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Bn" reservationPassword="0"/>
  <workbookPr/>
  <bookViews>
    <workbookView xWindow="240" yWindow="120" windowWidth="14940" windowHeight="9225" activeTab="0"/>
  </bookViews>
  <sheets>
    <sheet name="Rekapitulace" sheetId="1" r:id="rId1"/>
    <sheet name="SO 000_SO 000" sheetId="2" r:id="rId2"/>
    <sheet name="SO 001_SO 001" sheetId="3" r:id="rId3"/>
    <sheet name="SO 181_SO 181" sheetId="4" r:id="rId4"/>
    <sheet name="SO 201_SO 201" sheetId="5" r:id="rId5"/>
    <sheet name="SO 441_SO 441" sheetId="6" r:id="rId6"/>
  </sheets>
  <definedNames/>
  <calcPr/>
  <webPublishing/>
</workbook>
</file>

<file path=xl/sharedStrings.xml><?xml version="1.0" encoding="utf-8"?>
<sst xmlns="http://schemas.openxmlformats.org/spreadsheetml/2006/main" count="1885" uniqueCount="554">
  <si>
    <t>Firma: Pontex, spol. s r.o.</t>
  </si>
  <si>
    <t>Rekapitulace ceny</t>
  </si>
  <si>
    <t>Stavba: 18 196 00 - II/101 - Kralupy nad Vltavou, most ev.č. 101-055 přes potok v Kralupech nad Vltavou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</si>
  <si>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</si>
  <si>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</si>
  <si>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</si>
  <si>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</si>
  <si>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</si>
  <si>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</si>
  <si>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</si>
  <si>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</si>
  <si>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</si>
  <si>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</si>
  <si>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</si>
  <si>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</si>
  <si>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18 196 00</t>
  </si>
  <si>
    <t>II/101 - Kralupy nad Vltavou, most ev.č. 101-055 přes potok v Kralupech nad Vltavou</t>
  </si>
  <si>
    <t>O</t>
  </si>
  <si>
    <t>Objekt:</t>
  </si>
  <si>
    <t>SO 000</t>
  </si>
  <si>
    <t>Vedlejší a ostatní náklady</t>
  </si>
  <si>
    <t>O1</t>
  </si>
  <si>
    <t>Rozpočet:</t>
  </si>
  <si>
    <t>0,00</t>
  </si>
  <si>
    <t>15,00</t>
  </si>
  <si>
    <t>21,00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</si>
  <si>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</si>
  <si>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</si>
  <si>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</si>
  <si>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</si>
  <si>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</si>
  <si>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</si>
  <si>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</si>
  <si>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</si>
  <si>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</si>
  <si>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</si>
  <si>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</si>
  <si>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</si>
  <si>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</si>
  <si>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</si>
  <si>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</si>
  <si>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</si>
  <si>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</si>
  <si>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</si>
  <si>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</si>
  <si>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</si>
  <si>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</si>
  <si>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 xml:space="preserve">  SO 000</t>
  </si>
  <si>
    <t>SD</t>
  </si>
  <si>
    <t>Všeobecné konstrukce a práce</t>
  </si>
  <si>
    <t>P</t>
  </si>
  <si>
    <t>00410R</t>
  </si>
  <si>
    <t/>
  </si>
  <si>
    <t>Vedlejší náklady</t>
  </si>
  <si>
    <t>KPL</t>
  </si>
  <si>
    <t>PP</t>
  </si>
  <si>
    <t>obsahují zejména náklady na: 
- ztížené výrobní podmínky související s umístěním stavby, provozními nebo 
dopravními omezeními 
- uvedení stavbou dotčených ploch a staveništní dopravou dotčených komunikací 
do původního nebo projektovaného stavu 
- zajištění bezpečnosti při provádění stavby ve smyslu bezpečnosti práce a 
ochrany životního prostředí 
- likvidace přebytečného stavebního materiálu odpovídajícím způsobem 
- péče o nepředané objekty a konstrukce stavby, jejich ošetřování 
- nutný rozsah stavebního pojištění budovaného díla na předmětné stavbě a 
pojištění odpovědnosti za škodu způsobenou dodavatelem třetí osobě 
- zajištění bankovních garancí 
- všechny další nutné náklady k řádnému a úplnému zhotovení předmětu díla 
zřejmé ze zadávací dokumentace nebo místních podmínek</t>
  </si>
  <si>
    <t>VV</t>
  </si>
  <si>
    <t>00420R</t>
  </si>
  <si>
    <t>Ostatní náklady</t>
  </si>
  <si>
    <t>obsahují zejména náklady na: 
- úpravu příslušné dokumentace dle technologických postupů zhotovitele a dle při 
provádění díla zjištěných skutečností 
- zpracování Plánu havarijních opatření zařízení staveniště a mechanizace 
- zpracování Plánu bezpečnosti a ochrany zdraví při práci na staveništi (dle § 15, 
odst. 2 zákona č. 309/2006 Sb., kterým se upravují další požadavky BOZP) 
- zpracování technologických postupů a plánů kontrol 
- pasportizace stavbou dotčených ploch a objektů 
- všechny další nutné činnosti k řádnému a úplnému zhotovení předmětu díla 
zřejmé ze zadávací dokumentace nebo místních podmínek</t>
  </si>
  <si>
    <t>02520</t>
  </si>
  <si>
    <t>ZKOUŠENÍ MATERIÁLŮ NEZÁVISLOU ZKUŠEBNOU</t>
  </si>
  <si>
    <t>2021_OTSKP</t>
  </si>
  <si>
    <t>dle TKP, ZTKP</t>
  </si>
  <si>
    <t>02710R</t>
  </si>
  <si>
    <t>A</t>
  </si>
  <si>
    <t>PASPORTIZACE OBJEKTŮ V OKOLÍ STAVBY</t>
  </si>
  <si>
    <t>B</t>
  </si>
  <si>
    <t>PASPORTIZACE OBJÍZDNÝCH TRAS</t>
  </si>
  <si>
    <t>C</t>
  </si>
  <si>
    <t>PASPORTIZACE DOPRAVNÍHO ZNAČENÍ</t>
  </si>
  <si>
    <t>7</t>
  </si>
  <si>
    <t>02730</t>
  </si>
  <si>
    <t>POMOC PRÁCE ZŘÍZ NEBO ZAJIŠŤ OCHRANU INŽENÝRSKÝCH SÍTÍ</t>
  </si>
  <si>
    <t>zajištění ochrany všech stávajících vedení sítí po dobu stavby</t>
  </si>
  <si>
    <t>8</t>
  </si>
  <si>
    <t>02910</t>
  </si>
  <si>
    <t>OSTATNÍ POŽADAVKY - ZEMĚMĚŘIČSKÁ MĚŘENÍ</t>
  </si>
  <si>
    <t>vytyčení stávajících IS</t>
  </si>
  <si>
    <t>vytyčení hranice staveniště, vč.vyhotovení vytyčovacího protokolu stavby</t>
  </si>
  <si>
    <t>029113</t>
  </si>
  <si>
    <t>OSTATNÍ POŽADAVKY - GEODETICKÉ ZAMĚŘENÍ - CELKY</t>
  </si>
  <si>
    <t>KUS</t>
  </si>
  <si>
    <t>Zaměření skutečného stavu po dokončení stavby vč.zákresu do katastrální mapy a její digitalizace</t>
  </si>
  <si>
    <t>02940</t>
  </si>
  <si>
    <t>OSTATNÍ POŽADAVKY - VYPRACOVÁNÍ DOKUMENTACE</t>
  </si>
  <si>
    <t>plán sledování a údržby mostu</t>
  </si>
  <si>
    <t>12</t>
  </si>
  <si>
    <t>02943</t>
  </si>
  <si>
    <t>OSTATNÍ POŽADAVKY - VYPRACOVÁNÍ RDS</t>
  </si>
  <si>
    <t>včetně 3 paré dokumentace v tištěné podobě pro objednatele</t>
  </si>
  <si>
    <t>13</t>
  </si>
  <si>
    <t>02944</t>
  </si>
  <si>
    <t>OSTAT POŽADAVKY - DOKUMENTACE SKUTEČ PROVEDENÍ V DIGIT FORMĚ</t>
  </si>
  <si>
    <t>14</t>
  </si>
  <si>
    <t>02945</t>
  </si>
  <si>
    <t>OSTAT POŽADAVKY - GEOMETRICKÝ PLÁN</t>
  </si>
  <si>
    <t>Ve 12-ti vyhotoveních</t>
  </si>
  <si>
    <t>15</t>
  </si>
  <si>
    <t>02946</t>
  </si>
  <si>
    <t>OSTAT POŽADAVKY - FOTODOKUMENTACE</t>
  </si>
  <si>
    <t>16</t>
  </si>
  <si>
    <t>02950</t>
  </si>
  <si>
    <t>a</t>
  </si>
  <si>
    <t>OSTATNÍ POŽADAVKY - POSUDKY, KONTROLY, REVIZNÍ ZPRÁVY</t>
  </si>
  <si>
    <t>výpočet zatížitelnosti včetně vyhodnocení</t>
  </si>
  <si>
    <t>17</t>
  </si>
  <si>
    <t>b</t>
  </si>
  <si>
    <t>povodňový a havarijní plán</t>
  </si>
  <si>
    <t>18</t>
  </si>
  <si>
    <t>02991</t>
  </si>
  <si>
    <t>OSTATNÍ POŽADAVKY - INFORMAČNÍ TABULE</t>
  </si>
  <si>
    <t>19</t>
  </si>
  <si>
    <t>03100</t>
  </si>
  <si>
    <t>ZAŘÍZENÍ STAVENIŠTĚ - ZŘÍZENÍ, PROVOZ, DEMONTÁŽ</t>
  </si>
  <si>
    <t>20</t>
  </si>
  <si>
    <t>03999R</t>
  </si>
  <si>
    <t>příplatek za práce malého rozsahu</t>
  </si>
  <si>
    <t>SO 001</t>
  </si>
  <si>
    <t>Demolice mostu ev.č. 101-055</t>
  </si>
  <si>
    <t xml:space="preserve">  SO 001</t>
  </si>
  <si>
    <t>015111</t>
  </si>
  <si>
    <t>POPLATKY ZA LIKVIDACŮ ODPADŮ NEKONTAMINOVANÝCH - 17 05 04  VYTĚŽENÉ ZEMINY A HORNINY -  I. TŘÍDA TĚŽITELNOSTI</t>
  </si>
  <si>
    <t>T</t>
  </si>
  <si>
    <t>zemina ze zemních hrází: 
2*1,5*(2,0+1,5)/2*8,80*2,0 [t/m3]=92,400 [A] 
vlastní výkop: 
440,0 [m3]*2,0 [t/m3]=880,000 [B] 
Celkem:  
A+B=972,400 [C]</t>
  </si>
  <si>
    <t>015140</t>
  </si>
  <si>
    <t>POPLATKY ZA LIKVIDACŮ ODPADŮ NEKONTAMINOVANÝCH - 17 01 01  BETON Z DEMOLIC OBJEKTŮ, ZÁKLADŮ TV</t>
  </si>
  <si>
    <t>beton. blok pod lávkou A: 
2*2,93*2,0*0,80*2,3 [t/m3]=21,565 [A] 
beton. blok pod lávkou B: 
2*1,56*2,0*0,80*2,3 [t/m3]=11,482 [B] 
nosná konstrukce: 
2,857 [m2]*10,440 [m]*1,2*2,5 [t/m3]=89,481 [D] ..... ŽB 
úložný práh (NK) 
(0,82 [m]*0,3 [m]*7,3 [m])*2*2,5 [t/m3]=8,979 [E] ..... ŽB 
úložný práh (lávka) 
(0,50[m]*0,20[m]*1,66[m])*2*2,5 [t/m3]=0,830 [C] ..... ŽB 
betonový obrubník včetně lože: 
(((70+50+70+20+10+60)*15,040/91) [m]*0,150 [m]*0,250 [m]*2)*2,30 [t/m3]=7,983 [F] 
Celkem:  
A+B+D+E+C+F=140,320 [G]</t>
  </si>
  <si>
    <t>015170</t>
  </si>
  <si>
    <t>POPLATKY ZA LIKVIDACŮ ODPADŮ NEKONTAMINOVANÝCH - 17 02 01  DŘEVO PO STAVEBNÍM POUŽITÍ, Z DEMOLIC</t>
  </si>
  <si>
    <t>dřevěnná podlaha z lávky (viz položka 966178)</t>
  </si>
  <si>
    <t>9,987 [m]*1,44 [m]*0,08 [m]*0,7 [t/m3]=0,805 [A]</t>
  </si>
  <si>
    <t>015670</t>
  </si>
  <si>
    <t>POPLATKY ZA LIKVIDACŮ ODPADŮ NEBEZPEČNÝCH - 17 01 06*  KONTAMINOVANÁ STAVEBNÍ SUŤ A BETONY Z DEMOLIC</t>
  </si>
  <si>
    <t>materiál viz položka 113328</t>
  </si>
  <si>
    <t>53,5 [m3]*2,0 [t/m3]=107,000 [A]</t>
  </si>
  <si>
    <t>Zemní práce</t>
  </si>
  <si>
    <t>11201</t>
  </si>
  <si>
    <t>KÁCENÍ STROMŮ D KMENE DO 0,5M S ODSTRANĚNÍM PAŘEZŮ</t>
  </si>
  <si>
    <t>11313A</t>
  </si>
  <si>
    <t>ODSTRANĚNÍ KRYTU ZPEVNĚNÝCH PLOCH S ASFALTOVÝM POJIVEM - BEZ DOPRAVY</t>
  </si>
  <si>
    <t>M3</t>
  </si>
  <si>
    <t>povinný odkup zhotovitelem</t>
  </si>
  <si>
    <t>tl. vrstvy (ODHAD): 
0,190=0,190 [A] 
plocha: 
88,0 [m2]=88,000 [C] ..... na mostě 
214,0 [m2]=214,000 [B] ..... mimo most 
Celkem:  
A*(C+B)=57,380 [D]</t>
  </si>
  <si>
    <t>113328</t>
  </si>
  <si>
    <t>ODSTRAN PODKL ZPEVNĚNÝCH PLOCH Z KAMENIVA NESTMEL, ODVOZ DO 20KM</t>
  </si>
  <si>
    <t>tl. vrstvy (ODHAD): 
0,250=0,250 [A] 
plocha: 
214,0 [m2]=214,000 [B] ..... mimo most 
Celkem:  
A*B=53,500 [D]</t>
  </si>
  <si>
    <t>11352</t>
  </si>
  <si>
    <t>ODSTRANĚNÍ CHODNÍKOVÝCH A SILNIČNÍCH OBRUBNÍKŮ BETONOVÝCH</t>
  </si>
  <si>
    <t>M</t>
  </si>
  <si>
    <t>(70+50+70+20+10+60)*15,040/91=46,277 [A]</t>
  </si>
  <si>
    <t>11527</t>
  </si>
  <si>
    <t>PŘEV VOD NA POVRCHU POTR DN DO 1000MM NEBO ŽLAB R.O. DO 3,6M</t>
  </si>
  <si>
    <t>zatrubnění potoka</t>
  </si>
  <si>
    <t>4*20,0=80,000 [A]</t>
  </si>
  <si>
    <t>124738</t>
  </si>
  <si>
    <t>VYKOPÁVKY PRO KORYTA VODOTEČÍ TŘ. I, ODVOZ DO 20KM</t>
  </si>
  <si>
    <t>odstranění zemních hrází s odvozem na skládku</t>
  </si>
  <si>
    <t>odstranění zemních hrází: 
2*1,5*(2,0+1,5)/2*8,80=46,200 [A] 
odstranění dopadového lože: 
11,0*8,80*(0,50+1,0)=145,200 [B] 
Celkem: A+B=191,400 [C]</t>
  </si>
  <si>
    <t>131738</t>
  </si>
  <si>
    <t>HLOUBENÍ JAM ZAPAŽ I NEPAŽ TŘ. I, ODVOZ DO 20KM</t>
  </si>
  <si>
    <t>vlastní výkop</t>
  </si>
  <si>
    <t>440,0 [m3]=440,000 [A]</t>
  </si>
  <si>
    <t>17120</t>
  </si>
  <si>
    <t>ULOŽENÍ SYPANINY DO NÁSYPŮ A NA SKLÁDKY BEZ ZHUTNĚNÍ</t>
  </si>
  <si>
    <t>zemina ze zemních hrází: 
2*1,5*(2,0+1,5)/2*8,8=46,200 [A] 
vlastní výkop: 
440,0=440,000 [B] 
Celkem:  
A+B=486,200 [C]</t>
  </si>
  <si>
    <t>17180</t>
  </si>
  <si>
    <t>ULOŽENÍ SYPANINY DO NÁSYPŮ Z NAKUPOVANÝCH MATERIÁLŮ</t>
  </si>
  <si>
    <t>rozprostření dopadového lože</t>
  </si>
  <si>
    <t>11,0*8,80*(0,50+1,0)=145,200 [A]</t>
  </si>
  <si>
    <t>17750</t>
  </si>
  <si>
    <t>ZEMNÍ HRÁZKY ZE ZEMIN NEPROPUSTNÝCH</t>
  </si>
  <si>
    <t>vytvoření zemních hrází pro převod vody (potrubím)</t>
  </si>
  <si>
    <t>2*1,5*(2,0+1,5)/2*8,8=46,200 [A]</t>
  </si>
  <si>
    <t>Ostatní konstrukce a práce</t>
  </si>
  <si>
    <t>9112A3</t>
  </si>
  <si>
    <t>ZÁBRADLÍ MOSTNÍ S VODOR MADLY - DEMONTÁŽ S PŘESUNEM</t>
  </si>
  <si>
    <t>demontáž ocelového zábradlí s betonovými sloupky, s odvozem na skládku, uložením a poplatky</t>
  </si>
  <si>
    <t>14,564=14,564 [A]</t>
  </si>
  <si>
    <t>916353</t>
  </si>
  <si>
    <t>SMĚROVACÍ DESKY Z4 OBOUSTR S FÓLIÍ TŘ 1 - DEMONTÁŽ</t>
  </si>
  <si>
    <t>7+6=13,000 [A]</t>
  </si>
  <si>
    <t>966138</t>
  </si>
  <si>
    <t>BOURÁNÍ KONSTRUKCÍ Z KAMENE NA MC S ODVOZEM DO 20KM</t>
  </si>
  <si>
    <t>kamenná zeď</t>
  </si>
  <si>
    <t>2*(7,30*2,50*0,820)=29,930 [A] .....  opěry 
2*2*(2,40-0,820)*4,10*0,50=12,956 [B] ..... křídla 
Celkem:  
A+B=42,886 [C]</t>
  </si>
  <si>
    <t>966158</t>
  </si>
  <si>
    <t>BOURÁNÍ KONSTRUKCÍ Z PROST BETONU S ODVOZEM DO 20KM</t>
  </si>
  <si>
    <t>beton. blok pod lávkou A: 
2*2,93*2,0*0,80=9,376 [A] 
beton. blok pod lávkou B: 
2*1,56*2,0*0,80=4,992 [B]</t>
  </si>
  <si>
    <t>966168</t>
  </si>
  <si>
    <t>BOURÁNÍ KONSTRUKCÍ ZE ŽELEZOBETONU S ODVOZEM DO 20KM</t>
  </si>
  <si>
    <t>nosná konstrukce</t>
  </si>
  <si>
    <t>2,857 [m2]*10,440 [m]*1,2=35,792 [A] ..... nosná konstrukce 
(0,82 [m]*0,3 [m]*7,3 [m])*2=3,592 [B] ..... úložný práh (NK) 
(0,50[m]*0,20[m]*1,66[m])*2=0,332 [C] ..... úložný práh (lávka) 
Celkem:  
A+B+C=39,716 [D]</t>
  </si>
  <si>
    <t>966178</t>
  </si>
  <si>
    <t>BOURÁNÍ KONSTRUKCÍ ZE DŘEVA S ODVOZEM DO 20KM</t>
  </si>
  <si>
    <t>podlaha lávky - demontáž</t>
  </si>
  <si>
    <t>9,987 [m]*1,44 [m]*0,08 [m[=1,151 [A]</t>
  </si>
  <si>
    <t>21</t>
  </si>
  <si>
    <t>966188</t>
  </si>
  <si>
    <t>DEMONTÁŽ KONSTRUKCÍ KOVOVÝCH S ODVOZEM DO 20KM</t>
  </si>
  <si>
    <t>lávka - demontáž a odvoz na recyklaci, případný výzisk předán městu Kralupy nad Vltavou</t>
  </si>
  <si>
    <t>(9,987 [m]*4 [ks]*27,8 [kg/m[)*0,001=1,111 [A] ..... podélné nosníky 
0,60 [t]=0,600 [B] ..... ostatní prvky (vč. zábradlí), ODHAD 
Celkem:  
A+B=1,711 [C]</t>
  </si>
  <si>
    <t>SO 181</t>
  </si>
  <si>
    <t>DIO</t>
  </si>
  <si>
    <t xml:space="preserve">  SO 181</t>
  </si>
  <si>
    <t>02720</t>
  </si>
  <si>
    <t>POMOC PRÁCE ZŘÍZ NEBO ZAJIŠŤ REGULACI A OCHRANU DOPRAVY</t>
  </si>
  <si>
    <t>položka zahrnuje dopravně inženýrská opatření v průběhu celé stavby (dle 
schváleného plánu ZOV a vyjádření DI PČR), zahrnuje osazení, přesuny a odvoz 
provizorního dopravního značení. Zahrnuje dočasné dopravní značení, dopravní zařízení (např. zvětšené 
i základní svislé značky, vodorovné značení z fólie, 
citybloky, provizorní betonová a ocelová svodidla, ochranná zábradlí, světelné 
výstražné zařízení atd.- viz příloha TZ), oplocení a všechny související práce po 
dobu trvání 
stavby Součástí položky je i údržba a péče o dopravně inženýrská opatření v 
průběhu celé stavby. 
Součástí položky je vyřízení DIR včetně jeho projednání.</t>
  </si>
  <si>
    <t>Komunikace</t>
  </si>
  <si>
    <t>57792B</t>
  </si>
  <si>
    <t>VÝSPRAVA VÝTLUKŮ SMĚSÍ ACO MODIFIK TL. DO 50MM</t>
  </si>
  <si>
    <t>M2</t>
  </si>
  <si>
    <t>1500,0=1 500,000 [A]..... určeno odhadem</t>
  </si>
  <si>
    <t>SO 201</t>
  </si>
  <si>
    <t>Most přes potok v obci Kralupy n/Vlt.</t>
  </si>
  <si>
    <t xml:space="preserve">  SO 201</t>
  </si>
  <si>
    <t>014211</t>
  </si>
  <si>
    <t>POPLATKY ZA ZEMNÍK - ORNICE</t>
  </si>
  <si>
    <t>nákup</t>
  </si>
  <si>
    <t>10,0=10,000 [A] ..... odhad</t>
  </si>
  <si>
    <t>zemina z vrtů pro piloty: 
4*10*7,5 [m]*3,142*0,150 [m]*0,150 [m]*2,0 [t/m3]=42,417 [A]</t>
  </si>
  <si>
    <t>materiál z vybouraných uličních vpustí (viz položka č.96687)</t>
  </si>
  <si>
    <t>2*1,5 [m3]*2,3 [t/m3]=6,900 [A]</t>
  </si>
  <si>
    <t>113766</t>
  </si>
  <si>
    <t>FRÉZOVÁNÍ DRÁŽKY PRŮŘEZU DO 800MM2 V ASFALTOVÉ VOZOVCE</t>
  </si>
  <si>
    <t>vytvoření drážky v komunikaci (vrstva ACO) 20x40 mm  
rozhraní mezi mostem a přechodovou oblastí</t>
  </si>
  <si>
    <t>opěra 1: 
6,50=6,500 [A] 
opěra 2: 
6,50=6,500 [B] 
napojení na stávající komunikaci: 
6,5+5,85+6,49=18,840 [C] 
Celkem:  
A+B+C=31,840 [D]</t>
  </si>
  <si>
    <t>11512</t>
  </si>
  <si>
    <t>ČERPÁNÍ VODY DO 1000 L/MIN</t>
  </si>
  <si>
    <t>HOD</t>
  </si>
  <si>
    <t>2*30*24=1 440,000 [A]</t>
  </si>
  <si>
    <t>125736</t>
  </si>
  <si>
    <t>VYKOPÁVKY ZE ZEMNÍKŮ A SKLÁDEK TŘ. I, ODVOZ DO 12KM</t>
  </si>
  <si>
    <t>naložení a dovoz ornice na stavbu 
nákup ornice viz položka 014211</t>
  </si>
  <si>
    <t>uložení zeminy na skládku</t>
  </si>
  <si>
    <t>zemina z vrtů pro piloty: 
4*10*7,5 [m]*3,142*0,150 [m]*0,150 [m]=21,209 [A]</t>
  </si>
  <si>
    <t>17481</t>
  </si>
  <si>
    <t>ZÁSYP JAM A RÝH Z NAKUPOVANÝCH MATERIÁLŮ</t>
  </si>
  <si>
    <t>zásyp za opěrou</t>
  </si>
  <si>
    <t>(7,290+1,50) [m]*12,297 [m2]=108,091 [A] ..... opěra 1 a 2</t>
  </si>
  <si>
    <t>17581</t>
  </si>
  <si>
    <t>OBSYP POTRUBÍ A OBJEKTŮ Z NAKUPOVANÝCH MATERIÁLŮ</t>
  </si>
  <si>
    <t>opěra 1: 
28,0=28,000 [A] 
opěra 2: 
29,5=29,500 [B] 
práh v korytě: 
21,0=21,000 [C] 
opěrný práh: 
10,0=10,000 [D] 
Celkem:  
A+B+C+D=88,500 [E]</t>
  </si>
  <si>
    <t>18214</t>
  </si>
  <si>
    <t>ÚPRAVA POVRCHŮ SROVNÁNÍM ÚZEMÍ V TL DO 0,25M</t>
  </si>
  <si>
    <t>úprava terénu (plochy) před položením ornice</t>
  </si>
  <si>
    <t>50,0=50,000 [A]</t>
  </si>
  <si>
    <t>18223</t>
  </si>
  <si>
    <t>ROZPROSTŘENÍ ORNICE VE SVAHU V TL DO 0,20M</t>
  </si>
  <si>
    <t>50,0/2=25,000 [A] ..... odhad</t>
  </si>
  <si>
    <t>18233</t>
  </si>
  <si>
    <t>ROZPROSTŘENÍ ORNICE V ROVINĚ V TL DO 0,20M</t>
  </si>
  <si>
    <t>18242</t>
  </si>
  <si>
    <t>ZALOŽENÍ TRÁVNÍKU HYDROOSEVEM NA ORNICI</t>
  </si>
  <si>
    <t>50,0=50,000 [A] ..... odhad</t>
  </si>
  <si>
    <t>18247</t>
  </si>
  <si>
    <t>OŠETŘOVÁNÍ TRÁVNÍKU</t>
  </si>
  <si>
    <t>Základy</t>
  </si>
  <si>
    <t>2269R1</t>
  </si>
  <si>
    <t>záporové pažení - zřízení + odstranění</t>
  </si>
  <si>
    <t>(22,0 [m]+6,0 [m])*4,0 [m]=112,000 [A]</t>
  </si>
  <si>
    <t>227831</t>
  </si>
  <si>
    <t>MIKROPILOTY KOMPLET D DO 150MM NA POVRCHU</t>
  </si>
  <si>
    <t>4*10*6,0 [m]=240,000 [A]</t>
  </si>
  <si>
    <t>26185</t>
  </si>
  <si>
    <t>VRT PRO KOTV, INJEK, MIKROPIL NA POVR TŘ III A IV D DO 300MM</t>
  </si>
  <si>
    <t>4*10*7,5 [m]=300,000 [A]</t>
  </si>
  <si>
    <t>272325</t>
  </si>
  <si>
    <t>ZÁKLADY ZE ŽELEZOBETONU DO C30/37</t>
  </si>
  <si>
    <t>základy opěr 
beton C30/37 - XA2, XC2</t>
  </si>
  <si>
    <t>opěra 1: 
2,150*8,551*0,800=14,708 [A] 
opěra 2: 
2,150*8,551*0,800=14,708 [B] 
Celkem:  
A+B=29,416 [C]</t>
  </si>
  <si>
    <t>272365</t>
  </si>
  <si>
    <t>VÝZTUŽ ZÁKLADŮ Z OCELI 10505, B500B</t>
  </si>
  <si>
    <t>množství výztuže na 1m3 konstrukce: 
0,160=0,160 [D] 
opěra 1: 
2,150*8,551*0,800*D=2,353 [A] 
opěra 2: 
2,150*8,551*0,800*D=2,353 [B] 
Celkem:  
A+B=4,706 [C]</t>
  </si>
  <si>
    <t>28999</t>
  </si>
  <si>
    <t>OPLÁŠTĚNÍ (ZPEVNĚNÍ) Z FÓLIE</t>
  </si>
  <si>
    <t>těsnící fólie zatažená pod drenáž</t>
  </si>
  <si>
    <t>(7,290+1,50)*4,50=39,555 [A] ..... opěra 1 
7,450*4,50=33,525 [B] ..... opěra 2 
Celkem:  
A+B=73,080 [C]</t>
  </si>
  <si>
    <t>Svislé konstrukce</t>
  </si>
  <si>
    <t>31717</t>
  </si>
  <si>
    <t>KOVOVÉ KONSTRUKCE PRO KOTVENÍ ŘÍMSY</t>
  </si>
  <si>
    <t>KG</t>
  </si>
  <si>
    <t>(18+16)*6,50=221,000 [A]</t>
  </si>
  <si>
    <t>22</t>
  </si>
  <si>
    <t>317325</t>
  </si>
  <si>
    <t>ŘÍMSY ZE ŽELEZOBETONU DO C30/37</t>
  </si>
  <si>
    <t>17,311*(0,8*0,20+0,25*0,4)=4,501 [A] ..... levá římsa 
15,00*(1,80*0,200+0,30*0,40)=7,200 [B] ..... pravá římsa 
Celkem:  
A+B=11,701 [C]</t>
  </si>
  <si>
    <t>23</t>
  </si>
  <si>
    <t>317365</t>
  </si>
  <si>
    <t>VÝZTUŽ ŘÍMS Z OCELI 10505, B500B</t>
  </si>
  <si>
    <t>11,701 [m3]*0,160 [t/m3] =1,872 [A]</t>
  </si>
  <si>
    <t>24</t>
  </si>
  <si>
    <t>333325</t>
  </si>
  <si>
    <t>MOSTNÍ OPĚRY A KŘÍDLA ZE ŽELEZOVÉHO BETONU DO C30/37</t>
  </si>
  <si>
    <t>KŘÍDLA 
beton C30/37 - XF2, XD1, XC4 
včetně vložení HDPE nebo PE příp. PVC potrubí pro prostup odvodnění drenáže křídlem</t>
  </si>
  <si>
    <t>křídla 
(2,391*(1,913+1,0)-1,913*2,391/2)*0,550=2,573 [D] ..... viz 02 pohled 4-4 
(2,283*(1,912+1,0)-1,912*2,283/2)*0,550=2,456 [E] ..... viz 01 pohled 4-4 
(3,505*(1,913+1,0)-1,913*3,55/2)*0,550=3,748 [F] ..... viz 02  ODHAD 
(2,391*(1,913+1,0)-1,913*2,391/2)*0,550=2,573 [G] ..... viz 01 ODHAD 
Celkem křídla:  
D+E+F+G=11,350 [H]</t>
  </si>
  <si>
    <t>25</t>
  </si>
  <si>
    <t>333365</t>
  </si>
  <si>
    <t>VÝZTUŽ MOSTNÍCH OPĚR A KŘÍDEL Z OCELI 10505, B500B</t>
  </si>
  <si>
    <t>množství výztuže na 1m3 konstrukce: 
0,200=0,200 [D] 
objem konstrukce: 
11,350=11,350 [E] 
Celkem: D*E=2,270 [F]</t>
  </si>
  <si>
    <t>26</t>
  </si>
  <si>
    <t>389325</t>
  </si>
  <si>
    <t>MOSTNÍ RÁMOVÉ KONSTRUKCE ZE ŽELEZOBETONU C30/37</t>
  </si>
  <si>
    <t>opěra 1: 
0,750*8,551*2,500=16,033 [A] 
opěra 2: 
0,750*8,551*2,500=16,033 [B] 
Celkem opěry:  
A+B=32,066 [C] 
nosná konstrukce (vodorovná část): 
10,300*8,550*0,750=66,049 [D] 
Celkem:  
C+D=98,115 [E]</t>
  </si>
  <si>
    <t>27</t>
  </si>
  <si>
    <t>389365</t>
  </si>
  <si>
    <t>VÝZTUŽ MOSTNÍ RÁMOVÉ KONSTRUKCE Z OCELI 10505, B500B</t>
  </si>
  <si>
    <t>0,200 [t]=0,200 [A] .......... množství výztuže [t] na 1 m3 konstrukce 
32,066 [m3]=32,066 [B] ..... opěry 
66,049 [m3]=66,049 [C] ..... nosná konstrukce 
Celkem: A*(B+C)=19,623 [D]</t>
  </si>
  <si>
    <t>Vodorovné konstrukce</t>
  </si>
  <si>
    <t>28</t>
  </si>
  <si>
    <t>451312</t>
  </si>
  <si>
    <t>PODKLADNÍ A VÝPLŇOVÉ VRSTVY Z PROSTÉHO BETONU C12/15</t>
  </si>
  <si>
    <t>podkladní beton C12/15 - X0</t>
  </si>
  <si>
    <t>opěra 1: 
(2,15+2*0,200)*(8,551+2*0,200)*0,200=4,565 [A] 
opěra 2: 
(2,15+2*0,200)*(8,551+2*0,200)*0,200=4,565 [D] 
Celkem:  
A+D=9,130 [C]</t>
  </si>
  <si>
    <t>29</t>
  </si>
  <si>
    <t>451313</t>
  </si>
  <si>
    <t>PODKLADNÍ A VÝPLŇOVÉ VRSTVY Z PROSTÉHO BETONU C16/20</t>
  </si>
  <si>
    <t>podkladní beton pod drenáží (za opěrou)</t>
  </si>
  <si>
    <t>opěra 1: 
(7,290+0,30)*1,50*0,3=3,416 [A] 
opěra 2: 
7,451*1,50*0,3=3,353 [B] 
Celkem:  
A+B=6,769 [C]</t>
  </si>
  <si>
    <t>30</t>
  </si>
  <si>
    <t>451314</t>
  </si>
  <si>
    <t>PODKLADNÍ A VÝPLŇOVÉ VRSTVY Z PROSTÉHO BETONU C25/30</t>
  </si>
  <si>
    <t>podkladní vrstva pod kamennou dlažbou 
C20/25n-XF3; tl.150 mm</t>
  </si>
  <si>
    <t>0,150 [m]*(22,147 [m2]+45,284 [m2])+1,382 [m2]*9,1 [m]=22,691 [A]</t>
  </si>
  <si>
    <t>31</t>
  </si>
  <si>
    <t>45145</t>
  </si>
  <si>
    <t>PODKL A VÝPLŇ VRSTVY Z MALTY CEMENTOVÉ</t>
  </si>
  <si>
    <t>fabion z cementové malty M10 (drenáž za opěrou)</t>
  </si>
  <si>
    <t>7,290*(0,17*0,17-0,25*3,142*0,170*0,17)=0,045 [A] ..... opěra 1 
7,450*(0,17*0,17-0,25*3,142*0,170*0,17)=0,046 [B] ..... opěra 2 
Celkem:  
A+B=0,091 [C]</t>
  </si>
  <si>
    <t>32</t>
  </si>
  <si>
    <t>45857</t>
  </si>
  <si>
    <t>VÝPLŇ ZA OPĚRAMI A ZDMI Z KAMENIVA TĚŽENÉHO</t>
  </si>
  <si>
    <t>ochranné vrstvy těsnící fólie</t>
  </si>
  <si>
    <t>(7,290+1,50)*4,50*0,150*2=11,867 [A] ..... opěra 1 
7,450*4,50*0,150*2=10,058 [B] ..... opěra 2 
Celkem:  
A+B=21,925 [C]</t>
  </si>
  <si>
    <t>33</t>
  </si>
  <si>
    <t>45860</t>
  </si>
  <si>
    <t>VÝPLŇ ZA OPĚRAMI A ZDMI Z MEZEROVITÉHO BETONU</t>
  </si>
  <si>
    <t>přechodová oblast z mezerovitého betonu</t>
  </si>
  <si>
    <t>(7,290+1,50) [m]*5,219 [m2]=45,875 [A] ..... opěra 1 
7,450 [m]*5,312 [m2]=39,574 [B] ..... opěra 2 
Celkem:  
A+B=85,449 [C]</t>
  </si>
  <si>
    <t>34</t>
  </si>
  <si>
    <t>obetonování drenážního potrubí</t>
  </si>
  <si>
    <t>opěra 1: 
(7,290+0,30)*0,3*0,3=0,683 [A] 
opěra 2: 
7,451*0,30*0,3=0,671 [B] 
Celkem:  
A+B=1,354 [C]</t>
  </si>
  <si>
    <t>35</t>
  </si>
  <si>
    <t>46321</t>
  </si>
  <si>
    <t>ROVNANINA Z LOMOVÉHO KAMENE</t>
  </si>
  <si>
    <t>kamenná rovnanina těžkým kamenem - koryto vodoteče</t>
  </si>
  <si>
    <t>1,5=1,500 [A] ..... šířka 
0,5=0,500 [B] ..... tloušťka vrstvy 
13,90=13,900 [C] ..... délka (povodní strana) 
11,10=11,100 [D] ..... délka (návodní strana) 
1,2=1,200 [E] ..... koeficient (svah) 
Celkem:  
A*B*((C+D)*E)=22,500 [F]</t>
  </si>
  <si>
    <t>36</t>
  </si>
  <si>
    <t>465512</t>
  </si>
  <si>
    <t>DLAŽBY Z LOMOVÉHO KAMENE NA MC</t>
  </si>
  <si>
    <t>regulační kámen tl. 200 mm</t>
  </si>
  <si>
    <t>0,200 [m]*(22,147 [m2]+45,284 [m2])+2,072 [m2]*9,1 [m]=32,341 [A]</t>
  </si>
  <si>
    <t>37</t>
  </si>
  <si>
    <t>467314</t>
  </si>
  <si>
    <t>STUPNĚ A PRAHY VODNÍCH KORYT Z PROSTÉHO BETONU C25/30</t>
  </si>
  <si>
    <t>beton C25/30  XF3 
práh v korytě</t>
  </si>
  <si>
    <t>povodní strana: 
14,500=14,500 [A] ..... délka prahu (ODHAD) 
1,00=1,000 [B] ..... výška prahu 
0,500=0,500 [C] ..... šířka prahu 
Celkem: A*B*C=7,250 [D]] 
návodní strana: 
11,50=11,500 [E]] ..... délka prahu (ODHAD) 
1,0=1,000 [F]] ..... výška prahu 
0,50=0,500 [G]] ..... šířka prahu 
Celkem: E*F*G=5,750 [H]] 
Celkem: D+H=13,000 [I]</t>
  </si>
  <si>
    <t>38</t>
  </si>
  <si>
    <t>467315</t>
  </si>
  <si>
    <t>STUPNĚ A PRAHY VODNÍCH KORYT Z PROSTÉHO BETONU C30/37</t>
  </si>
  <si>
    <t>beton C30/37  XF4 
opěra svahu</t>
  </si>
  <si>
    <t>povodní strana: 
4*3,50=14,000 [A] ..... délka prahu (ODHAD) 
0,800=0,800 [B] ..... výška prahu 
0,500=0,500 [C] ..... šířka prahu 
Celkem: A*B*C=5,600 [D]</t>
  </si>
  <si>
    <t>39</t>
  </si>
  <si>
    <t>56336</t>
  </si>
  <si>
    <t>VOZOVKOVÉ VRSTVY ZE ŠTĚRKODRTI TL. DO 300MM</t>
  </si>
  <si>
    <t>ŠDa  tl. 250 mm</t>
  </si>
  <si>
    <t>213,382 [m2]=213,382 [A]</t>
  </si>
  <si>
    <t>40</t>
  </si>
  <si>
    <t>574B34</t>
  </si>
  <si>
    <t>ASFALTOVÝ BETON PRO OBRUSNÉ VRSTVY MODIFIK ACO 11+, 11S TL. 40MM</t>
  </si>
  <si>
    <t>ACO 11+, tl. 40 mm</t>
  </si>
  <si>
    <t>(0,750+8,800+0,750)*8,550 [m]=88,065 [A] ..... na mostě 
213,382 [m2]=213,382 [B] ..... mimo most 
Celkem:  
A+B=301,447 [C]</t>
  </si>
  <si>
    <t>41</t>
  </si>
  <si>
    <t>574D56</t>
  </si>
  <si>
    <t>ASFALTOVÝ BETON PRO LOŽNÍ VRSTVY MODIFIK ACL 16+, 16S TL. 60MM</t>
  </si>
  <si>
    <t>ACL 16+, tl. 60 mm</t>
  </si>
  <si>
    <t>42</t>
  </si>
  <si>
    <t>574F88</t>
  </si>
  <si>
    <t>ASFALTOVÝ BETON PRO PODKLADNÍ VRSTVY MODIFIK ACP 22+, 22S TL. 90MM</t>
  </si>
  <si>
    <t>ACP 22+, tl. vrstvy 90 mm</t>
  </si>
  <si>
    <t>43</t>
  </si>
  <si>
    <t>575F53</t>
  </si>
  <si>
    <t>LITÝ ASFALT MA IV (OCHRANA MOSTNÍ IZOLACE) 11 TL. 40MM MODIFIK</t>
  </si>
  <si>
    <t>(0,750+8,800+0,750)*8,550=88,065 [A] ..... na mostě</t>
  </si>
  <si>
    <t>44</t>
  </si>
  <si>
    <t>582625</t>
  </si>
  <si>
    <t>KRYTY Z BETON DLAŽDIC SE ZÁMKEM BAREV TL 80MM DO LOŽE Z MC</t>
  </si>
  <si>
    <t>dlažba - chodník</t>
  </si>
  <si>
    <t>0,814+9,995=10,809 [A] ..... hodnoty odměřeny elektronicky z výkresu (Půdorys)</t>
  </si>
  <si>
    <t>45</t>
  </si>
  <si>
    <t>58262B</t>
  </si>
  <si>
    <t>KRYTY Z BETON DLAŽDIC SE ZÁMKEM BAREV RELIÉF TL 80MM DO LOŽE Z MC</t>
  </si>
  <si>
    <t>chodník - varovný pás</t>
  </si>
  <si>
    <t>1,068=1,068 [A]..... hodnota odměřena elektronicky z výkresu (Půdorys)</t>
  </si>
  <si>
    <t>Úpravy povrchů, podlahy, výplně otvorů</t>
  </si>
  <si>
    <t>46</t>
  </si>
  <si>
    <t>62592</t>
  </si>
  <si>
    <t>ÚPRAVA POVRCHU BETONOVÝCH PLOCH A KONSTRUKCÍ - STRIÁŽ</t>
  </si>
  <si>
    <t>pravá římsa</t>
  </si>
  <si>
    <t>10,300*1,10+0,4*2,2+0,4*2,1=13,050 [A]</t>
  </si>
  <si>
    <t>Přidružená stavební výroba</t>
  </si>
  <si>
    <t>47</t>
  </si>
  <si>
    <t>711442</t>
  </si>
  <si>
    <t>IZOLACE MOSTOVEK CELOPLOŠNÁ ASFALTOVÝMI PÁSY S PEČETÍCÍ VRSTVOU</t>
  </si>
  <si>
    <t>8,60=8,600 [A] ..... šířka 
(3,165+0,750+8,800+0,750+3,180)=16,645 [B] ..... délka 
Celkem:  
A+B=25,245 [C]</t>
  </si>
  <si>
    <t>48</t>
  </si>
  <si>
    <t>711502</t>
  </si>
  <si>
    <t>OCHRANA IZOLACE NA POVRCHU ASFALTOVÝMI PÁSY</t>
  </si>
  <si>
    <t>asfaltový pás s hliníkovou vložkou a hrubým posypem 
provedení podle VL4</t>
  </si>
  <si>
    <t>0,750*(0,750+8,800+0,750)=7,725 [A] ....... pod levou římsou 
1,750*(0,750+8,800+0,750)=18,025 [B] ..... pod pravou římsou 
Celkem:  
A+B=25,750 [C]</t>
  </si>
  <si>
    <t>49</t>
  </si>
  <si>
    <t>78382</t>
  </si>
  <si>
    <t>NÁTĚRY BETON KONSTR TYP S2 (OS-B)</t>
  </si>
  <si>
    <t>kraj konzoly nosné konstrukce: 
2*(0,300+0,150+0,030+0,015+0,100)*8,800=10,472 [A]</t>
  </si>
  <si>
    <t>50</t>
  </si>
  <si>
    <t>78383</t>
  </si>
  <si>
    <t>NÁTĚRY BETON KONSTR TYP S4 (OS-C)</t>
  </si>
  <si>
    <t>17,311*(0,17+0,15)=5,540 [A] ..... levá římsa 
(10,30+1,10)*(0,170+0,150)=3,648 [B] ..... pravá římsa 
Celkem:  
A+B=9,188 [C]</t>
  </si>
  <si>
    <t>Potrubí</t>
  </si>
  <si>
    <t>51</t>
  </si>
  <si>
    <t>87533</t>
  </si>
  <si>
    <t>POTRUBÍ DREN Z TRUB PLAST DN DO 150MM</t>
  </si>
  <si>
    <t>2 x HDPE kus DN150 (u prostupu drenáže křídlem)</t>
  </si>
  <si>
    <t>2*1,0=2,000 [A] ..... odhad</t>
  </si>
  <si>
    <t>52</t>
  </si>
  <si>
    <t>875332</t>
  </si>
  <si>
    <t>POTRUBÍ DREN Z TRUB PLAST DN DO 150MM DĚROVANÝCH</t>
  </si>
  <si>
    <t>drenážní trubka DN 150</t>
  </si>
  <si>
    <t>7,290=7,290 [A] ..... opěra 1 
7,450=7,450 [B] ..... opěra 2 
Celkem:  
A+B=14,740 [C]</t>
  </si>
  <si>
    <t>53</t>
  </si>
  <si>
    <t>87633</t>
  </si>
  <si>
    <t>CHRÁNIČKY Z TRUB PLASTOVÝCH DN DO 150MM</t>
  </si>
  <si>
    <t>chráničky v pravé římse 
3xHDPE/HDPE 110/94</t>
  </si>
  <si>
    <t>3 [ks]*13,0 [m/ks]=39,000 [A]</t>
  </si>
  <si>
    <t>54</t>
  </si>
  <si>
    <t>87634R</t>
  </si>
  <si>
    <t>CHRÁNIČKY Z TRUB PLASTOVÝCH DN DO 200MM</t>
  </si>
  <si>
    <t>trubka HDPE DN cca 180 s přírubou HDPE minim 400x400x5 mm resp. pr. 400x5 mm navařenou na trubku</t>
  </si>
  <si>
    <t>prostup pro drenáž křídlem u O1: 
0,750*1,1+0,150=0,975 [A] 
prostup pro drenáž křídlem u O2: 
0,750*1,1+0,150=0,975 [B] 
Celkem:  
A+B=1,950 [C]</t>
  </si>
  <si>
    <t>55</t>
  </si>
  <si>
    <t>89712</t>
  </si>
  <si>
    <t>VPUSŤ KANALIZAČNÍ ULIČNÍ KOMPLETNÍ Z BETONOVÝCH DÍLCŮ</t>
  </si>
  <si>
    <t>náhrada stávajících uličních vpustí (přechodová oblast u opěry 2)</t>
  </si>
  <si>
    <t>56</t>
  </si>
  <si>
    <t>9112B1</t>
  </si>
  <si>
    <t>ZÁBRADLÍ MOSTNÍ SE SVISLOU VÝPLNÍ - DODÁVKA A MONTÁŽ</t>
  </si>
  <si>
    <t>17,311=17,311 [A] 
14,00=14,000 [B] 
Celkem:  
A+B=31,311 [C]</t>
  </si>
  <si>
    <t>57</t>
  </si>
  <si>
    <t>91345</t>
  </si>
  <si>
    <t>NIVELAČNÍ ZNAČKY KOVOVÉ</t>
  </si>
  <si>
    <t>2+2=4,000 [A] ..... na opěrách 
3+3=6,000 [B] ..... na římsách 
Celkem:  
A+B=10,000 [C]</t>
  </si>
  <si>
    <t>58</t>
  </si>
  <si>
    <t>91390R</t>
  </si>
  <si>
    <t>letopočet výstavby vlisem do římsy</t>
  </si>
  <si>
    <t>59</t>
  </si>
  <si>
    <t>917223</t>
  </si>
  <si>
    <t>SILNIČNÍ A CHODNÍKOVÉ OBRUBY Z BETONOVÝCH OBRUBNÍKŮ ŠÍŘ 100MM</t>
  </si>
  <si>
    <t>(5,03+4,71+2,09+4,32+3,62+5,0+1,40)*1,20=31,404 [A]</t>
  </si>
  <si>
    <t>60</t>
  </si>
  <si>
    <t>917224</t>
  </si>
  <si>
    <t>SILNIČNÍ A CHODNÍKOVÉ OBRUBY Z BETONOVÝCH OBRUBNÍKŮ ŠÍŘ 150MM</t>
  </si>
  <si>
    <t>61</t>
  </si>
  <si>
    <t>919111</t>
  </si>
  <si>
    <t>ŘEZÁNÍ ASFALTOVÉHO KRYTU VOZOVEK TL DO 50MM</t>
  </si>
  <si>
    <t>62</t>
  </si>
  <si>
    <t>931326</t>
  </si>
  <si>
    <t>TĚSNĚNÍ DILATAČ SPAR ASF ZÁLIVKOU MODIFIK PRŮŘ DO 800MM2</t>
  </si>
  <si>
    <t>drážka v komunikaci (vrstva ACO) 20x40 mm  
rozhraní mezi mostem a přechodovou oblastí, napojení na stávající komunikaci</t>
  </si>
  <si>
    <t>63</t>
  </si>
  <si>
    <t>mezi vrstvou ACO a římsou (obrubníkem): 
2*10,3=20,600 [B] 
15,0+12,0+13,0+6,0+12,0=58,000 [C] 
mezi vrstvou MA a římsou (obrubníkem): 
2*10,3=20,600 [A] 
Celkem:  
B+C+A=99,200 [D]</t>
  </si>
  <si>
    <t>64</t>
  </si>
  <si>
    <t>93135</t>
  </si>
  <si>
    <t>TĚSNĚNÍ DILATAČ SPAR PRYŽ PÁSKOU NEBO KRUH PROFILEM</t>
  </si>
  <si>
    <t>předtěsnění - profil z pěnového polyethylénu</t>
  </si>
  <si>
    <t>mezi vrstvou ACO a římsou (obrubníkem): 
2*10,3=20,600 [B] 
15,0+12,0+13,0+6,0+12,0=58,000 [C] 
Celkem:  
B+C=78,600 [D]</t>
  </si>
  <si>
    <t>65</t>
  </si>
  <si>
    <t>96687</t>
  </si>
  <si>
    <t>VYBOURÁNÍ ULIČNÍCH VPUSTÍ KOMPLETNÍCH</t>
  </si>
  <si>
    <t>přechodová oblast u opěry 2</t>
  </si>
  <si>
    <t>SO 441</t>
  </si>
  <si>
    <t>Výměna kabelu VO</t>
  </si>
  <si>
    <t xml:space="preserve">  SO 441</t>
  </si>
  <si>
    <t>014101</t>
  </si>
  <si>
    <t>POPLATKY ZA SKLÁDKU</t>
  </si>
  <si>
    <t>přebytečná zemina</t>
  </si>
  <si>
    <t>0,35*0,2*(35-13-10)=0,840 [A] mimo most a prostup 
0,35*0,24*10=0,840 [B] prostup 
Celkem: A+B=1,680 [C]</t>
  </si>
  <si>
    <t>dle provozního předpisu majetkového správce</t>
  </si>
  <si>
    <t>13273</t>
  </si>
  <si>
    <t>HLOUBENÍ RÝH ŠÍŘ DO 2M PAŽ I NEPAŽ TŘ. I</t>
  </si>
  <si>
    <t>kabelová trasa</t>
  </si>
  <si>
    <t>13273A</t>
  </si>
  <si>
    <t>HLOUBENÍ RÝH ŠÍŘ DO 2M PAŽ I NEPAŽ TŘ. I - BEZ DOPRAVY</t>
  </si>
  <si>
    <t>0,35*(0,45-0,2)*(35-10-13)=1,050 [A] mimo prostup a most 
0,35*0,23*10=0,805 [B] prostup 
0,35*0,45*(35-13)=3,465 [D] pro demontáž 
Celkem: A+B+D=5,320 [E]</t>
  </si>
  <si>
    <t>17411</t>
  </si>
  <si>
    <t>ZÁSYP JAM A RÝH ZEMINOU SE ZHUTNĚNÍM</t>
  </si>
  <si>
    <t>pískové lože</t>
  </si>
  <si>
    <t>0,35*0,2*(35-10-13) =0,840 [A] mimo prostup a most</t>
  </si>
  <si>
    <t>45152</t>
  </si>
  <si>
    <t>PODKLADNÍ A VÝPLŇOVÉ VRSTVY Z KAMENIVA DRCENÉHO</t>
  </si>
  <si>
    <t>drcené kamenivo 8÷16 [mm]; tl. 100-150 [mm] pod zámkovou dlažbu</t>
  </si>
  <si>
    <t>0,7*7*0,15=0,735 [A]</t>
  </si>
  <si>
    <t>582611</t>
  </si>
  <si>
    <t>KRYTY Z BETON DLAŽDIC SE ZÁMKEM ŠEDÝCH TL 60MM DO LOŽE Z KAM</t>
  </si>
  <si>
    <t>zámková chodníková zádlažba - rozebrání a obnova vč. kladecí vrstvy drceného kameniva fr. 4/8 tl. 50mm.</t>
  </si>
  <si>
    <t>0,7*7=4,900 [A]</t>
  </si>
  <si>
    <t>702312</t>
  </si>
  <si>
    <t>ZAKRYTÍ KABELŮ VÝSTRAŽNOU FÓLIÍ ŠÍŘKY PŘES 20 DO 40 CM</t>
  </si>
  <si>
    <t>červená 22 cm</t>
  </si>
  <si>
    <t>10=10,000 [A]  nad prostup</t>
  </si>
  <si>
    <t>702331</t>
  </si>
  <si>
    <t>ZAKRYTÍ KABELŮ PLASTOVOU DESKOU/PÁSEM ŠÍŘKY DO 20 CM</t>
  </si>
  <si>
    <t>deska zákrytová červená 125/2mm</t>
  </si>
  <si>
    <t>35-10-13=12,000 [A] mimo prostup a most</t>
  </si>
  <si>
    <t>709612</t>
  </si>
  <si>
    <t>DEMONTÁŽ CHRÁNIČKY/TRUBKY</t>
  </si>
  <si>
    <t>demontáž a ekologická likvidace ocelové chráničky DN 125</t>
  </si>
  <si>
    <t>741911</t>
  </si>
  <si>
    <t>UZEMŇOVACÍ VODIČ V ZEMI FEZN DO 120 MM2</t>
  </si>
  <si>
    <t>drát FeZn pr. 10 mm 
včetně svorek a PKO 
propojení se stáv. zemničem</t>
  </si>
  <si>
    <t>35=35,000 [A]</t>
  </si>
  <si>
    <t>741A11</t>
  </si>
  <si>
    <t>UZEMŇOVACÍ VODIČ V ZÁKLADECH FEZN DO 120 MM2</t>
  </si>
  <si>
    <t>FeZn pr. 10 mm 
propojení strojeného zemniče a stožáru</t>
  </si>
  <si>
    <t>1,5*2=3,000 [A]</t>
  </si>
  <si>
    <t>742H12</t>
  </si>
  <si>
    <t>KABEL NN ČTYŘ- A PĚTIŽÍLOVÝ CU S PLASTOVOU IZOLACÍ OD 4 DO 16 MM2</t>
  </si>
  <si>
    <t>kabel CYKY 4-Jx16</t>
  </si>
  <si>
    <t>35+3=38,000 [A]</t>
  </si>
  <si>
    <t>742L12</t>
  </si>
  <si>
    <t>UKONČENÍ DVOU AŽ PĚTIŽÍLOVÉHO KABELU V ROZVADĚČI NEBO NA PŘÍSTROJI OD 4 DO 16 MM2</t>
  </si>
  <si>
    <t>1+1=2,000 [A]  ve stožáru</t>
  </si>
  <si>
    <t>742Z23</t>
  </si>
  <si>
    <t>DEMONTÁŽ KABELOVÉHO VEDENÍ NN</t>
  </si>
  <si>
    <t>stávající kabel</t>
  </si>
  <si>
    <t>743Z31</t>
  </si>
  <si>
    <t>DEMONTÁŽ ELEKTROVÝZBROJE OSVĚTLOVACÍHO STOŽÁRU VÝŠKY DO 15 M</t>
  </si>
  <si>
    <t>úprava elektrovýzbroje vč. odstranění a osazení patice</t>
  </si>
  <si>
    <t>747211</t>
  </si>
  <si>
    <t>CELKOVÁ PROHLÍDKA, ZKOUŠENÍ, MĚŘENÍ A VYHOTOVENÍ VÝCHOZÍ REVIZNÍ ZPRÁVY, PRO OBJEM IN DO 100 TIS.</t>
  </si>
  <si>
    <t>747411</t>
  </si>
  <si>
    <t>MĚŘENÍ ZEMNÍCH ODPORŮ - ZEMNIČE PRVNÍHO NEBO SAMOSTATNÉHO</t>
  </si>
  <si>
    <t>87626</t>
  </si>
  <si>
    <t>CHRÁNIČKY Z TRUB PLAST DN DO 80MM</t>
  </si>
  <si>
    <t>HDPE/LDPE 90/75</t>
  </si>
  <si>
    <t>2*10=20,000 [A]</t>
  </si>
  <si>
    <t>899522</t>
  </si>
  <si>
    <t>OBETONOVÁNÍ POTRUBÍ Z PROSTÉHO BETONU DO C12/15</t>
  </si>
  <si>
    <t>podkladní vrstva C 12/15 -X0</t>
  </si>
  <si>
    <t>0,35*0,05*10=0,175 [A]</t>
  </si>
  <si>
    <t>899524</t>
  </si>
  <si>
    <t>OBETONOVÁNÍ POTRUBÍ Z PROSTÉHO BETONU DO C25/30</t>
  </si>
  <si>
    <t>beton C 25/30 - XA1</t>
  </si>
  <si>
    <t>(0,35*0,19-0,045*0,045*3,14*2)*10=0,538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</si>
</sst>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0+C10+C12+C14+C16+C18</f>
      </c>
      <c s="1"/>
      <c s="1"/>
    </row>
    <row r="7" spans="1:5" ht="12.75" customHeight="1">
      <c r="A7" s="1"/>
      <c s="4" t="s">
        <v>5</v>
      </c>
      <c s="7">
        <f>0+E10+E12+E14+E16+E18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0+C11</f>
      </c>
      <c s="20">
        <f>0+D11</f>
      </c>
      <c s="20">
        <f>0+E11</f>
      </c>
    </row>
    <row r="11" spans="1:5" ht="12.75" customHeight="1">
      <c r="A11" s="21" t="s">
        <v>47</v>
      </c>
      <c s="21" t="s">
        <v>20</v>
      </c>
      <c s="22">
        <f>'SO 000_SO 000'!I3</f>
      </c>
      <c s="22">
        <f>'SO 000_SO 000'!O2</f>
      </c>
      <c s="22">
        <f>C11+D11</f>
      </c>
    </row>
    <row r="12" spans="1:5" ht="12.75" customHeight="1">
      <c r="A12" s="19" t="s">
        <v>119</v>
      </c>
      <c s="19" t="s">
        <v>120</v>
      </c>
      <c s="20">
        <f>0+C13</f>
      </c>
      <c s="20">
        <f>0+D13</f>
      </c>
      <c s="20">
        <f>0+E13</f>
      </c>
    </row>
    <row r="13" spans="1:5" ht="12.75" customHeight="1">
      <c r="A13" s="21" t="s">
        <v>121</v>
      </c>
      <c s="21" t="s">
        <v>120</v>
      </c>
      <c s="22">
        <f>'SO 001_SO 001'!I3</f>
      </c>
      <c s="22">
        <f>'SO 001_SO 001'!O2</f>
      </c>
      <c s="22">
        <f>C13+D13</f>
      </c>
    </row>
    <row r="14" spans="1:5" ht="12.75" customHeight="1">
      <c r="A14" s="19" t="s">
        <v>203</v>
      </c>
      <c s="19" t="s">
        <v>204</v>
      </c>
      <c s="20">
        <f>0+C15</f>
      </c>
      <c s="20">
        <f>0+D15</f>
      </c>
      <c s="20">
        <f>0+E15</f>
      </c>
    </row>
    <row r="15" spans="1:5" ht="12.75" customHeight="1">
      <c r="A15" s="21" t="s">
        <v>205</v>
      </c>
      <c s="21" t="s">
        <v>204</v>
      </c>
      <c s="22">
        <f>'SO 181_SO 181'!I3</f>
      </c>
      <c s="22">
        <f>'SO 181_SO 181'!O2</f>
      </c>
      <c s="22">
        <f>C15+D15</f>
      </c>
    </row>
    <row r="16" spans="1:5" ht="12.75" customHeight="1">
      <c r="A16" s="19" t="s">
        <v>214</v>
      </c>
      <c s="19" t="s">
        <v>215</v>
      </c>
      <c s="20">
        <f>0+C17</f>
      </c>
      <c s="20">
        <f>0+D17</f>
      </c>
      <c s="20">
        <f>0+E17</f>
      </c>
    </row>
    <row r="17" spans="1:5" ht="12.75" customHeight="1">
      <c r="A17" s="21" t="s">
        <v>216</v>
      </c>
      <c s="21" t="s">
        <v>215</v>
      </c>
      <c s="22">
        <f>'SO 201_SO 201'!I3</f>
      </c>
      <c s="22">
        <f>'SO 201_SO 201'!O2</f>
      </c>
      <c s="22">
        <f>C17+D17</f>
      </c>
    </row>
    <row r="18" spans="1:5" ht="12.75" customHeight="1">
      <c r="A18" s="19" t="s">
        <v>480</v>
      </c>
      <c s="19" t="s">
        <v>481</v>
      </c>
      <c s="20">
        <f>0+C19</f>
      </c>
      <c s="20">
        <f>0+D19</f>
      </c>
      <c s="20">
        <f>0+E19</f>
      </c>
    </row>
    <row r="19" spans="1:5" ht="12.75" customHeight="1">
      <c r="A19" s="21" t="s">
        <v>482</v>
      </c>
      <c s="21" t="s">
        <v>481</v>
      </c>
      <c s="22">
        <f>'SO 441_SO 441'!I3</f>
      </c>
      <c s="22">
        <f>'SO 441_SO 441'!O2</f>
      </c>
      <c s="22">
        <f>C19+D19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19</v>
      </c>
      <c s="41">
        <f>0+I9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19</v>
      </c>
      <c s="6"/>
      <c s="18" t="s">
        <v>20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29</v>
      </c>
      <c s="27"/>
      <c s="29" t="s">
        <v>49</v>
      </c>
      <c s="27"/>
      <c s="27"/>
      <c s="27"/>
      <c s="30">
        <f>0+Q9</f>
      </c>
      <c s="27"/>
      <c r="O9">
        <f>0+R9</f>
      </c>
      <c r="Q9">
        <f>0+I10+I13+I16+I19+I22+I25+I28+I31+I34+I37+I40+I43+I46+I49+I52+I55+I58+I61+I64+I67</f>
      </c>
      <c>
        <f>0+O10+O13+O16+O19+O22+O25+O28+O31+O34+O37+O40+O43+O46+O49+O52+O55+O58+O61+O64+O67</f>
      </c>
    </row>
    <row r="10" spans="1:16" ht="12.75">
      <c r="A10" s="26" t="s">
        <v>50</v>
      </c>
      <c s="31" t="s">
        <v>31</v>
      </c>
      <c s="31" t="s">
        <v>51</v>
      </c>
      <c s="26" t="s">
        <v>52</v>
      </c>
      <c s="32" t="s">
        <v>53</v>
      </c>
      <c s="33" t="s">
        <v>54</v>
      </c>
      <c s="34">
        <v>1</v>
      </c>
      <c s="35">
        <v>0</v>
      </c>
      <c s="35">
        <f>ROUND(ROUND(H10,2)*ROUND(G10,3),2)</f>
      </c>
      <c s="33"/>
      <c r="O10">
        <f>(I10*21)/100</f>
      </c>
      <c t="s">
        <v>27</v>
      </c>
    </row>
    <row r="11" spans="1:5" ht="178.5">
      <c r="A11" s="36" t="s">
        <v>55</v>
      </c>
      <c r="E11" s="37" t="s">
        <v>56</v>
      </c>
    </row>
    <row r="12" spans="1:5" ht="12.75">
      <c r="A12" s="40" t="s">
        <v>57</v>
      </c>
      <c r="E12" s="39" t="s">
        <v>52</v>
      </c>
    </row>
    <row r="13" spans="1:16" ht="12.75">
      <c r="A13" s="26" t="s">
        <v>50</v>
      </c>
      <c s="31" t="s">
        <v>27</v>
      </c>
      <c s="31" t="s">
        <v>58</v>
      </c>
      <c s="26" t="s">
        <v>52</v>
      </c>
      <c s="32" t="s">
        <v>59</v>
      </c>
      <c s="33" t="s">
        <v>54</v>
      </c>
      <c s="34">
        <v>1</v>
      </c>
      <c s="35">
        <v>0</v>
      </c>
      <c s="35">
        <f>ROUND(ROUND(H13,2)*ROUND(G13,3),2)</f>
      </c>
      <c s="33"/>
      <c r="O13">
        <f>(I13*21)/100</f>
      </c>
      <c t="s">
        <v>27</v>
      </c>
    </row>
    <row r="14" spans="1:5" ht="127.5">
      <c r="A14" s="36" t="s">
        <v>55</v>
      </c>
      <c r="E14" s="37" t="s">
        <v>60</v>
      </c>
    </row>
    <row r="15" spans="1:5" ht="12.75">
      <c r="A15" s="40" t="s">
        <v>57</v>
      </c>
      <c r="E15" s="39" t="s">
        <v>52</v>
      </c>
    </row>
    <row r="16" spans="1:16" ht="12.75">
      <c r="A16" s="26" t="s">
        <v>50</v>
      </c>
      <c s="31" t="s">
        <v>26</v>
      </c>
      <c s="31" t="s">
        <v>61</v>
      </c>
      <c s="26" t="s">
        <v>52</v>
      </c>
      <c s="32" t="s">
        <v>62</v>
      </c>
      <c s="33" t="s">
        <v>54</v>
      </c>
      <c s="34">
        <v>1</v>
      </c>
      <c s="35">
        <v>0</v>
      </c>
      <c s="35">
        <f>ROUND(ROUND(H16,2)*ROUND(G16,3),2)</f>
      </c>
      <c s="33" t="s">
        <v>63</v>
      </c>
      <c r="O16">
        <f>(I16*21)/100</f>
      </c>
      <c t="s">
        <v>27</v>
      </c>
    </row>
    <row r="17" spans="1:5" ht="12.75">
      <c r="A17" s="36" t="s">
        <v>55</v>
      </c>
      <c r="E17" s="37" t="s">
        <v>64</v>
      </c>
    </row>
    <row r="18" spans="1:5" ht="12.75">
      <c r="A18" s="40" t="s">
        <v>57</v>
      </c>
      <c r="E18" s="39" t="s">
        <v>52</v>
      </c>
    </row>
    <row r="19" spans="1:16" ht="12.75">
      <c r="A19" s="26" t="s">
        <v>50</v>
      </c>
      <c s="31" t="s">
        <v>35</v>
      </c>
      <c s="31" t="s">
        <v>65</v>
      </c>
      <c s="26" t="s">
        <v>66</v>
      </c>
      <c s="32" t="s">
        <v>67</v>
      </c>
      <c s="33" t="s">
        <v>54</v>
      </c>
      <c s="34">
        <v>1</v>
      </c>
      <c s="35">
        <v>0</v>
      </c>
      <c s="35">
        <f>ROUND(ROUND(H19,2)*ROUND(G19,3),2)</f>
      </c>
      <c s="33"/>
      <c r="O19">
        <f>(I19*21)/100</f>
      </c>
      <c t="s">
        <v>27</v>
      </c>
    </row>
    <row r="20" spans="1:5" ht="12.75">
      <c r="A20" s="36" t="s">
        <v>55</v>
      </c>
      <c r="E20" s="37" t="s">
        <v>52</v>
      </c>
    </row>
    <row r="21" spans="1:5" ht="12.75">
      <c r="A21" s="40" t="s">
        <v>57</v>
      </c>
      <c r="E21" s="39" t="s">
        <v>52</v>
      </c>
    </row>
    <row r="22" spans="1:16" ht="12.75">
      <c r="A22" s="26" t="s">
        <v>50</v>
      </c>
      <c s="31" t="s">
        <v>37</v>
      </c>
      <c s="31" t="s">
        <v>65</v>
      </c>
      <c s="26" t="s">
        <v>68</v>
      </c>
      <c s="32" t="s">
        <v>69</v>
      </c>
      <c s="33" t="s">
        <v>54</v>
      </c>
      <c s="34">
        <v>1</v>
      </c>
      <c s="35">
        <v>0</v>
      </c>
      <c s="35">
        <f>ROUND(ROUND(H22,2)*ROUND(G22,3),2)</f>
      </c>
      <c s="33"/>
      <c r="O22">
        <f>(I22*21)/100</f>
      </c>
      <c t="s">
        <v>27</v>
      </c>
    </row>
    <row r="23" spans="1:5" ht="12.75">
      <c r="A23" s="36" t="s">
        <v>55</v>
      </c>
      <c r="E23" s="37" t="s">
        <v>52</v>
      </c>
    </row>
    <row r="24" spans="1:5" ht="12.75">
      <c r="A24" s="40" t="s">
        <v>57</v>
      </c>
      <c r="E24" s="39" t="s">
        <v>52</v>
      </c>
    </row>
    <row r="25" spans="1:16" ht="12.75">
      <c r="A25" s="26" t="s">
        <v>50</v>
      </c>
      <c s="31" t="s">
        <v>39</v>
      </c>
      <c s="31" t="s">
        <v>65</v>
      </c>
      <c s="26" t="s">
        <v>70</v>
      </c>
      <c s="32" t="s">
        <v>71</v>
      </c>
      <c s="33" t="s">
        <v>54</v>
      </c>
      <c s="34">
        <v>1</v>
      </c>
      <c s="35">
        <v>0</v>
      </c>
      <c s="35">
        <f>ROUND(ROUND(H25,2)*ROUND(G25,3),2)</f>
      </c>
      <c s="33"/>
      <c r="O25">
        <f>(I25*21)/100</f>
      </c>
      <c t="s">
        <v>27</v>
      </c>
    </row>
    <row r="26" spans="1:5" ht="12.75">
      <c r="A26" s="36" t="s">
        <v>55</v>
      </c>
      <c r="E26" s="37" t="s">
        <v>52</v>
      </c>
    </row>
    <row r="27" spans="1:5" ht="12.75">
      <c r="A27" s="40" t="s">
        <v>57</v>
      </c>
      <c r="E27" s="39" t="s">
        <v>52</v>
      </c>
    </row>
    <row r="28" spans="1:16" ht="12.75">
      <c r="A28" s="26" t="s">
        <v>50</v>
      </c>
      <c s="31" t="s">
        <v>72</v>
      </c>
      <c s="31" t="s">
        <v>73</v>
      </c>
      <c s="26" t="s">
        <v>52</v>
      </c>
      <c s="32" t="s">
        <v>74</v>
      </c>
      <c s="33" t="s">
        <v>54</v>
      </c>
      <c s="34">
        <v>1</v>
      </c>
      <c s="35">
        <v>0</v>
      </c>
      <c s="35">
        <f>ROUND(ROUND(H28,2)*ROUND(G28,3),2)</f>
      </c>
      <c s="33" t="s">
        <v>63</v>
      </c>
      <c r="O28">
        <f>(I28*21)/100</f>
      </c>
      <c t="s">
        <v>27</v>
      </c>
    </row>
    <row r="29" spans="1:5" ht="12.75">
      <c r="A29" s="36" t="s">
        <v>55</v>
      </c>
      <c r="E29" s="37" t="s">
        <v>75</v>
      </c>
    </row>
    <row r="30" spans="1:5" ht="12.75">
      <c r="A30" s="40" t="s">
        <v>57</v>
      </c>
      <c r="E30" s="39" t="s">
        <v>52</v>
      </c>
    </row>
    <row r="31" spans="1:16" ht="12.75">
      <c r="A31" s="26" t="s">
        <v>50</v>
      </c>
      <c s="31" t="s">
        <v>76</v>
      </c>
      <c s="31" t="s">
        <v>77</v>
      </c>
      <c s="26" t="s">
        <v>66</v>
      </c>
      <c s="32" t="s">
        <v>78</v>
      </c>
      <c s="33" t="s">
        <v>54</v>
      </c>
      <c s="34">
        <v>1</v>
      </c>
      <c s="35">
        <v>0</v>
      </c>
      <c s="35">
        <f>ROUND(ROUND(H31,2)*ROUND(G31,3),2)</f>
      </c>
      <c s="33" t="s">
        <v>63</v>
      </c>
      <c r="O31">
        <f>(I31*21)/100</f>
      </c>
      <c t="s">
        <v>27</v>
      </c>
    </row>
    <row r="32" spans="1:5" ht="12.75">
      <c r="A32" s="36" t="s">
        <v>55</v>
      </c>
      <c r="E32" s="37" t="s">
        <v>79</v>
      </c>
    </row>
    <row r="33" spans="1:5" ht="12.75">
      <c r="A33" s="40" t="s">
        <v>57</v>
      </c>
      <c r="E33" s="39" t="s">
        <v>52</v>
      </c>
    </row>
    <row r="34" spans="1:16" ht="12.75">
      <c r="A34" s="26" t="s">
        <v>50</v>
      </c>
      <c s="31" t="s">
        <v>42</v>
      </c>
      <c s="31" t="s">
        <v>77</v>
      </c>
      <c s="26" t="s">
        <v>68</v>
      </c>
      <c s="32" t="s">
        <v>78</v>
      </c>
      <c s="33" t="s">
        <v>54</v>
      </c>
      <c s="34">
        <v>1</v>
      </c>
      <c s="35">
        <v>0</v>
      </c>
      <c s="35">
        <f>ROUND(ROUND(H34,2)*ROUND(G34,3),2)</f>
      </c>
      <c s="33" t="s">
        <v>63</v>
      </c>
      <c r="O34">
        <f>(I34*21)/100</f>
      </c>
      <c t="s">
        <v>27</v>
      </c>
    </row>
    <row r="35" spans="1:5" ht="12.75">
      <c r="A35" s="36" t="s">
        <v>55</v>
      </c>
      <c r="E35" s="37" t="s">
        <v>80</v>
      </c>
    </row>
    <row r="36" spans="1:5" ht="12.75">
      <c r="A36" s="40" t="s">
        <v>57</v>
      </c>
      <c r="E36" s="39" t="s">
        <v>52</v>
      </c>
    </row>
    <row r="37" spans="1:16" ht="12.75">
      <c r="A37" s="26" t="s">
        <v>50</v>
      </c>
      <c s="31" t="s">
        <v>44</v>
      </c>
      <c s="31" t="s">
        <v>81</v>
      </c>
      <c s="26" t="s">
        <v>66</v>
      </c>
      <c s="32" t="s">
        <v>82</v>
      </c>
      <c s="33" t="s">
        <v>83</v>
      </c>
      <c s="34">
        <v>1</v>
      </c>
      <c s="35">
        <v>0</v>
      </c>
      <c s="35">
        <f>ROUND(ROUND(H37,2)*ROUND(G37,3),2)</f>
      </c>
      <c s="33" t="s">
        <v>63</v>
      </c>
      <c r="O37">
        <f>(I37*21)/100</f>
      </c>
      <c t="s">
        <v>27</v>
      </c>
    </row>
    <row r="38" spans="1:5" ht="25.5">
      <c r="A38" s="36" t="s">
        <v>55</v>
      </c>
      <c r="E38" s="37" t="s">
        <v>84</v>
      </c>
    </row>
    <row r="39" spans="1:5" ht="12.75">
      <c r="A39" s="40" t="s">
        <v>57</v>
      </c>
      <c r="E39" s="39" t="s">
        <v>52</v>
      </c>
    </row>
    <row r="40" spans="1:16" ht="12.75">
      <c r="A40" s="26" t="s">
        <v>50</v>
      </c>
      <c s="31" t="s">
        <v>46</v>
      </c>
      <c s="31" t="s">
        <v>85</v>
      </c>
      <c s="26" t="s">
        <v>70</v>
      </c>
      <c s="32" t="s">
        <v>86</v>
      </c>
      <c s="33" t="s">
        <v>54</v>
      </c>
      <c s="34">
        <v>1</v>
      </c>
      <c s="35">
        <v>0</v>
      </c>
      <c s="35">
        <f>ROUND(ROUND(H40,2)*ROUND(G40,3),2)</f>
      </c>
      <c s="33" t="s">
        <v>63</v>
      </c>
      <c r="O40">
        <f>(I40*21)/100</f>
      </c>
      <c t="s">
        <v>27</v>
      </c>
    </row>
    <row r="41" spans="1:5" ht="12.75">
      <c r="A41" s="36" t="s">
        <v>55</v>
      </c>
      <c r="E41" s="37" t="s">
        <v>87</v>
      </c>
    </row>
    <row r="42" spans="1:5" ht="12.75">
      <c r="A42" s="40" t="s">
        <v>57</v>
      </c>
      <c r="E42" s="39" t="s">
        <v>52</v>
      </c>
    </row>
    <row r="43" spans="1:16" ht="12.75">
      <c r="A43" s="26" t="s">
        <v>50</v>
      </c>
      <c s="31" t="s">
        <v>88</v>
      </c>
      <c s="31" t="s">
        <v>89</v>
      </c>
      <c s="26" t="s">
        <v>52</v>
      </c>
      <c s="32" t="s">
        <v>90</v>
      </c>
      <c s="33" t="s">
        <v>54</v>
      </c>
      <c s="34">
        <v>1</v>
      </c>
      <c s="35">
        <v>0</v>
      </c>
      <c s="35">
        <f>ROUND(ROUND(H43,2)*ROUND(G43,3),2)</f>
      </c>
      <c s="33" t="s">
        <v>63</v>
      </c>
      <c r="O43">
        <f>(I43*21)/100</f>
      </c>
      <c t="s">
        <v>27</v>
      </c>
    </row>
    <row r="44" spans="1:5" ht="12.75">
      <c r="A44" s="36" t="s">
        <v>55</v>
      </c>
      <c r="E44" s="37" t="s">
        <v>91</v>
      </c>
    </row>
    <row r="45" spans="1:5" ht="12.75">
      <c r="A45" s="40" t="s">
        <v>57</v>
      </c>
      <c r="E45" s="39" t="s">
        <v>52</v>
      </c>
    </row>
    <row r="46" spans="1:16" ht="12.75">
      <c r="A46" s="26" t="s">
        <v>50</v>
      </c>
      <c s="31" t="s">
        <v>92</v>
      </c>
      <c s="31" t="s">
        <v>93</v>
      </c>
      <c s="26" t="s">
        <v>52</v>
      </c>
      <c s="32" t="s">
        <v>94</v>
      </c>
      <c s="33" t="s">
        <v>54</v>
      </c>
      <c s="34">
        <v>1</v>
      </c>
      <c s="35">
        <v>0</v>
      </c>
      <c s="35">
        <f>ROUND(ROUND(H46,2)*ROUND(G46,3),2)</f>
      </c>
      <c s="33" t="s">
        <v>63</v>
      </c>
      <c r="O46">
        <f>(I46*21)/100</f>
      </c>
      <c t="s">
        <v>27</v>
      </c>
    </row>
    <row r="47" spans="1:5" ht="12.75">
      <c r="A47" s="36" t="s">
        <v>55</v>
      </c>
      <c r="E47" s="37" t="s">
        <v>91</v>
      </c>
    </row>
    <row r="48" spans="1:5" ht="12.75">
      <c r="A48" s="40" t="s">
        <v>57</v>
      </c>
      <c r="E48" s="39" t="s">
        <v>52</v>
      </c>
    </row>
    <row r="49" spans="1:16" ht="12.75">
      <c r="A49" s="26" t="s">
        <v>50</v>
      </c>
      <c s="31" t="s">
        <v>95</v>
      </c>
      <c s="31" t="s">
        <v>96</v>
      </c>
      <c s="26" t="s">
        <v>52</v>
      </c>
      <c s="32" t="s">
        <v>97</v>
      </c>
      <c s="33" t="s">
        <v>54</v>
      </c>
      <c s="34">
        <v>1</v>
      </c>
      <c s="35">
        <v>0</v>
      </c>
      <c s="35">
        <f>ROUND(ROUND(H49,2)*ROUND(G49,3),2)</f>
      </c>
      <c s="33" t="s">
        <v>63</v>
      </c>
      <c r="O49">
        <f>(I49*21)/100</f>
      </c>
      <c t="s">
        <v>27</v>
      </c>
    </row>
    <row r="50" spans="1:5" ht="12.75">
      <c r="A50" s="36" t="s">
        <v>55</v>
      </c>
      <c r="E50" s="37" t="s">
        <v>98</v>
      </c>
    </row>
    <row r="51" spans="1:5" ht="12.75">
      <c r="A51" s="40" t="s">
        <v>57</v>
      </c>
      <c r="E51" s="39" t="s">
        <v>52</v>
      </c>
    </row>
    <row r="52" spans="1:16" ht="12.75">
      <c r="A52" s="26" t="s">
        <v>50</v>
      </c>
      <c s="31" t="s">
        <v>99</v>
      </c>
      <c s="31" t="s">
        <v>100</v>
      </c>
      <c s="26" t="s">
        <v>52</v>
      </c>
      <c s="32" t="s">
        <v>101</v>
      </c>
      <c s="33" t="s">
        <v>54</v>
      </c>
      <c s="34">
        <v>1</v>
      </c>
      <c s="35">
        <v>0</v>
      </c>
      <c s="35">
        <f>ROUND(ROUND(H52,2)*ROUND(G52,3),2)</f>
      </c>
      <c s="33" t="s">
        <v>63</v>
      </c>
      <c r="O52">
        <f>(I52*21)/100</f>
      </c>
      <c t="s">
        <v>27</v>
      </c>
    </row>
    <row r="53" spans="1:5" ht="12.75">
      <c r="A53" s="36" t="s">
        <v>55</v>
      </c>
      <c r="E53" s="37" t="s">
        <v>52</v>
      </c>
    </row>
    <row r="54" spans="1:5" ht="12.75">
      <c r="A54" s="40" t="s">
        <v>57</v>
      </c>
      <c r="E54" s="39" t="s">
        <v>52</v>
      </c>
    </row>
    <row r="55" spans="1:16" ht="12.75">
      <c r="A55" s="26" t="s">
        <v>50</v>
      </c>
      <c s="31" t="s">
        <v>102</v>
      </c>
      <c s="31" t="s">
        <v>103</v>
      </c>
      <c s="26" t="s">
        <v>104</v>
      </c>
      <c s="32" t="s">
        <v>105</v>
      </c>
      <c s="33" t="s">
        <v>54</v>
      </c>
      <c s="34">
        <v>1</v>
      </c>
      <c s="35">
        <v>0</v>
      </c>
      <c s="35">
        <f>ROUND(ROUND(H55,2)*ROUND(G55,3),2)</f>
      </c>
      <c s="33" t="s">
        <v>63</v>
      </c>
      <c r="O55">
        <f>(I55*21)/100</f>
      </c>
      <c t="s">
        <v>27</v>
      </c>
    </row>
    <row r="56" spans="1:5" ht="12.75">
      <c r="A56" s="36" t="s">
        <v>55</v>
      </c>
      <c r="E56" s="37" t="s">
        <v>106</v>
      </c>
    </row>
    <row r="57" spans="1:5" ht="12.75">
      <c r="A57" s="40" t="s">
        <v>57</v>
      </c>
      <c r="E57" s="39" t="s">
        <v>52</v>
      </c>
    </row>
    <row r="58" spans="1:16" ht="12.75">
      <c r="A58" s="26" t="s">
        <v>50</v>
      </c>
      <c s="31" t="s">
        <v>107</v>
      </c>
      <c s="31" t="s">
        <v>103</v>
      </c>
      <c s="26" t="s">
        <v>108</v>
      </c>
      <c s="32" t="s">
        <v>105</v>
      </c>
      <c s="33" t="s">
        <v>54</v>
      </c>
      <c s="34">
        <v>1</v>
      </c>
      <c s="35">
        <v>0</v>
      </c>
      <c s="35">
        <f>ROUND(ROUND(H58,2)*ROUND(G58,3),2)</f>
      </c>
      <c s="33" t="s">
        <v>63</v>
      </c>
      <c r="O58">
        <f>(I58*21)/100</f>
      </c>
      <c t="s">
        <v>27</v>
      </c>
    </row>
    <row r="59" spans="1:5" ht="12.75">
      <c r="A59" s="36" t="s">
        <v>55</v>
      </c>
      <c r="E59" s="37" t="s">
        <v>109</v>
      </c>
    </row>
    <row r="60" spans="1:5" ht="12.75">
      <c r="A60" s="40" t="s">
        <v>57</v>
      </c>
      <c r="E60" s="39" t="s">
        <v>52</v>
      </c>
    </row>
    <row r="61" spans="1:16" ht="12.75">
      <c r="A61" s="26" t="s">
        <v>50</v>
      </c>
      <c s="31" t="s">
        <v>110</v>
      </c>
      <c s="31" t="s">
        <v>111</v>
      </c>
      <c s="26" t="s">
        <v>52</v>
      </c>
      <c s="32" t="s">
        <v>112</v>
      </c>
      <c s="33" t="s">
        <v>83</v>
      </c>
      <c s="34">
        <v>2</v>
      </c>
      <c s="35">
        <v>0</v>
      </c>
      <c s="35">
        <f>ROUND(ROUND(H61,2)*ROUND(G61,3),2)</f>
      </c>
      <c s="33" t="s">
        <v>63</v>
      </c>
      <c r="O61">
        <f>(I61*21)/100</f>
      </c>
      <c t="s">
        <v>27</v>
      </c>
    </row>
    <row r="62" spans="1:5" ht="12.75">
      <c r="A62" s="36" t="s">
        <v>55</v>
      </c>
      <c r="E62" s="37" t="s">
        <v>52</v>
      </c>
    </row>
    <row r="63" spans="1:5" ht="12.75">
      <c r="A63" s="40" t="s">
        <v>57</v>
      </c>
      <c r="E63" s="39" t="s">
        <v>52</v>
      </c>
    </row>
    <row r="64" spans="1:16" ht="12.75">
      <c r="A64" s="26" t="s">
        <v>50</v>
      </c>
      <c s="31" t="s">
        <v>113</v>
      </c>
      <c s="31" t="s">
        <v>114</v>
      </c>
      <c s="26" t="s">
        <v>52</v>
      </c>
      <c s="32" t="s">
        <v>115</v>
      </c>
      <c s="33" t="s">
        <v>54</v>
      </c>
      <c s="34">
        <v>1</v>
      </c>
      <c s="35">
        <v>0</v>
      </c>
      <c s="35">
        <f>ROUND(ROUND(H64,2)*ROUND(G64,3),2)</f>
      </c>
      <c s="33" t="s">
        <v>63</v>
      </c>
      <c r="O64">
        <f>(I64*21)/100</f>
      </c>
      <c t="s">
        <v>27</v>
      </c>
    </row>
    <row r="65" spans="1:5" ht="12.75">
      <c r="A65" s="36" t="s">
        <v>55</v>
      </c>
      <c r="E65" s="37" t="s">
        <v>52</v>
      </c>
    </row>
    <row r="66" spans="1:5" ht="12.75">
      <c r="A66" s="40" t="s">
        <v>57</v>
      </c>
      <c r="E66" s="39" t="s">
        <v>52</v>
      </c>
    </row>
    <row r="67" spans="1:16" ht="12.75">
      <c r="A67" s="26" t="s">
        <v>50</v>
      </c>
      <c s="31" t="s">
        <v>116</v>
      </c>
      <c s="31" t="s">
        <v>117</v>
      </c>
      <c s="26" t="s">
        <v>52</v>
      </c>
      <c s="32" t="s">
        <v>118</v>
      </c>
      <c s="33" t="s">
        <v>54</v>
      </c>
      <c s="34">
        <v>1</v>
      </c>
      <c s="35">
        <v>0</v>
      </c>
      <c s="35">
        <f>ROUND(ROUND(H67,2)*ROUND(G67,3),2)</f>
      </c>
      <c s="33"/>
      <c r="O67">
        <f>(I67*21)/100</f>
      </c>
      <c t="s">
        <v>27</v>
      </c>
    </row>
    <row r="68" spans="1:5" ht="12.75">
      <c r="A68" s="36" t="s">
        <v>55</v>
      </c>
      <c r="E68" s="37" t="s">
        <v>52</v>
      </c>
    </row>
    <row r="69" spans="1:5" ht="12.75">
      <c r="A69" s="38" t="s">
        <v>57</v>
      </c>
      <c r="E69" s="39" t="s">
        <v>52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0+O9+O22+O53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119</v>
      </c>
      <c s="41">
        <f>0+I9+I22+I53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119</v>
      </c>
      <c s="1"/>
      <c s="14" t="s">
        <v>120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119</v>
      </c>
      <c s="6"/>
      <c s="18" t="s">
        <v>120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29</v>
      </c>
      <c s="27"/>
      <c s="29" t="s">
        <v>49</v>
      </c>
      <c s="27"/>
      <c s="27"/>
      <c s="27"/>
      <c s="30">
        <f>0+Q9</f>
      </c>
      <c s="27"/>
      <c r="O9">
        <f>0+R9</f>
      </c>
      <c r="Q9">
        <f>0+I10+I13+I16+I19</f>
      </c>
      <c>
        <f>0+O10+O13+O16+O19</f>
      </c>
    </row>
    <row r="10" spans="1:16" ht="25.5">
      <c r="A10" s="26" t="s">
        <v>50</v>
      </c>
      <c s="31" t="s">
        <v>31</v>
      </c>
      <c s="31" t="s">
        <v>122</v>
      </c>
      <c s="26" t="s">
        <v>52</v>
      </c>
      <c s="32" t="s">
        <v>123</v>
      </c>
      <c s="33" t="s">
        <v>124</v>
      </c>
      <c s="34">
        <v>972.4</v>
      </c>
      <c s="35">
        <v>0</v>
      </c>
      <c s="35">
        <f>ROUND(ROUND(H10,2)*ROUND(G10,3),2)</f>
      </c>
      <c s="33" t="s">
        <v>63</v>
      </c>
      <c r="O10">
        <f>(I10*21)/100</f>
      </c>
      <c t="s">
        <v>27</v>
      </c>
    </row>
    <row r="11" spans="1:5" ht="12.75">
      <c r="A11" s="36" t="s">
        <v>55</v>
      </c>
      <c r="E11" s="37" t="s">
        <v>52</v>
      </c>
    </row>
    <row r="12" spans="1:5" ht="76.5">
      <c r="A12" s="40" t="s">
        <v>57</v>
      </c>
      <c r="E12" s="39" t="s">
        <v>125</v>
      </c>
    </row>
    <row r="13" spans="1:16" ht="25.5">
      <c r="A13" s="26" t="s">
        <v>50</v>
      </c>
      <c s="31" t="s">
        <v>27</v>
      </c>
      <c s="31" t="s">
        <v>126</v>
      </c>
      <c s="26" t="s">
        <v>52</v>
      </c>
      <c s="32" t="s">
        <v>127</v>
      </c>
      <c s="33" t="s">
        <v>124</v>
      </c>
      <c s="34">
        <v>140.32</v>
      </c>
      <c s="35">
        <v>0</v>
      </c>
      <c s="35">
        <f>ROUND(ROUND(H13,2)*ROUND(G13,3),2)</f>
      </c>
      <c s="33" t="s">
        <v>63</v>
      </c>
      <c r="O13">
        <f>(I13*21)/100</f>
      </c>
      <c t="s">
        <v>27</v>
      </c>
    </row>
    <row r="14" spans="1:5" ht="12.75">
      <c r="A14" s="36" t="s">
        <v>55</v>
      </c>
      <c r="E14" s="37" t="s">
        <v>52</v>
      </c>
    </row>
    <row r="15" spans="1:5" ht="229.5">
      <c r="A15" s="40" t="s">
        <v>57</v>
      </c>
      <c r="E15" s="39" t="s">
        <v>128</v>
      </c>
    </row>
    <row r="16" spans="1:16" ht="25.5">
      <c r="A16" s="26" t="s">
        <v>50</v>
      </c>
      <c s="31" t="s">
        <v>26</v>
      </c>
      <c s="31" t="s">
        <v>129</v>
      </c>
      <c s="26" t="s">
        <v>52</v>
      </c>
      <c s="32" t="s">
        <v>130</v>
      </c>
      <c s="33" t="s">
        <v>124</v>
      </c>
      <c s="34">
        <v>0.805</v>
      </c>
      <c s="35">
        <v>0</v>
      </c>
      <c s="35">
        <f>ROUND(ROUND(H16,2)*ROUND(G16,3),2)</f>
      </c>
      <c s="33" t="s">
        <v>63</v>
      </c>
      <c r="O16">
        <f>(I16*21)/100</f>
      </c>
      <c t="s">
        <v>27</v>
      </c>
    </row>
    <row r="17" spans="1:5" ht="12.75">
      <c r="A17" s="36" t="s">
        <v>55</v>
      </c>
      <c r="E17" s="37" t="s">
        <v>131</v>
      </c>
    </row>
    <row r="18" spans="1:5" ht="12.75">
      <c r="A18" s="40" t="s">
        <v>57</v>
      </c>
      <c r="E18" s="39" t="s">
        <v>132</v>
      </c>
    </row>
    <row r="19" spans="1:16" ht="25.5">
      <c r="A19" s="26" t="s">
        <v>50</v>
      </c>
      <c s="31" t="s">
        <v>35</v>
      </c>
      <c s="31" t="s">
        <v>133</v>
      </c>
      <c s="26" t="s">
        <v>52</v>
      </c>
      <c s="32" t="s">
        <v>134</v>
      </c>
      <c s="33" t="s">
        <v>124</v>
      </c>
      <c s="34">
        <v>107</v>
      </c>
      <c s="35">
        <v>0</v>
      </c>
      <c s="35">
        <f>ROUND(ROUND(H19,2)*ROUND(G19,3),2)</f>
      </c>
      <c s="33" t="s">
        <v>63</v>
      </c>
      <c r="O19">
        <f>(I19*21)/100</f>
      </c>
      <c t="s">
        <v>27</v>
      </c>
    </row>
    <row r="20" spans="1:5" ht="12.75">
      <c r="A20" s="36" t="s">
        <v>55</v>
      </c>
      <c r="E20" s="37" t="s">
        <v>135</v>
      </c>
    </row>
    <row r="21" spans="1:5" ht="12.75">
      <c r="A21" s="38" t="s">
        <v>57</v>
      </c>
      <c r="E21" s="39" t="s">
        <v>136</v>
      </c>
    </row>
    <row r="22" spans="1:18" ht="12.75" customHeight="1">
      <c r="A22" s="6" t="s">
        <v>48</v>
      </c>
      <c s="6"/>
      <c s="43" t="s">
        <v>31</v>
      </c>
      <c s="6"/>
      <c s="29" t="s">
        <v>137</v>
      </c>
      <c s="6"/>
      <c s="6"/>
      <c s="6"/>
      <c s="44">
        <f>0+Q22</f>
      </c>
      <c s="6"/>
      <c r="O22">
        <f>0+R22</f>
      </c>
      <c r="Q22">
        <f>0+I23+I26+I29+I32+I35+I38+I41+I44+I47+I50</f>
      </c>
      <c>
        <f>0+O23+O26+O29+O32+O35+O38+O41+O44+O47+O50</f>
      </c>
    </row>
    <row r="23" spans="1:16" ht="12.75">
      <c r="A23" s="26" t="s">
        <v>50</v>
      </c>
      <c s="31" t="s">
        <v>37</v>
      </c>
      <c s="31" t="s">
        <v>138</v>
      </c>
      <c s="26" t="s">
        <v>52</v>
      </c>
      <c s="32" t="s">
        <v>139</v>
      </c>
      <c s="33" t="s">
        <v>83</v>
      </c>
      <c s="34">
        <v>1</v>
      </c>
      <c s="35">
        <v>0</v>
      </c>
      <c s="35">
        <f>ROUND(ROUND(H23,2)*ROUND(G23,3),2)</f>
      </c>
      <c s="33" t="s">
        <v>63</v>
      </c>
      <c r="O23">
        <f>(I23*21)/100</f>
      </c>
      <c t="s">
        <v>27</v>
      </c>
    </row>
    <row r="24" spans="1:5" ht="12.75">
      <c r="A24" s="36" t="s">
        <v>55</v>
      </c>
      <c r="E24" s="37" t="s">
        <v>52</v>
      </c>
    </row>
    <row r="25" spans="1:5" ht="12.75">
      <c r="A25" s="40" t="s">
        <v>57</v>
      </c>
      <c r="E25" s="39" t="s">
        <v>52</v>
      </c>
    </row>
    <row r="26" spans="1:16" ht="25.5">
      <c r="A26" s="26" t="s">
        <v>50</v>
      </c>
      <c s="31" t="s">
        <v>39</v>
      </c>
      <c s="31" t="s">
        <v>140</v>
      </c>
      <c s="26" t="s">
        <v>52</v>
      </c>
      <c s="32" t="s">
        <v>141</v>
      </c>
      <c s="33" t="s">
        <v>142</v>
      </c>
      <c s="34">
        <v>57.38</v>
      </c>
      <c s="35">
        <v>0</v>
      </c>
      <c s="35">
        <f>ROUND(ROUND(H26,2)*ROUND(G26,3),2)</f>
      </c>
      <c s="33" t="s">
        <v>63</v>
      </c>
      <c r="O26">
        <f>(I26*21)/100</f>
      </c>
      <c t="s">
        <v>27</v>
      </c>
    </row>
    <row r="27" spans="1:5" ht="12.75">
      <c r="A27" s="36" t="s">
        <v>55</v>
      </c>
      <c r="E27" s="37" t="s">
        <v>143</v>
      </c>
    </row>
    <row r="28" spans="1:5" ht="89.25">
      <c r="A28" s="40" t="s">
        <v>57</v>
      </c>
      <c r="E28" s="39" t="s">
        <v>144</v>
      </c>
    </row>
    <row r="29" spans="1:16" ht="25.5">
      <c r="A29" s="26" t="s">
        <v>50</v>
      </c>
      <c s="31" t="s">
        <v>72</v>
      </c>
      <c s="31" t="s">
        <v>145</v>
      </c>
      <c s="26" t="s">
        <v>52</v>
      </c>
      <c s="32" t="s">
        <v>146</v>
      </c>
      <c s="33" t="s">
        <v>142</v>
      </c>
      <c s="34">
        <v>53.5</v>
      </c>
      <c s="35">
        <v>0</v>
      </c>
      <c s="35">
        <f>ROUND(ROUND(H29,2)*ROUND(G29,3),2)</f>
      </c>
      <c s="33" t="s">
        <v>63</v>
      </c>
      <c r="O29">
        <f>(I29*21)/100</f>
      </c>
      <c t="s">
        <v>27</v>
      </c>
    </row>
    <row r="30" spans="1:5" ht="12.75">
      <c r="A30" s="36" t="s">
        <v>55</v>
      </c>
      <c r="E30" s="37" t="s">
        <v>52</v>
      </c>
    </row>
    <row r="31" spans="1:5" ht="76.5">
      <c r="A31" s="40" t="s">
        <v>57</v>
      </c>
      <c r="E31" s="39" t="s">
        <v>147</v>
      </c>
    </row>
    <row r="32" spans="1:16" ht="12.75">
      <c r="A32" s="26" t="s">
        <v>50</v>
      </c>
      <c s="31" t="s">
        <v>76</v>
      </c>
      <c s="31" t="s">
        <v>148</v>
      </c>
      <c s="26" t="s">
        <v>52</v>
      </c>
      <c s="32" t="s">
        <v>149</v>
      </c>
      <c s="33" t="s">
        <v>150</v>
      </c>
      <c s="34">
        <v>46.277</v>
      </c>
      <c s="35">
        <v>0</v>
      </c>
      <c s="35">
        <f>ROUND(ROUND(H32,2)*ROUND(G32,3),2)</f>
      </c>
      <c s="33" t="s">
        <v>63</v>
      </c>
      <c r="O32">
        <f>(I32*21)/100</f>
      </c>
      <c t="s">
        <v>27</v>
      </c>
    </row>
    <row r="33" spans="1:5" ht="12.75">
      <c r="A33" s="36" t="s">
        <v>55</v>
      </c>
      <c r="E33" s="37" t="s">
        <v>52</v>
      </c>
    </row>
    <row r="34" spans="1:5" ht="12.75">
      <c r="A34" s="40" t="s">
        <v>57</v>
      </c>
      <c r="E34" s="39" t="s">
        <v>151</v>
      </c>
    </row>
    <row r="35" spans="1:16" ht="12.75">
      <c r="A35" s="26" t="s">
        <v>50</v>
      </c>
      <c s="31" t="s">
        <v>42</v>
      </c>
      <c s="31" t="s">
        <v>152</v>
      </c>
      <c s="26" t="s">
        <v>52</v>
      </c>
      <c s="32" t="s">
        <v>153</v>
      </c>
      <c s="33" t="s">
        <v>150</v>
      </c>
      <c s="34">
        <v>80</v>
      </c>
      <c s="35">
        <v>0</v>
      </c>
      <c s="35">
        <f>ROUND(ROUND(H35,2)*ROUND(G35,3),2)</f>
      </c>
      <c s="33" t="s">
        <v>63</v>
      </c>
      <c r="O35">
        <f>(I35*21)/100</f>
      </c>
      <c t="s">
        <v>27</v>
      </c>
    </row>
    <row r="36" spans="1:5" ht="12.75">
      <c r="A36" s="36" t="s">
        <v>55</v>
      </c>
      <c r="E36" s="37" t="s">
        <v>154</v>
      </c>
    </row>
    <row r="37" spans="1:5" ht="12.75">
      <c r="A37" s="40" t="s">
        <v>57</v>
      </c>
      <c r="E37" s="39" t="s">
        <v>155</v>
      </c>
    </row>
    <row r="38" spans="1:16" ht="12.75">
      <c r="A38" s="26" t="s">
        <v>50</v>
      </c>
      <c s="31" t="s">
        <v>44</v>
      </c>
      <c s="31" t="s">
        <v>156</v>
      </c>
      <c s="26" t="s">
        <v>52</v>
      </c>
      <c s="32" t="s">
        <v>157</v>
      </c>
      <c s="33" t="s">
        <v>142</v>
      </c>
      <c s="34">
        <v>191.4</v>
      </c>
      <c s="35">
        <v>0</v>
      </c>
      <c s="35">
        <f>ROUND(ROUND(H38,2)*ROUND(G38,3),2)</f>
      </c>
      <c s="33" t="s">
        <v>63</v>
      </c>
      <c r="O38">
        <f>(I38*21)/100</f>
      </c>
      <c t="s">
        <v>27</v>
      </c>
    </row>
    <row r="39" spans="1:5" ht="12.75">
      <c r="A39" s="36" t="s">
        <v>55</v>
      </c>
      <c r="E39" s="37" t="s">
        <v>158</v>
      </c>
    </row>
    <row r="40" spans="1:5" ht="63.75">
      <c r="A40" s="40" t="s">
        <v>57</v>
      </c>
      <c r="E40" s="39" t="s">
        <v>159</v>
      </c>
    </row>
    <row r="41" spans="1:16" ht="12.75">
      <c r="A41" s="26" t="s">
        <v>50</v>
      </c>
      <c s="31" t="s">
        <v>46</v>
      </c>
      <c s="31" t="s">
        <v>160</v>
      </c>
      <c s="26" t="s">
        <v>52</v>
      </c>
      <c s="32" t="s">
        <v>161</v>
      </c>
      <c s="33" t="s">
        <v>142</v>
      </c>
      <c s="34">
        <v>440</v>
      </c>
      <c s="35">
        <v>0</v>
      </c>
      <c s="35">
        <f>ROUND(ROUND(H41,2)*ROUND(G41,3),2)</f>
      </c>
      <c s="33" t="s">
        <v>63</v>
      </c>
      <c r="O41">
        <f>(I41*21)/100</f>
      </c>
      <c t="s">
        <v>27</v>
      </c>
    </row>
    <row r="42" spans="1:5" ht="12.75">
      <c r="A42" s="36" t="s">
        <v>55</v>
      </c>
      <c r="E42" s="37" t="s">
        <v>162</v>
      </c>
    </row>
    <row r="43" spans="1:5" ht="12.75">
      <c r="A43" s="40" t="s">
        <v>57</v>
      </c>
      <c r="E43" s="39" t="s">
        <v>163</v>
      </c>
    </row>
    <row r="44" spans="1:16" ht="12.75">
      <c r="A44" s="26" t="s">
        <v>50</v>
      </c>
      <c s="31" t="s">
        <v>88</v>
      </c>
      <c s="31" t="s">
        <v>164</v>
      </c>
      <c s="26" t="s">
        <v>52</v>
      </c>
      <c s="32" t="s">
        <v>165</v>
      </c>
      <c s="33" t="s">
        <v>142</v>
      </c>
      <c s="34">
        <v>486.2</v>
      </c>
      <c s="35">
        <v>0</v>
      </c>
      <c s="35">
        <f>ROUND(ROUND(H44,2)*ROUND(G44,3),2)</f>
      </c>
      <c s="33" t="s">
        <v>63</v>
      </c>
      <c r="O44">
        <f>(I44*21)/100</f>
      </c>
      <c t="s">
        <v>27</v>
      </c>
    </row>
    <row r="45" spans="1:5" ht="12.75">
      <c r="A45" s="36" t="s">
        <v>55</v>
      </c>
      <c r="E45" s="37" t="s">
        <v>52</v>
      </c>
    </row>
    <row r="46" spans="1:5" ht="76.5">
      <c r="A46" s="40" t="s">
        <v>57</v>
      </c>
      <c r="E46" s="39" t="s">
        <v>166</v>
      </c>
    </row>
    <row r="47" spans="1:16" ht="12.75">
      <c r="A47" s="26" t="s">
        <v>50</v>
      </c>
      <c s="31" t="s">
        <v>92</v>
      </c>
      <c s="31" t="s">
        <v>167</v>
      </c>
      <c s="26" t="s">
        <v>52</v>
      </c>
      <c s="32" t="s">
        <v>168</v>
      </c>
      <c s="33" t="s">
        <v>142</v>
      </c>
      <c s="34">
        <v>145.2</v>
      </c>
      <c s="35">
        <v>0</v>
      </c>
      <c s="35">
        <f>ROUND(ROUND(H47,2)*ROUND(G47,3),2)</f>
      </c>
      <c s="33" t="s">
        <v>63</v>
      </c>
      <c r="O47">
        <f>(I47*21)/100</f>
      </c>
      <c t="s">
        <v>27</v>
      </c>
    </row>
    <row r="48" spans="1:5" ht="12.75">
      <c r="A48" s="36" t="s">
        <v>55</v>
      </c>
      <c r="E48" s="37" t="s">
        <v>169</v>
      </c>
    </row>
    <row r="49" spans="1:5" ht="12.75">
      <c r="A49" s="40" t="s">
        <v>57</v>
      </c>
      <c r="E49" s="39" t="s">
        <v>170</v>
      </c>
    </row>
    <row r="50" spans="1:16" ht="12.75">
      <c r="A50" s="26" t="s">
        <v>50</v>
      </c>
      <c s="31" t="s">
        <v>95</v>
      </c>
      <c s="31" t="s">
        <v>171</v>
      </c>
      <c s="26" t="s">
        <v>52</v>
      </c>
      <c s="32" t="s">
        <v>172</v>
      </c>
      <c s="33" t="s">
        <v>142</v>
      </c>
      <c s="34">
        <v>46.2</v>
      </c>
      <c s="35">
        <v>0</v>
      </c>
      <c s="35">
        <f>ROUND(ROUND(H50,2)*ROUND(G50,3),2)</f>
      </c>
      <c s="33" t="s">
        <v>63</v>
      </c>
      <c r="O50">
        <f>(I50*21)/100</f>
      </c>
      <c t="s">
        <v>27</v>
      </c>
    </row>
    <row r="51" spans="1:5" ht="12.75">
      <c r="A51" s="36" t="s">
        <v>55</v>
      </c>
      <c r="E51" s="37" t="s">
        <v>173</v>
      </c>
    </row>
    <row r="52" spans="1:5" ht="12.75">
      <c r="A52" s="38" t="s">
        <v>57</v>
      </c>
      <c r="E52" s="39" t="s">
        <v>174</v>
      </c>
    </row>
    <row r="53" spans="1:18" ht="12.75" customHeight="1">
      <c r="A53" s="6" t="s">
        <v>48</v>
      </c>
      <c s="6"/>
      <c s="43" t="s">
        <v>42</v>
      </c>
      <c s="6"/>
      <c s="29" t="s">
        <v>175</v>
      </c>
      <c s="6"/>
      <c s="6"/>
      <c s="6"/>
      <c s="44">
        <f>0+Q53</f>
      </c>
      <c s="6"/>
      <c r="O53">
        <f>0+R53</f>
      </c>
      <c r="Q53">
        <f>0+I54+I57+I60+I63+I66+I69+I72</f>
      </c>
      <c>
        <f>0+O54+O57+O60+O63+O66+O69+O72</f>
      </c>
    </row>
    <row r="54" spans="1:16" ht="12.75">
      <c r="A54" s="26" t="s">
        <v>50</v>
      </c>
      <c s="31" t="s">
        <v>99</v>
      </c>
      <c s="31" t="s">
        <v>176</v>
      </c>
      <c s="26" t="s">
        <v>52</v>
      </c>
      <c s="32" t="s">
        <v>177</v>
      </c>
      <c s="33" t="s">
        <v>150</v>
      </c>
      <c s="34">
        <v>14.564</v>
      </c>
      <c s="35">
        <v>0</v>
      </c>
      <c s="35">
        <f>ROUND(ROUND(H54,2)*ROUND(G54,3),2)</f>
      </c>
      <c s="33" t="s">
        <v>63</v>
      </c>
      <c r="O54">
        <f>(I54*21)/100</f>
      </c>
      <c t="s">
        <v>27</v>
      </c>
    </row>
    <row r="55" spans="1:5" ht="25.5">
      <c r="A55" s="36" t="s">
        <v>55</v>
      </c>
      <c r="E55" s="37" t="s">
        <v>178</v>
      </c>
    </row>
    <row r="56" spans="1:5" ht="12.75">
      <c r="A56" s="40" t="s">
        <v>57</v>
      </c>
      <c r="E56" s="39" t="s">
        <v>179</v>
      </c>
    </row>
    <row r="57" spans="1:16" ht="12.75">
      <c r="A57" s="26" t="s">
        <v>50</v>
      </c>
      <c s="31" t="s">
        <v>102</v>
      </c>
      <c s="31" t="s">
        <v>180</v>
      </c>
      <c s="26" t="s">
        <v>52</v>
      </c>
      <c s="32" t="s">
        <v>181</v>
      </c>
      <c s="33" t="s">
        <v>83</v>
      </c>
      <c s="34">
        <v>13</v>
      </c>
      <c s="35">
        <v>0</v>
      </c>
      <c s="35">
        <f>ROUND(ROUND(H57,2)*ROUND(G57,3),2)</f>
      </c>
      <c s="33" t="s">
        <v>63</v>
      </c>
      <c r="O57">
        <f>(I57*21)/100</f>
      </c>
      <c t="s">
        <v>27</v>
      </c>
    </row>
    <row r="58" spans="1:5" ht="12.75">
      <c r="A58" s="36" t="s">
        <v>55</v>
      </c>
      <c r="E58" s="37" t="s">
        <v>52</v>
      </c>
    </row>
    <row r="59" spans="1:5" ht="12.75">
      <c r="A59" s="40" t="s">
        <v>57</v>
      </c>
      <c r="E59" s="39" t="s">
        <v>182</v>
      </c>
    </row>
    <row r="60" spans="1:16" ht="12.75">
      <c r="A60" s="26" t="s">
        <v>50</v>
      </c>
      <c s="31" t="s">
        <v>107</v>
      </c>
      <c s="31" t="s">
        <v>183</v>
      </c>
      <c s="26" t="s">
        <v>52</v>
      </c>
      <c s="32" t="s">
        <v>184</v>
      </c>
      <c s="33" t="s">
        <v>142</v>
      </c>
      <c s="34">
        <v>42.886</v>
      </c>
      <c s="35">
        <v>0</v>
      </c>
      <c s="35">
        <f>ROUND(ROUND(H60,2)*ROUND(G60,3),2)</f>
      </c>
      <c s="33" t="s">
        <v>63</v>
      </c>
      <c r="O60">
        <f>(I60*21)/100</f>
      </c>
      <c t="s">
        <v>27</v>
      </c>
    </row>
    <row r="61" spans="1:5" ht="12.75">
      <c r="A61" s="36" t="s">
        <v>55</v>
      </c>
      <c r="E61" s="37" t="s">
        <v>185</v>
      </c>
    </row>
    <row r="62" spans="1:5" ht="51">
      <c r="A62" s="40" t="s">
        <v>57</v>
      </c>
      <c r="E62" s="39" t="s">
        <v>186</v>
      </c>
    </row>
    <row r="63" spans="1:16" ht="12.75">
      <c r="A63" s="26" t="s">
        <v>50</v>
      </c>
      <c s="31" t="s">
        <v>110</v>
      </c>
      <c s="31" t="s">
        <v>187</v>
      </c>
      <c s="26" t="s">
        <v>52</v>
      </c>
      <c s="32" t="s">
        <v>188</v>
      </c>
      <c s="33" t="s">
        <v>142</v>
      </c>
      <c s="34">
        <v>4.992</v>
      </c>
      <c s="35">
        <v>0</v>
      </c>
      <c s="35">
        <f>ROUND(ROUND(H63,2)*ROUND(G63,3),2)</f>
      </c>
      <c s="33" t="s">
        <v>63</v>
      </c>
      <c r="O63">
        <f>(I63*21)/100</f>
      </c>
      <c t="s">
        <v>27</v>
      </c>
    </row>
    <row r="64" spans="1:5" ht="12.75">
      <c r="A64" s="36" t="s">
        <v>55</v>
      </c>
      <c r="E64" s="37" t="s">
        <v>52</v>
      </c>
    </row>
    <row r="65" spans="1:5" ht="51">
      <c r="A65" s="40" t="s">
        <v>57</v>
      </c>
      <c r="E65" s="39" t="s">
        <v>189</v>
      </c>
    </row>
    <row r="66" spans="1:16" ht="12.75">
      <c r="A66" s="26" t="s">
        <v>50</v>
      </c>
      <c s="31" t="s">
        <v>113</v>
      </c>
      <c s="31" t="s">
        <v>190</v>
      </c>
      <c s="26" t="s">
        <v>52</v>
      </c>
      <c s="32" t="s">
        <v>191</v>
      </c>
      <c s="33" t="s">
        <v>142</v>
      </c>
      <c s="34">
        <v>39.716</v>
      </c>
      <c s="35">
        <v>0</v>
      </c>
      <c s="35">
        <f>ROUND(ROUND(H66,2)*ROUND(G66,3),2)</f>
      </c>
      <c s="33" t="s">
        <v>63</v>
      </c>
      <c r="O66">
        <f>(I66*21)/100</f>
      </c>
      <c t="s">
        <v>27</v>
      </c>
    </row>
    <row r="67" spans="1:5" ht="12.75">
      <c r="A67" s="36" t="s">
        <v>55</v>
      </c>
      <c r="E67" s="37" t="s">
        <v>192</v>
      </c>
    </row>
    <row r="68" spans="1:5" ht="63.75">
      <c r="A68" s="40" t="s">
        <v>57</v>
      </c>
      <c r="E68" s="39" t="s">
        <v>193</v>
      </c>
    </row>
    <row r="69" spans="1:16" ht="12.75">
      <c r="A69" s="26" t="s">
        <v>50</v>
      </c>
      <c s="31" t="s">
        <v>116</v>
      </c>
      <c s="31" t="s">
        <v>194</v>
      </c>
      <c s="26" t="s">
        <v>52</v>
      </c>
      <c s="32" t="s">
        <v>195</v>
      </c>
      <c s="33" t="s">
        <v>142</v>
      </c>
      <c s="34">
        <v>1.151</v>
      </c>
      <c s="35">
        <v>0</v>
      </c>
      <c s="35">
        <f>ROUND(ROUND(H69,2)*ROUND(G69,3),2)</f>
      </c>
      <c s="33" t="s">
        <v>63</v>
      </c>
      <c r="O69">
        <f>(I69*21)/100</f>
      </c>
      <c t="s">
        <v>27</v>
      </c>
    </row>
    <row r="70" spans="1:5" ht="12.75">
      <c r="A70" s="36" t="s">
        <v>55</v>
      </c>
      <c r="E70" s="37" t="s">
        <v>196</v>
      </c>
    </row>
    <row r="71" spans="1:5" ht="12.75">
      <c r="A71" s="40" t="s">
        <v>57</v>
      </c>
      <c r="E71" s="39" t="s">
        <v>197</v>
      </c>
    </row>
    <row r="72" spans="1:16" ht="12.75">
      <c r="A72" s="26" t="s">
        <v>50</v>
      </c>
      <c s="31" t="s">
        <v>198</v>
      </c>
      <c s="31" t="s">
        <v>199</v>
      </c>
      <c s="26" t="s">
        <v>52</v>
      </c>
      <c s="32" t="s">
        <v>200</v>
      </c>
      <c s="33" t="s">
        <v>124</v>
      </c>
      <c s="34">
        <v>1.711</v>
      </c>
      <c s="35">
        <v>0</v>
      </c>
      <c s="35">
        <f>ROUND(ROUND(H72,2)*ROUND(G72,3),2)</f>
      </c>
      <c s="33" t="s">
        <v>63</v>
      </c>
      <c r="O72">
        <f>(I72*21)/100</f>
      </c>
      <c t="s">
        <v>27</v>
      </c>
    </row>
    <row r="73" spans="1:5" ht="25.5">
      <c r="A73" s="36" t="s">
        <v>55</v>
      </c>
      <c r="E73" s="37" t="s">
        <v>201</v>
      </c>
    </row>
    <row r="74" spans="1:5" ht="51">
      <c r="A74" s="38" t="s">
        <v>57</v>
      </c>
      <c r="E74" s="39" t="s">
        <v>202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0+O9+O13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203</v>
      </c>
      <c s="41">
        <f>0+I9+I13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203</v>
      </c>
      <c s="1"/>
      <c s="14" t="s">
        <v>204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203</v>
      </c>
      <c s="6"/>
      <c s="18" t="s">
        <v>204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29</v>
      </c>
      <c s="27"/>
      <c s="29" t="s">
        <v>49</v>
      </c>
      <c s="27"/>
      <c s="27"/>
      <c s="27"/>
      <c s="30">
        <f>0+Q9</f>
      </c>
      <c s="27"/>
      <c r="O9">
        <f>0+R9</f>
      </c>
      <c r="Q9">
        <f>0+I10</f>
      </c>
      <c>
        <f>0+O10</f>
      </c>
    </row>
    <row r="10" spans="1:16" ht="12.75">
      <c r="A10" s="26" t="s">
        <v>50</v>
      </c>
      <c s="31" t="s">
        <v>31</v>
      </c>
      <c s="31" t="s">
        <v>206</v>
      </c>
      <c s="26" t="s">
        <v>52</v>
      </c>
      <c s="32" t="s">
        <v>207</v>
      </c>
      <c s="33" t="s">
        <v>54</v>
      </c>
      <c s="34">
        <v>1</v>
      </c>
      <c s="35">
        <v>0</v>
      </c>
      <c s="35">
        <f>ROUND(ROUND(H10,2)*ROUND(G10,3),2)</f>
      </c>
      <c s="33" t="s">
        <v>63</v>
      </c>
      <c r="O10">
        <f>(I10*21)/100</f>
      </c>
      <c t="s">
        <v>27</v>
      </c>
    </row>
    <row r="11" spans="1:5" ht="140.25">
      <c r="A11" s="36" t="s">
        <v>55</v>
      </c>
      <c r="E11" s="37" t="s">
        <v>208</v>
      </c>
    </row>
    <row r="12" spans="1:5" ht="12.75">
      <c r="A12" s="38" t="s">
        <v>57</v>
      </c>
      <c r="E12" s="39" t="s">
        <v>52</v>
      </c>
    </row>
    <row r="13" spans="1:18" ht="12.75" customHeight="1">
      <c r="A13" s="6" t="s">
        <v>48</v>
      </c>
      <c s="6"/>
      <c s="43" t="s">
        <v>37</v>
      </c>
      <c s="6"/>
      <c s="29" t="s">
        <v>209</v>
      </c>
      <c s="6"/>
      <c s="6"/>
      <c s="6"/>
      <c s="44">
        <f>0+Q13</f>
      </c>
      <c s="6"/>
      <c r="O13">
        <f>0+R13</f>
      </c>
      <c r="Q13">
        <f>0+I14</f>
      </c>
      <c>
        <f>0+O14</f>
      </c>
    </row>
    <row r="14" spans="1:16" ht="12.75">
      <c r="A14" s="26" t="s">
        <v>50</v>
      </c>
      <c s="31" t="s">
        <v>27</v>
      </c>
      <c s="31" t="s">
        <v>210</v>
      </c>
      <c s="26" t="s">
        <v>52</v>
      </c>
      <c s="32" t="s">
        <v>211</v>
      </c>
      <c s="33" t="s">
        <v>212</v>
      </c>
      <c s="34">
        <v>1500</v>
      </c>
      <c s="35">
        <v>0</v>
      </c>
      <c s="35">
        <f>ROUND(ROUND(H14,2)*ROUND(G14,3),2)</f>
      </c>
      <c s="33" t="s">
        <v>63</v>
      </c>
      <c r="O14">
        <f>(I14*21)/100</f>
      </c>
      <c t="s">
        <v>27</v>
      </c>
    </row>
    <row r="15" spans="1:5" ht="12.75">
      <c r="A15" s="36" t="s">
        <v>55</v>
      </c>
      <c r="E15" s="37" t="s">
        <v>52</v>
      </c>
    </row>
    <row r="16" spans="1:5" ht="12.75">
      <c r="A16" s="38" t="s">
        <v>57</v>
      </c>
      <c r="E16" s="39" t="s">
        <v>213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0+O9+O19+O53+O72+O94+O128+O150+O154+O167+O183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214</v>
      </c>
      <c s="41">
        <f>0+I9+I19+I53+I72+I94+I128+I150+I154+I167+I183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214</v>
      </c>
      <c s="1"/>
      <c s="14" t="s">
        <v>215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214</v>
      </c>
      <c s="6"/>
      <c s="18" t="s">
        <v>215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29</v>
      </c>
      <c s="27"/>
      <c s="29" t="s">
        <v>49</v>
      </c>
      <c s="27"/>
      <c s="27"/>
      <c s="27"/>
      <c s="30">
        <f>0+Q9</f>
      </c>
      <c s="27"/>
      <c r="O9">
        <f>0+R9</f>
      </c>
      <c r="Q9">
        <f>0+I10+I13+I16</f>
      </c>
      <c>
        <f>0+O10+O13+O16</f>
      </c>
    </row>
    <row r="10" spans="1:16" ht="12.75">
      <c r="A10" s="26" t="s">
        <v>50</v>
      </c>
      <c s="31" t="s">
        <v>31</v>
      </c>
      <c s="31" t="s">
        <v>217</v>
      </c>
      <c s="26" t="s">
        <v>52</v>
      </c>
      <c s="32" t="s">
        <v>218</v>
      </c>
      <c s="33" t="s">
        <v>142</v>
      </c>
      <c s="34">
        <v>10</v>
      </c>
      <c s="35">
        <v>0</v>
      </c>
      <c s="35">
        <f>ROUND(ROUND(H10,2)*ROUND(G10,3),2)</f>
      </c>
      <c s="33" t="s">
        <v>63</v>
      </c>
      <c r="O10">
        <f>(I10*21)/100</f>
      </c>
      <c t="s">
        <v>27</v>
      </c>
    </row>
    <row r="11" spans="1:5" ht="12.75">
      <c r="A11" s="36" t="s">
        <v>55</v>
      </c>
      <c r="E11" s="37" t="s">
        <v>219</v>
      </c>
    </row>
    <row r="12" spans="1:5" ht="12.75">
      <c r="A12" s="40" t="s">
        <v>57</v>
      </c>
      <c r="E12" s="39" t="s">
        <v>220</v>
      </c>
    </row>
    <row r="13" spans="1:16" ht="25.5">
      <c r="A13" s="26" t="s">
        <v>50</v>
      </c>
      <c s="31" t="s">
        <v>27</v>
      </c>
      <c s="31" t="s">
        <v>122</v>
      </c>
      <c s="26" t="s">
        <v>52</v>
      </c>
      <c s="32" t="s">
        <v>123</v>
      </c>
      <c s="33" t="s">
        <v>124</v>
      </c>
      <c s="34">
        <v>42.417</v>
      </c>
      <c s="35">
        <v>0</v>
      </c>
      <c s="35">
        <f>ROUND(ROUND(H13,2)*ROUND(G13,3),2)</f>
      </c>
      <c s="33" t="s">
        <v>63</v>
      </c>
      <c r="O13">
        <f>(I13*21)/100</f>
      </c>
      <c t="s">
        <v>27</v>
      </c>
    </row>
    <row r="14" spans="1:5" ht="12.75">
      <c r="A14" s="36" t="s">
        <v>55</v>
      </c>
      <c r="E14" s="37" t="s">
        <v>52</v>
      </c>
    </row>
    <row r="15" spans="1:5" ht="25.5">
      <c r="A15" s="40" t="s">
        <v>57</v>
      </c>
      <c r="E15" s="39" t="s">
        <v>221</v>
      </c>
    </row>
    <row r="16" spans="1:16" ht="25.5">
      <c r="A16" s="26" t="s">
        <v>50</v>
      </c>
      <c s="31" t="s">
        <v>26</v>
      </c>
      <c s="31" t="s">
        <v>126</v>
      </c>
      <c s="26" t="s">
        <v>52</v>
      </c>
      <c s="32" t="s">
        <v>127</v>
      </c>
      <c s="33" t="s">
        <v>124</v>
      </c>
      <c s="34">
        <v>6.9</v>
      </c>
      <c s="35">
        <v>0</v>
      </c>
      <c s="35">
        <f>ROUND(ROUND(H16,2)*ROUND(G16,3),2)</f>
      </c>
      <c s="33" t="s">
        <v>63</v>
      </c>
      <c r="O16">
        <f>(I16*21)/100</f>
      </c>
      <c t="s">
        <v>27</v>
      </c>
    </row>
    <row r="17" spans="1:5" ht="12.75">
      <c r="A17" s="36" t="s">
        <v>55</v>
      </c>
      <c r="E17" s="37" t="s">
        <v>222</v>
      </c>
    </row>
    <row r="18" spans="1:5" ht="12.75">
      <c r="A18" s="38" t="s">
        <v>57</v>
      </c>
      <c r="E18" s="39" t="s">
        <v>223</v>
      </c>
    </row>
    <row r="19" spans="1:18" ht="12.75" customHeight="1">
      <c r="A19" s="6" t="s">
        <v>48</v>
      </c>
      <c s="6"/>
      <c s="43" t="s">
        <v>31</v>
      </c>
      <c s="6"/>
      <c s="29" t="s">
        <v>137</v>
      </c>
      <c s="6"/>
      <c s="6"/>
      <c s="6"/>
      <c s="44">
        <f>0+Q19</f>
      </c>
      <c s="6"/>
      <c r="O19">
        <f>0+R19</f>
      </c>
      <c r="Q19">
        <f>0+I20+I23+I26+I29+I32+I35+I38+I41+I44+I47+I50</f>
      </c>
      <c>
        <f>0+O20+O23+O26+O29+O32+O35+O38+O41+O44+O47+O50</f>
      </c>
    </row>
    <row r="20" spans="1:16" ht="12.75">
      <c r="A20" s="26" t="s">
        <v>50</v>
      </c>
      <c s="31" t="s">
        <v>35</v>
      </c>
      <c s="31" t="s">
        <v>224</v>
      </c>
      <c s="26" t="s">
        <v>52</v>
      </c>
      <c s="32" t="s">
        <v>225</v>
      </c>
      <c s="33" t="s">
        <v>150</v>
      </c>
      <c s="34">
        <v>31.84</v>
      </c>
      <c s="35">
        <v>0</v>
      </c>
      <c s="35">
        <f>ROUND(ROUND(H20,2)*ROUND(G20,3),2)</f>
      </c>
      <c s="33" t="s">
        <v>63</v>
      </c>
      <c r="O20">
        <f>(I20*21)/100</f>
      </c>
      <c t="s">
        <v>27</v>
      </c>
    </row>
    <row r="21" spans="1:5" ht="25.5">
      <c r="A21" s="36" t="s">
        <v>55</v>
      </c>
      <c r="E21" s="37" t="s">
        <v>226</v>
      </c>
    </row>
    <row r="22" spans="1:5" ht="102">
      <c r="A22" s="40" t="s">
        <v>57</v>
      </c>
      <c r="E22" s="39" t="s">
        <v>227</v>
      </c>
    </row>
    <row r="23" spans="1:16" ht="12.75">
      <c r="A23" s="26" t="s">
        <v>50</v>
      </c>
      <c s="31" t="s">
        <v>37</v>
      </c>
      <c s="31" t="s">
        <v>228</v>
      </c>
      <c s="26" t="s">
        <v>52</v>
      </c>
      <c s="32" t="s">
        <v>229</v>
      </c>
      <c s="33" t="s">
        <v>230</v>
      </c>
      <c s="34">
        <v>1440</v>
      </c>
      <c s="35">
        <v>0</v>
      </c>
      <c s="35">
        <f>ROUND(ROUND(H23,2)*ROUND(G23,3),2)</f>
      </c>
      <c s="33" t="s">
        <v>63</v>
      </c>
      <c r="O23">
        <f>(I23*21)/100</f>
      </c>
      <c t="s">
        <v>27</v>
      </c>
    </row>
    <row r="24" spans="1:5" ht="12.75">
      <c r="A24" s="36" t="s">
        <v>55</v>
      </c>
      <c r="E24" s="37" t="s">
        <v>52</v>
      </c>
    </row>
    <row r="25" spans="1:5" ht="12.75">
      <c r="A25" s="40" t="s">
        <v>57</v>
      </c>
      <c r="E25" s="39" t="s">
        <v>231</v>
      </c>
    </row>
    <row r="26" spans="1:16" ht="12.75">
      <c r="A26" s="26" t="s">
        <v>50</v>
      </c>
      <c s="31" t="s">
        <v>39</v>
      </c>
      <c s="31" t="s">
        <v>232</v>
      </c>
      <c s="26" t="s">
        <v>52</v>
      </c>
      <c s="32" t="s">
        <v>233</v>
      </c>
      <c s="33" t="s">
        <v>142</v>
      </c>
      <c s="34">
        <v>10</v>
      </c>
      <c s="35">
        <v>0</v>
      </c>
      <c s="35">
        <f>ROUND(ROUND(H26,2)*ROUND(G26,3),2)</f>
      </c>
      <c s="33" t="s">
        <v>63</v>
      </c>
      <c r="O26">
        <f>(I26*21)/100</f>
      </c>
      <c t="s">
        <v>27</v>
      </c>
    </row>
    <row r="27" spans="1:5" ht="25.5">
      <c r="A27" s="36" t="s">
        <v>55</v>
      </c>
      <c r="E27" s="37" t="s">
        <v>234</v>
      </c>
    </row>
    <row r="28" spans="1:5" ht="12.75">
      <c r="A28" s="40" t="s">
        <v>57</v>
      </c>
      <c r="E28" s="39" t="s">
        <v>220</v>
      </c>
    </row>
    <row r="29" spans="1:16" ht="12.75">
      <c r="A29" s="26" t="s">
        <v>50</v>
      </c>
      <c s="31" t="s">
        <v>72</v>
      </c>
      <c s="31" t="s">
        <v>164</v>
      </c>
      <c s="26" t="s">
        <v>52</v>
      </c>
      <c s="32" t="s">
        <v>165</v>
      </c>
      <c s="33" t="s">
        <v>142</v>
      </c>
      <c s="34">
        <v>21.209</v>
      </c>
      <c s="35">
        <v>0</v>
      </c>
      <c s="35">
        <f>ROUND(ROUND(H29,2)*ROUND(G29,3),2)</f>
      </c>
      <c s="33" t="s">
        <v>63</v>
      </c>
      <c r="O29">
        <f>(I29*21)/100</f>
      </c>
      <c t="s">
        <v>27</v>
      </c>
    </row>
    <row r="30" spans="1:5" ht="12.75">
      <c r="A30" s="36" t="s">
        <v>55</v>
      </c>
      <c r="E30" s="37" t="s">
        <v>235</v>
      </c>
    </row>
    <row r="31" spans="1:5" ht="25.5">
      <c r="A31" s="40" t="s">
        <v>57</v>
      </c>
      <c r="E31" s="39" t="s">
        <v>236</v>
      </c>
    </row>
    <row r="32" spans="1:16" ht="12.75">
      <c r="A32" s="26" t="s">
        <v>50</v>
      </c>
      <c s="31" t="s">
        <v>76</v>
      </c>
      <c s="31" t="s">
        <v>237</v>
      </c>
      <c s="26" t="s">
        <v>52</v>
      </c>
      <c s="32" t="s">
        <v>238</v>
      </c>
      <c s="33" t="s">
        <v>142</v>
      </c>
      <c s="34">
        <v>108.091</v>
      </c>
      <c s="35">
        <v>0</v>
      </c>
      <c s="35">
        <f>ROUND(ROUND(H32,2)*ROUND(G32,3),2)</f>
      </c>
      <c s="33" t="s">
        <v>63</v>
      </c>
      <c r="O32">
        <f>(I32*21)/100</f>
      </c>
      <c t="s">
        <v>27</v>
      </c>
    </row>
    <row r="33" spans="1:5" ht="12.75">
      <c r="A33" s="36" t="s">
        <v>55</v>
      </c>
      <c r="E33" s="37" t="s">
        <v>239</v>
      </c>
    </row>
    <row r="34" spans="1:5" ht="12.75">
      <c r="A34" s="40" t="s">
        <v>57</v>
      </c>
      <c r="E34" s="39" t="s">
        <v>240</v>
      </c>
    </row>
    <row r="35" spans="1:16" ht="12.75">
      <c r="A35" s="26" t="s">
        <v>50</v>
      </c>
      <c s="31" t="s">
        <v>42</v>
      </c>
      <c s="31" t="s">
        <v>241</v>
      </c>
      <c s="26" t="s">
        <v>52</v>
      </c>
      <c s="32" t="s">
        <v>242</v>
      </c>
      <c s="33" t="s">
        <v>142</v>
      </c>
      <c s="34">
        <v>88.5</v>
      </c>
      <c s="35">
        <v>0</v>
      </c>
      <c s="35">
        <f>ROUND(ROUND(H35,2)*ROUND(G35,3),2)</f>
      </c>
      <c s="33" t="s">
        <v>63</v>
      </c>
      <c r="O35">
        <f>(I35*21)/100</f>
      </c>
      <c t="s">
        <v>27</v>
      </c>
    </row>
    <row r="36" spans="1:5" ht="12.75">
      <c r="A36" s="36" t="s">
        <v>55</v>
      </c>
      <c r="E36" s="37" t="s">
        <v>52</v>
      </c>
    </row>
    <row r="37" spans="1:5" ht="127.5">
      <c r="A37" s="40" t="s">
        <v>57</v>
      </c>
      <c r="E37" s="39" t="s">
        <v>243</v>
      </c>
    </row>
    <row r="38" spans="1:16" ht="12.75">
      <c r="A38" s="26" t="s">
        <v>50</v>
      </c>
      <c s="31" t="s">
        <v>44</v>
      </c>
      <c s="31" t="s">
        <v>244</v>
      </c>
      <c s="26" t="s">
        <v>52</v>
      </c>
      <c s="32" t="s">
        <v>245</v>
      </c>
      <c s="33" t="s">
        <v>212</v>
      </c>
      <c s="34">
        <v>50</v>
      </c>
      <c s="35">
        <v>0</v>
      </c>
      <c s="35">
        <f>ROUND(ROUND(H38,2)*ROUND(G38,3),2)</f>
      </c>
      <c s="33" t="s">
        <v>63</v>
      </c>
      <c r="O38">
        <f>(I38*21)/100</f>
      </c>
      <c t="s">
        <v>27</v>
      </c>
    </row>
    <row r="39" spans="1:5" ht="12.75">
      <c r="A39" s="36" t="s">
        <v>55</v>
      </c>
      <c r="E39" s="37" t="s">
        <v>246</v>
      </c>
    </row>
    <row r="40" spans="1:5" ht="12.75">
      <c r="A40" s="40" t="s">
        <v>57</v>
      </c>
      <c r="E40" s="39" t="s">
        <v>247</v>
      </c>
    </row>
    <row r="41" spans="1:16" ht="12.75">
      <c r="A41" s="26" t="s">
        <v>50</v>
      </c>
      <c s="31" t="s">
        <v>46</v>
      </c>
      <c s="31" t="s">
        <v>248</v>
      </c>
      <c s="26" t="s">
        <v>52</v>
      </c>
      <c s="32" t="s">
        <v>249</v>
      </c>
      <c s="33" t="s">
        <v>212</v>
      </c>
      <c s="34">
        <v>25</v>
      </c>
      <c s="35">
        <v>0</v>
      </c>
      <c s="35">
        <f>ROUND(ROUND(H41,2)*ROUND(G41,3),2)</f>
      </c>
      <c s="33" t="s">
        <v>63</v>
      </c>
      <c r="O41">
        <f>(I41*21)/100</f>
      </c>
      <c t="s">
        <v>27</v>
      </c>
    </row>
    <row r="42" spans="1:5" ht="12.75">
      <c r="A42" s="36" t="s">
        <v>55</v>
      </c>
      <c r="E42" s="37" t="s">
        <v>52</v>
      </c>
    </row>
    <row r="43" spans="1:5" ht="12.75">
      <c r="A43" s="40" t="s">
        <v>57</v>
      </c>
      <c r="E43" s="39" t="s">
        <v>250</v>
      </c>
    </row>
    <row r="44" spans="1:16" ht="12.75">
      <c r="A44" s="26" t="s">
        <v>50</v>
      </c>
      <c s="31" t="s">
        <v>88</v>
      </c>
      <c s="31" t="s">
        <v>251</v>
      </c>
      <c s="26" t="s">
        <v>52</v>
      </c>
      <c s="32" t="s">
        <v>252</v>
      </c>
      <c s="33" t="s">
        <v>212</v>
      </c>
      <c s="34">
        <v>25</v>
      </c>
      <c s="35">
        <v>0</v>
      </c>
      <c s="35">
        <f>ROUND(ROUND(H44,2)*ROUND(G44,3),2)</f>
      </c>
      <c s="33" t="s">
        <v>63</v>
      </c>
      <c r="O44">
        <f>(I44*21)/100</f>
      </c>
      <c t="s">
        <v>27</v>
      </c>
    </row>
    <row r="45" spans="1:5" ht="12.75">
      <c r="A45" s="36" t="s">
        <v>55</v>
      </c>
      <c r="E45" s="37" t="s">
        <v>52</v>
      </c>
    </row>
    <row r="46" spans="1:5" ht="12.75">
      <c r="A46" s="40" t="s">
        <v>57</v>
      </c>
      <c r="E46" s="39" t="s">
        <v>250</v>
      </c>
    </row>
    <row r="47" spans="1:16" ht="12.75">
      <c r="A47" s="26" t="s">
        <v>50</v>
      </c>
      <c s="31" t="s">
        <v>92</v>
      </c>
      <c s="31" t="s">
        <v>253</v>
      </c>
      <c s="26" t="s">
        <v>52</v>
      </c>
      <c s="32" t="s">
        <v>254</v>
      </c>
      <c s="33" t="s">
        <v>212</v>
      </c>
      <c s="34">
        <v>50</v>
      </c>
      <c s="35">
        <v>0</v>
      </c>
      <c s="35">
        <f>ROUND(ROUND(H47,2)*ROUND(G47,3),2)</f>
      </c>
      <c s="33" t="s">
        <v>63</v>
      </c>
      <c r="O47">
        <f>(I47*21)/100</f>
      </c>
      <c t="s">
        <v>27</v>
      </c>
    </row>
    <row r="48" spans="1:5" ht="12.75">
      <c r="A48" s="36" t="s">
        <v>55</v>
      </c>
      <c r="E48" s="37" t="s">
        <v>52</v>
      </c>
    </row>
    <row r="49" spans="1:5" ht="12.75">
      <c r="A49" s="40" t="s">
        <v>57</v>
      </c>
      <c r="E49" s="39" t="s">
        <v>255</v>
      </c>
    </row>
    <row r="50" spans="1:16" ht="12.75">
      <c r="A50" s="26" t="s">
        <v>50</v>
      </c>
      <c s="31" t="s">
        <v>95</v>
      </c>
      <c s="31" t="s">
        <v>256</v>
      </c>
      <c s="26" t="s">
        <v>52</v>
      </c>
      <c s="32" t="s">
        <v>257</v>
      </c>
      <c s="33" t="s">
        <v>212</v>
      </c>
      <c s="34">
        <v>50</v>
      </c>
      <c s="35">
        <v>0</v>
      </c>
      <c s="35">
        <f>ROUND(ROUND(H50,2)*ROUND(G50,3),2)</f>
      </c>
      <c s="33" t="s">
        <v>63</v>
      </c>
      <c r="O50">
        <f>(I50*21)/100</f>
      </c>
      <c t="s">
        <v>27</v>
      </c>
    </row>
    <row r="51" spans="1:5" ht="12.75">
      <c r="A51" s="36" t="s">
        <v>55</v>
      </c>
      <c r="E51" s="37" t="s">
        <v>52</v>
      </c>
    </row>
    <row r="52" spans="1:5" ht="12.75">
      <c r="A52" s="38" t="s">
        <v>57</v>
      </c>
      <c r="E52" s="39" t="s">
        <v>255</v>
      </c>
    </row>
    <row r="53" spans="1:18" ht="12.75" customHeight="1">
      <c r="A53" s="6" t="s">
        <v>48</v>
      </c>
      <c s="6"/>
      <c s="43" t="s">
        <v>27</v>
      </c>
      <c s="6"/>
      <c s="29" t="s">
        <v>258</v>
      </c>
      <c s="6"/>
      <c s="6"/>
      <c s="6"/>
      <c s="44">
        <f>0+Q53</f>
      </c>
      <c s="6"/>
      <c r="O53">
        <f>0+R53</f>
      </c>
      <c r="Q53">
        <f>0+I54+I57+I60+I63+I66+I69</f>
      </c>
      <c>
        <f>0+O54+O57+O60+O63+O66+O69</f>
      </c>
    </row>
    <row r="54" spans="1:16" ht="12.75">
      <c r="A54" s="26" t="s">
        <v>50</v>
      </c>
      <c s="31" t="s">
        <v>99</v>
      </c>
      <c s="31" t="s">
        <v>259</v>
      </c>
      <c s="26" t="s">
        <v>52</v>
      </c>
      <c s="32" t="s">
        <v>260</v>
      </c>
      <c s="33" t="s">
        <v>212</v>
      </c>
      <c s="34">
        <v>112</v>
      </c>
      <c s="35">
        <v>0</v>
      </c>
      <c s="35">
        <f>ROUND(ROUND(H54,2)*ROUND(G54,3),2)</f>
      </c>
      <c s="33"/>
      <c r="O54">
        <f>(I54*21)/100</f>
      </c>
      <c t="s">
        <v>27</v>
      </c>
    </row>
    <row r="55" spans="1:5" ht="12.75">
      <c r="A55" s="36" t="s">
        <v>55</v>
      </c>
      <c r="E55" s="37" t="s">
        <v>52</v>
      </c>
    </row>
    <row r="56" spans="1:5" ht="12.75">
      <c r="A56" s="40" t="s">
        <v>57</v>
      </c>
      <c r="E56" s="39" t="s">
        <v>261</v>
      </c>
    </row>
    <row r="57" spans="1:16" ht="12.75">
      <c r="A57" s="26" t="s">
        <v>50</v>
      </c>
      <c s="31" t="s">
        <v>102</v>
      </c>
      <c s="31" t="s">
        <v>262</v>
      </c>
      <c s="26" t="s">
        <v>52</v>
      </c>
      <c s="32" t="s">
        <v>263</v>
      </c>
      <c s="33" t="s">
        <v>150</v>
      </c>
      <c s="34">
        <v>240</v>
      </c>
      <c s="35">
        <v>0</v>
      </c>
      <c s="35">
        <f>ROUND(ROUND(H57,2)*ROUND(G57,3),2)</f>
      </c>
      <c s="33" t="s">
        <v>63</v>
      </c>
      <c r="O57">
        <f>(I57*21)/100</f>
      </c>
      <c t="s">
        <v>27</v>
      </c>
    </row>
    <row r="58" spans="1:5" ht="12.75">
      <c r="A58" s="36" t="s">
        <v>55</v>
      </c>
      <c r="E58" s="37" t="s">
        <v>52</v>
      </c>
    </row>
    <row r="59" spans="1:5" ht="12.75">
      <c r="A59" s="40" t="s">
        <v>57</v>
      </c>
      <c r="E59" s="39" t="s">
        <v>264</v>
      </c>
    </row>
    <row r="60" spans="1:16" ht="12.75">
      <c r="A60" s="26" t="s">
        <v>50</v>
      </c>
      <c s="31" t="s">
        <v>107</v>
      </c>
      <c s="31" t="s">
        <v>265</v>
      </c>
      <c s="26" t="s">
        <v>52</v>
      </c>
      <c s="32" t="s">
        <v>266</v>
      </c>
      <c s="33" t="s">
        <v>150</v>
      </c>
      <c s="34">
        <v>300</v>
      </c>
      <c s="35">
        <v>0</v>
      </c>
      <c s="35">
        <f>ROUND(ROUND(H60,2)*ROUND(G60,3),2)</f>
      </c>
      <c s="33" t="s">
        <v>63</v>
      </c>
      <c r="O60">
        <f>(I60*21)/100</f>
      </c>
      <c t="s">
        <v>27</v>
      </c>
    </row>
    <row r="61" spans="1:5" ht="12.75">
      <c r="A61" s="36" t="s">
        <v>55</v>
      </c>
      <c r="E61" s="37" t="s">
        <v>52</v>
      </c>
    </row>
    <row r="62" spans="1:5" ht="12.75">
      <c r="A62" s="40" t="s">
        <v>57</v>
      </c>
      <c r="E62" s="39" t="s">
        <v>267</v>
      </c>
    </row>
    <row r="63" spans="1:16" ht="12.75">
      <c r="A63" s="26" t="s">
        <v>50</v>
      </c>
      <c s="31" t="s">
        <v>110</v>
      </c>
      <c s="31" t="s">
        <v>268</v>
      </c>
      <c s="26" t="s">
        <v>52</v>
      </c>
      <c s="32" t="s">
        <v>269</v>
      </c>
      <c s="33" t="s">
        <v>142</v>
      </c>
      <c s="34">
        <v>29.416</v>
      </c>
      <c s="35">
        <v>0</v>
      </c>
      <c s="35">
        <f>ROUND(ROUND(H63,2)*ROUND(G63,3),2)</f>
      </c>
      <c s="33" t="s">
        <v>63</v>
      </c>
      <c r="O63">
        <f>(I63*21)/100</f>
      </c>
      <c t="s">
        <v>27</v>
      </c>
    </row>
    <row r="64" spans="1:5" ht="25.5">
      <c r="A64" s="36" t="s">
        <v>55</v>
      </c>
      <c r="E64" s="37" t="s">
        <v>270</v>
      </c>
    </row>
    <row r="65" spans="1:5" ht="76.5">
      <c r="A65" s="40" t="s">
        <v>57</v>
      </c>
      <c r="E65" s="39" t="s">
        <v>271</v>
      </c>
    </row>
    <row r="66" spans="1:16" ht="12.75">
      <c r="A66" s="26" t="s">
        <v>50</v>
      </c>
      <c s="31" t="s">
        <v>113</v>
      </c>
      <c s="31" t="s">
        <v>272</v>
      </c>
      <c s="26" t="s">
        <v>52</v>
      </c>
      <c s="32" t="s">
        <v>273</v>
      </c>
      <c s="33" t="s">
        <v>124</v>
      </c>
      <c s="34">
        <v>4.706</v>
      </c>
      <c s="35">
        <v>0</v>
      </c>
      <c s="35">
        <f>ROUND(ROUND(H66,2)*ROUND(G66,3),2)</f>
      </c>
      <c s="33" t="s">
        <v>63</v>
      </c>
      <c r="O66">
        <f>(I66*21)/100</f>
      </c>
      <c t="s">
        <v>27</v>
      </c>
    </row>
    <row r="67" spans="1:5" ht="12.75">
      <c r="A67" s="36" t="s">
        <v>55</v>
      </c>
      <c r="E67" s="37" t="s">
        <v>52</v>
      </c>
    </row>
    <row r="68" spans="1:5" ht="102">
      <c r="A68" s="40" t="s">
        <v>57</v>
      </c>
      <c r="E68" s="39" t="s">
        <v>274</v>
      </c>
    </row>
    <row r="69" spans="1:16" ht="12.75">
      <c r="A69" s="26" t="s">
        <v>50</v>
      </c>
      <c s="31" t="s">
        <v>116</v>
      </c>
      <c s="31" t="s">
        <v>275</v>
      </c>
      <c s="26" t="s">
        <v>52</v>
      </c>
      <c s="32" t="s">
        <v>276</v>
      </c>
      <c s="33" t="s">
        <v>212</v>
      </c>
      <c s="34">
        <v>73.08</v>
      </c>
      <c s="35">
        <v>0</v>
      </c>
      <c s="35">
        <f>ROUND(ROUND(H69,2)*ROUND(G69,3),2)</f>
      </c>
      <c s="33" t="s">
        <v>63</v>
      </c>
      <c r="O69">
        <f>(I69*21)/100</f>
      </c>
      <c t="s">
        <v>27</v>
      </c>
    </row>
    <row r="70" spans="1:5" ht="12.75">
      <c r="A70" s="36" t="s">
        <v>55</v>
      </c>
      <c r="E70" s="37" t="s">
        <v>277</v>
      </c>
    </row>
    <row r="71" spans="1:5" ht="51">
      <c r="A71" s="38" t="s">
        <v>57</v>
      </c>
      <c r="E71" s="39" t="s">
        <v>278</v>
      </c>
    </row>
    <row r="72" spans="1:18" ht="12.75" customHeight="1">
      <c r="A72" s="6" t="s">
        <v>48</v>
      </c>
      <c s="6"/>
      <c s="43" t="s">
        <v>26</v>
      </c>
      <c s="6"/>
      <c s="29" t="s">
        <v>279</v>
      </c>
      <c s="6"/>
      <c s="6"/>
      <c s="6"/>
      <c s="44">
        <f>0+Q72</f>
      </c>
      <c s="6"/>
      <c r="O72">
        <f>0+R72</f>
      </c>
      <c r="Q72">
        <f>0+I73+I76+I79+I82+I85+I88+I91</f>
      </c>
      <c>
        <f>0+O73+O76+O79+O82+O85+O88+O91</f>
      </c>
    </row>
    <row r="73" spans="1:16" ht="12.75">
      <c r="A73" s="26" t="s">
        <v>50</v>
      </c>
      <c s="31" t="s">
        <v>198</v>
      </c>
      <c s="31" t="s">
        <v>280</v>
      </c>
      <c s="26" t="s">
        <v>52</v>
      </c>
      <c s="32" t="s">
        <v>281</v>
      </c>
      <c s="33" t="s">
        <v>282</v>
      </c>
      <c s="34">
        <v>221</v>
      </c>
      <c s="35">
        <v>0</v>
      </c>
      <c s="35">
        <f>ROUND(ROUND(H73,2)*ROUND(G73,3),2)</f>
      </c>
      <c s="33" t="s">
        <v>63</v>
      </c>
      <c r="O73">
        <f>(I73*21)/100</f>
      </c>
      <c t="s">
        <v>27</v>
      </c>
    </row>
    <row r="74" spans="1:5" ht="12.75">
      <c r="A74" s="36" t="s">
        <v>55</v>
      </c>
      <c r="E74" s="37" t="s">
        <v>52</v>
      </c>
    </row>
    <row r="75" spans="1:5" ht="12.75">
      <c r="A75" s="40" t="s">
        <v>57</v>
      </c>
      <c r="E75" s="39" t="s">
        <v>283</v>
      </c>
    </row>
    <row r="76" spans="1:16" ht="12.75">
      <c r="A76" s="26" t="s">
        <v>50</v>
      </c>
      <c s="31" t="s">
        <v>284</v>
      </c>
      <c s="31" t="s">
        <v>285</v>
      </c>
      <c s="26" t="s">
        <v>52</v>
      </c>
      <c s="32" t="s">
        <v>286</v>
      </c>
      <c s="33" t="s">
        <v>142</v>
      </c>
      <c s="34">
        <v>11.701</v>
      </c>
      <c s="35">
        <v>0</v>
      </c>
      <c s="35">
        <f>ROUND(ROUND(H76,2)*ROUND(G76,3),2)</f>
      </c>
      <c s="33" t="s">
        <v>63</v>
      </c>
      <c r="O76">
        <f>(I76*21)/100</f>
      </c>
      <c t="s">
        <v>27</v>
      </c>
    </row>
    <row r="77" spans="1:5" ht="12.75">
      <c r="A77" s="36" t="s">
        <v>55</v>
      </c>
      <c r="E77" s="37" t="s">
        <v>52</v>
      </c>
    </row>
    <row r="78" spans="1:5" ht="51">
      <c r="A78" s="40" t="s">
        <v>57</v>
      </c>
      <c r="E78" s="39" t="s">
        <v>287</v>
      </c>
    </row>
    <row r="79" spans="1:16" ht="12.75">
      <c r="A79" s="26" t="s">
        <v>50</v>
      </c>
      <c s="31" t="s">
        <v>288</v>
      </c>
      <c s="31" t="s">
        <v>289</v>
      </c>
      <c s="26" t="s">
        <v>52</v>
      </c>
      <c s="32" t="s">
        <v>290</v>
      </c>
      <c s="33" t="s">
        <v>124</v>
      </c>
      <c s="34">
        <v>1.872</v>
      </c>
      <c s="35">
        <v>0</v>
      </c>
      <c s="35">
        <f>ROUND(ROUND(H79,2)*ROUND(G79,3),2)</f>
      </c>
      <c s="33" t="s">
        <v>63</v>
      </c>
      <c r="O79">
        <f>(I79*21)/100</f>
      </c>
      <c t="s">
        <v>27</v>
      </c>
    </row>
    <row r="80" spans="1:5" ht="12.75">
      <c r="A80" s="36" t="s">
        <v>55</v>
      </c>
      <c r="E80" s="37" t="s">
        <v>52</v>
      </c>
    </row>
    <row r="81" spans="1:5" ht="12.75">
      <c r="A81" s="40" t="s">
        <v>57</v>
      </c>
      <c r="E81" s="39" t="s">
        <v>291</v>
      </c>
    </row>
    <row r="82" spans="1:16" ht="12.75">
      <c r="A82" s="26" t="s">
        <v>50</v>
      </c>
      <c s="31" t="s">
        <v>292</v>
      </c>
      <c s="31" t="s">
        <v>293</v>
      </c>
      <c s="26" t="s">
        <v>52</v>
      </c>
      <c s="32" t="s">
        <v>294</v>
      </c>
      <c s="33" t="s">
        <v>142</v>
      </c>
      <c s="34">
        <v>11.35</v>
      </c>
      <c s="35">
        <v>0</v>
      </c>
      <c s="35">
        <f>ROUND(ROUND(H82,2)*ROUND(G82,3),2)</f>
      </c>
      <c s="33" t="s">
        <v>63</v>
      </c>
      <c r="O82">
        <f>(I82*21)/100</f>
      </c>
      <c t="s">
        <v>27</v>
      </c>
    </row>
    <row r="83" spans="1:5" ht="51">
      <c r="A83" s="36" t="s">
        <v>55</v>
      </c>
      <c r="E83" s="37" t="s">
        <v>295</v>
      </c>
    </row>
    <row r="84" spans="1:5" ht="89.25">
      <c r="A84" s="40" t="s">
        <v>57</v>
      </c>
      <c r="E84" s="39" t="s">
        <v>296</v>
      </c>
    </row>
    <row r="85" spans="1:16" ht="12.75">
      <c r="A85" s="26" t="s">
        <v>50</v>
      </c>
      <c s="31" t="s">
        <v>297</v>
      </c>
      <c s="31" t="s">
        <v>298</v>
      </c>
      <c s="26" t="s">
        <v>52</v>
      </c>
      <c s="32" t="s">
        <v>299</v>
      </c>
      <c s="33" t="s">
        <v>124</v>
      </c>
      <c s="34">
        <v>2.27</v>
      </c>
      <c s="35">
        <v>0</v>
      </c>
      <c s="35">
        <f>ROUND(ROUND(H85,2)*ROUND(G85,3),2)</f>
      </c>
      <c s="33" t="s">
        <v>63</v>
      </c>
      <c r="O85">
        <f>(I85*21)/100</f>
      </c>
      <c t="s">
        <v>27</v>
      </c>
    </row>
    <row r="86" spans="1:5" ht="12.75">
      <c r="A86" s="36" t="s">
        <v>55</v>
      </c>
      <c r="E86" s="37" t="s">
        <v>52</v>
      </c>
    </row>
    <row r="87" spans="1:5" ht="63.75">
      <c r="A87" s="40" t="s">
        <v>57</v>
      </c>
      <c r="E87" s="39" t="s">
        <v>300</v>
      </c>
    </row>
    <row r="88" spans="1:16" ht="12.75">
      <c r="A88" s="26" t="s">
        <v>50</v>
      </c>
      <c s="31" t="s">
        <v>301</v>
      </c>
      <c s="31" t="s">
        <v>302</v>
      </c>
      <c s="26" t="s">
        <v>52</v>
      </c>
      <c s="32" t="s">
        <v>303</v>
      </c>
      <c s="33" t="s">
        <v>142</v>
      </c>
      <c s="34">
        <v>98.115</v>
      </c>
      <c s="35">
        <v>0</v>
      </c>
      <c s="35">
        <f>ROUND(ROUND(H88,2)*ROUND(G88,3),2)</f>
      </c>
      <c s="33" t="s">
        <v>63</v>
      </c>
      <c r="O88">
        <f>(I88*21)/100</f>
      </c>
      <c t="s">
        <v>27</v>
      </c>
    </row>
    <row r="89" spans="1:5" ht="12.75">
      <c r="A89" s="36" t="s">
        <v>55</v>
      </c>
      <c r="E89" s="37" t="s">
        <v>52</v>
      </c>
    </row>
    <row r="90" spans="1:5" ht="127.5">
      <c r="A90" s="40" t="s">
        <v>57</v>
      </c>
      <c r="E90" s="39" t="s">
        <v>304</v>
      </c>
    </row>
    <row r="91" spans="1:16" ht="12.75">
      <c r="A91" s="26" t="s">
        <v>50</v>
      </c>
      <c s="31" t="s">
        <v>305</v>
      </c>
      <c s="31" t="s">
        <v>306</v>
      </c>
      <c s="26" t="s">
        <v>52</v>
      </c>
      <c s="32" t="s">
        <v>307</v>
      </c>
      <c s="33" t="s">
        <v>124</v>
      </c>
      <c s="34">
        <v>19.623</v>
      </c>
      <c s="35">
        <v>0</v>
      </c>
      <c s="35">
        <f>ROUND(ROUND(H91,2)*ROUND(G91,3),2)</f>
      </c>
      <c s="33" t="s">
        <v>63</v>
      </c>
      <c r="O91">
        <f>(I91*21)/100</f>
      </c>
      <c t="s">
        <v>27</v>
      </c>
    </row>
    <row r="92" spans="1:5" ht="12.75">
      <c r="A92" s="36" t="s">
        <v>55</v>
      </c>
      <c r="E92" s="37" t="s">
        <v>52</v>
      </c>
    </row>
    <row r="93" spans="1:5" ht="51">
      <c r="A93" s="38" t="s">
        <v>57</v>
      </c>
      <c r="E93" s="39" t="s">
        <v>308</v>
      </c>
    </row>
    <row r="94" spans="1:18" ht="12.75" customHeight="1">
      <c r="A94" s="6" t="s">
        <v>48</v>
      </c>
      <c s="6"/>
      <c s="43" t="s">
        <v>35</v>
      </c>
      <c s="6"/>
      <c s="29" t="s">
        <v>309</v>
      </c>
      <c s="6"/>
      <c s="6"/>
      <c s="6"/>
      <c s="44">
        <f>0+Q94</f>
      </c>
      <c s="6"/>
      <c r="O94">
        <f>0+R94</f>
      </c>
      <c r="Q94">
        <f>0+I95+I98+I101+I104+I107+I110+I113+I116+I119+I122+I125</f>
      </c>
      <c>
        <f>0+O95+O98+O101+O104+O107+O110+O113+O116+O119+O122+O125</f>
      </c>
    </row>
    <row r="95" spans="1:16" ht="12.75">
      <c r="A95" s="26" t="s">
        <v>50</v>
      </c>
      <c s="31" t="s">
        <v>310</v>
      </c>
      <c s="31" t="s">
        <v>311</v>
      </c>
      <c s="26" t="s">
        <v>52</v>
      </c>
      <c s="32" t="s">
        <v>312</v>
      </c>
      <c s="33" t="s">
        <v>142</v>
      </c>
      <c s="34">
        <v>9.13</v>
      </c>
      <c s="35">
        <v>0</v>
      </c>
      <c s="35">
        <f>ROUND(ROUND(H95,2)*ROUND(G95,3),2)</f>
      </c>
      <c s="33" t="s">
        <v>63</v>
      </c>
      <c r="O95">
        <f>(I95*21)/100</f>
      </c>
      <c t="s">
        <v>27</v>
      </c>
    </row>
    <row r="96" spans="1:5" ht="12.75">
      <c r="A96" s="36" t="s">
        <v>55</v>
      </c>
      <c r="E96" s="37" t="s">
        <v>313</v>
      </c>
    </row>
    <row r="97" spans="1:5" ht="76.5">
      <c r="A97" s="40" t="s">
        <v>57</v>
      </c>
      <c r="E97" s="39" t="s">
        <v>314</v>
      </c>
    </row>
    <row r="98" spans="1:16" ht="12.75">
      <c r="A98" s="26" t="s">
        <v>50</v>
      </c>
      <c s="31" t="s">
        <v>315</v>
      </c>
      <c s="31" t="s">
        <v>316</v>
      </c>
      <c s="26" t="s">
        <v>52</v>
      </c>
      <c s="32" t="s">
        <v>317</v>
      </c>
      <c s="33" t="s">
        <v>142</v>
      </c>
      <c s="34">
        <v>6.769</v>
      </c>
      <c s="35">
        <v>0</v>
      </c>
      <c s="35">
        <f>ROUND(ROUND(H98,2)*ROUND(G98,3),2)</f>
      </c>
      <c s="33" t="s">
        <v>63</v>
      </c>
      <c r="O98">
        <f>(I98*21)/100</f>
      </c>
      <c t="s">
        <v>27</v>
      </c>
    </row>
    <row r="99" spans="1:5" ht="12.75">
      <c r="A99" s="36" t="s">
        <v>55</v>
      </c>
      <c r="E99" s="37" t="s">
        <v>318</v>
      </c>
    </row>
    <row r="100" spans="1:5" ht="76.5">
      <c r="A100" s="40" t="s">
        <v>57</v>
      </c>
      <c r="E100" s="39" t="s">
        <v>319</v>
      </c>
    </row>
    <row r="101" spans="1:16" ht="12.75">
      <c r="A101" s="26" t="s">
        <v>50</v>
      </c>
      <c s="31" t="s">
        <v>320</v>
      </c>
      <c s="31" t="s">
        <v>321</v>
      </c>
      <c s="26" t="s">
        <v>52</v>
      </c>
      <c s="32" t="s">
        <v>322</v>
      </c>
      <c s="33" t="s">
        <v>142</v>
      </c>
      <c s="34">
        <v>22.691</v>
      </c>
      <c s="35">
        <v>0</v>
      </c>
      <c s="35">
        <f>ROUND(ROUND(H101,2)*ROUND(G101,3),2)</f>
      </c>
      <c s="33" t="s">
        <v>63</v>
      </c>
      <c r="O101">
        <f>(I101*21)/100</f>
      </c>
      <c t="s">
        <v>27</v>
      </c>
    </row>
    <row r="102" spans="1:5" ht="25.5">
      <c r="A102" s="36" t="s">
        <v>55</v>
      </c>
      <c r="E102" s="37" t="s">
        <v>323</v>
      </c>
    </row>
    <row r="103" spans="1:5" ht="12.75">
      <c r="A103" s="40" t="s">
        <v>57</v>
      </c>
      <c r="E103" s="39" t="s">
        <v>324</v>
      </c>
    </row>
    <row r="104" spans="1:16" ht="12.75">
      <c r="A104" s="26" t="s">
        <v>50</v>
      </c>
      <c s="31" t="s">
        <v>325</v>
      </c>
      <c s="31" t="s">
        <v>326</v>
      </c>
      <c s="26" t="s">
        <v>52</v>
      </c>
      <c s="32" t="s">
        <v>327</v>
      </c>
      <c s="33" t="s">
        <v>142</v>
      </c>
      <c s="34">
        <v>0.091</v>
      </c>
      <c s="35">
        <v>0</v>
      </c>
      <c s="35">
        <f>ROUND(ROUND(H104,2)*ROUND(G104,3),2)</f>
      </c>
      <c s="33" t="s">
        <v>63</v>
      </c>
      <c r="O104">
        <f>(I104*21)/100</f>
      </c>
      <c t="s">
        <v>27</v>
      </c>
    </row>
    <row r="105" spans="1:5" ht="12.75">
      <c r="A105" s="36" t="s">
        <v>55</v>
      </c>
      <c r="E105" s="37" t="s">
        <v>328</v>
      </c>
    </row>
    <row r="106" spans="1:5" ht="51">
      <c r="A106" s="40" t="s">
        <v>57</v>
      </c>
      <c r="E106" s="39" t="s">
        <v>329</v>
      </c>
    </row>
    <row r="107" spans="1:16" ht="12.75">
      <c r="A107" s="26" t="s">
        <v>50</v>
      </c>
      <c s="31" t="s">
        <v>330</v>
      </c>
      <c s="31" t="s">
        <v>331</v>
      </c>
      <c s="26" t="s">
        <v>52</v>
      </c>
      <c s="32" t="s">
        <v>332</v>
      </c>
      <c s="33" t="s">
        <v>142</v>
      </c>
      <c s="34">
        <v>21.925</v>
      </c>
      <c s="35">
        <v>0</v>
      </c>
      <c s="35">
        <f>ROUND(ROUND(H107,2)*ROUND(G107,3),2)</f>
      </c>
      <c s="33" t="s">
        <v>63</v>
      </c>
      <c r="O107">
        <f>(I107*21)/100</f>
      </c>
      <c t="s">
        <v>27</v>
      </c>
    </row>
    <row r="108" spans="1:5" ht="12.75">
      <c r="A108" s="36" t="s">
        <v>55</v>
      </c>
      <c r="E108" s="37" t="s">
        <v>333</v>
      </c>
    </row>
    <row r="109" spans="1:5" ht="51">
      <c r="A109" s="40" t="s">
        <v>57</v>
      </c>
      <c r="E109" s="39" t="s">
        <v>334</v>
      </c>
    </row>
    <row r="110" spans="1:16" ht="12.75">
      <c r="A110" s="26" t="s">
        <v>50</v>
      </c>
      <c s="31" t="s">
        <v>335</v>
      </c>
      <c s="31" t="s">
        <v>336</v>
      </c>
      <c s="26" t="s">
        <v>104</v>
      </c>
      <c s="32" t="s">
        <v>337</v>
      </c>
      <c s="33" t="s">
        <v>142</v>
      </c>
      <c s="34">
        <v>85.449</v>
      </c>
      <c s="35">
        <v>0</v>
      </c>
      <c s="35">
        <f>ROUND(ROUND(H110,2)*ROUND(G110,3),2)</f>
      </c>
      <c s="33" t="s">
        <v>63</v>
      </c>
      <c r="O110">
        <f>(I110*21)/100</f>
      </c>
      <c t="s">
        <v>27</v>
      </c>
    </row>
    <row r="111" spans="1:5" ht="12.75">
      <c r="A111" s="36" t="s">
        <v>55</v>
      </c>
      <c r="E111" s="37" t="s">
        <v>338</v>
      </c>
    </row>
    <row r="112" spans="1:5" ht="51">
      <c r="A112" s="40" t="s">
        <v>57</v>
      </c>
      <c r="E112" s="39" t="s">
        <v>339</v>
      </c>
    </row>
    <row r="113" spans="1:16" ht="12.75">
      <c r="A113" s="26" t="s">
        <v>50</v>
      </c>
      <c s="31" t="s">
        <v>340</v>
      </c>
      <c s="31" t="s">
        <v>336</v>
      </c>
      <c s="26" t="s">
        <v>108</v>
      </c>
      <c s="32" t="s">
        <v>337</v>
      </c>
      <c s="33" t="s">
        <v>142</v>
      </c>
      <c s="34">
        <v>1.354</v>
      </c>
      <c s="35">
        <v>0</v>
      </c>
      <c s="35">
        <f>ROUND(ROUND(H113,2)*ROUND(G113,3),2)</f>
      </c>
      <c s="33" t="s">
        <v>63</v>
      </c>
      <c r="O113">
        <f>(I113*21)/100</f>
      </c>
      <c t="s">
        <v>27</v>
      </c>
    </row>
    <row r="114" spans="1:5" ht="12.75">
      <c r="A114" s="36" t="s">
        <v>55</v>
      </c>
      <c r="E114" s="37" t="s">
        <v>341</v>
      </c>
    </row>
    <row r="115" spans="1:5" ht="76.5">
      <c r="A115" s="40" t="s">
        <v>57</v>
      </c>
      <c r="E115" s="39" t="s">
        <v>342</v>
      </c>
    </row>
    <row r="116" spans="1:16" ht="12.75">
      <c r="A116" s="26" t="s">
        <v>50</v>
      </c>
      <c s="31" t="s">
        <v>343</v>
      </c>
      <c s="31" t="s">
        <v>344</v>
      </c>
      <c s="26" t="s">
        <v>52</v>
      </c>
      <c s="32" t="s">
        <v>345</v>
      </c>
      <c s="33" t="s">
        <v>142</v>
      </c>
      <c s="34">
        <v>22.5</v>
      </c>
      <c s="35">
        <v>0</v>
      </c>
      <c s="35">
        <f>ROUND(ROUND(H116,2)*ROUND(G116,3),2)</f>
      </c>
      <c s="33" t="s">
        <v>63</v>
      </c>
      <c r="O116">
        <f>(I116*21)/100</f>
      </c>
      <c t="s">
        <v>27</v>
      </c>
    </row>
    <row r="117" spans="1:5" ht="12.75">
      <c r="A117" s="36" t="s">
        <v>55</v>
      </c>
      <c r="E117" s="37" t="s">
        <v>346</v>
      </c>
    </row>
    <row r="118" spans="1:5" ht="89.25">
      <c r="A118" s="40" t="s">
        <v>57</v>
      </c>
      <c r="E118" s="39" t="s">
        <v>347</v>
      </c>
    </row>
    <row r="119" spans="1:16" ht="12.75">
      <c r="A119" s="26" t="s">
        <v>50</v>
      </c>
      <c s="31" t="s">
        <v>348</v>
      </c>
      <c s="31" t="s">
        <v>349</v>
      </c>
      <c s="26" t="s">
        <v>52</v>
      </c>
      <c s="32" t="s">
        <v>350</v>
      </c>
      <c s="33" t="s">
        <v>142</v>
      </c>
      <c s="34">
        <v>32.341</v>
      </c>
      <c s="35">
        <v>0</v>
      </c>
      <c s="35">
        <f>ROUND(ROUND(H119,2)*ROUND(G119,3),2)</f>
      </c>
      <c s="33" t="s">
        <v>63</v>
      </c>
      <c r="O119">
        <f>(I119*21)/100</f>
      </c>
      <c t="s">
        <v>27</v>
      </c>
    </row>
    <row r="120" spans="1:5" ht="12.75">
      <c r="A120" s="36" t="s">
        <v>55</v>
      </c>
      <c r="E120" s="37" t="s">
        <v>351</v>
      </c>
    </row>
    <row r="121" spans="1:5" ht="12.75">
      <c r="A121" s="40" t="s">
        <v>57</v>
      </c>
      <c r="E121" s="39" t="s">
        <v>352</v>
      </c>
    </row>
    <row r="122" spans="1:16" ht="12.75">
      <c r="A122" s="26" t="s">
        <v>50</v>
      </c>
      <c s="31" t="s">
        <v>353</v>
      </c>
      <c s="31" t="s">
        <v>354</v>
      </c>
      <c s="26" t="s">
        <v>52</v>
      </c>
      <c s="32" t="s">
        <v>355</v>
      </c>
      <c s="33" t="s">
        <v>142</v>
      </c>
      <c s="34">
        <v>13</v>
      </c>
      <c s="35">
        <v>0</v>
      </c>
      <c s="35">
        <f>ROUND(ROUND(H122,2)*ROUND(G122,3),2)</f>
      </c>
      <c s="33" t="s">
        <v>63</v>
      </c>
      <c r="O122">
        <f>(I122*21)/100</f>
      </c>
      <c t="s">
        <v>27</v>
      </c>
    </row>
    <row r="123" spans="1:5" ht="25.5">
      <c r="A123" s="36" t="s">
        <v>55</v>
      </c>
      <c r="E123" s="37" t="s">
        <v>356</v>
      </c>
    </row>
    <row r="124" spans="1:5" ht="165.75">
      <c r="A124" s="40" t="s">
        <v>57</v>
      </c>
      <c r="E124" s="39" t="s">
        <v>357</v>
      </c>
    </row>
    <row r="125" spans="1:16" ht="12.75">
      <c r="A125" s="26" t="s">
        <v>50</v>
      </c>
      <c s="31" t="s">
        <v>358</v>
      </c>
      <c s="31" t="s">
        <v>359</v>
      </c>
      <c s="26" t="s">
        <v>52</v>
      </c>
      <c s="32" t="s">
        <v>360</v>
      </c>
      <c s="33" t="s">
        <v>142</v>
      </c>
      <c s="34">
        <v>5.6</v>
      </c>
      <c s="35">
        <v>0</v>
      </c>
      <c s="35">
        <f>ROUND(ROUND(H125,2)*ROUND(G125,3),2)</f>
      </c>
      <c s="33" t="s">
        <v>63</v>
      </c>
      <c r="O125">
        <f>(I125*21)/100</f>
      </c>
      <c t="s">
        <v>27</v>
      </c>
    </row>
    <row r="126" spans="1:5" ht="25.5">
      <c r="A126" s="36" t="s">
        <v>55</v>
      </c>
      <c r="E126" s="37" t="s">
        <v>361</v>
      </c>
    </row>
    <row r="127" spans="1:5" ht="63.75">
      <c r="A127" s="38" t="s">
        <v>57</v>
      </c>
      <c r="E127" s="39" t="s">
        <v>362</v>
      </c>
    </row>
    <row r="128" spans="1:18" ht="12.75" customHeight="1">
      <c r="A128" s="6" t="s">
        <v>48</v>
      </c>
      <c s="6"/>
      <c s="43" t="s">
        <v>37</v>
      </c>
      <c s="6"/>
      <c s="29" t="s">
        <v>209</v>
      </c>
      <c s="6"/>
      <c s="6"/>
      <c s="6"/>
      <c s="44">
        <f>0+Q128</f>
      </c>
      <c s="6"/>
      <c r="O128">
        <f>0+R128</f>
      </c>
      <c r="Q128">
        <f>0+I129+I132+I135+I138+I141+I144+I147</f>
      </c>
      <c>
        <f>0+O129+O132+O135+O138+O141+O144+O147</f>
      </c>
    </row>
    <row r="129" spans="1:16" ht="12.75">
      <c r="A129" s="26" t="s">
        <v>50</v>
      </c>
      <c s="31" t="s">
        <v>363</v>
      </c>
      <c s="31" t="s">
        <v>364</v>
      </c>
      <c s="26" t="s">
        <v>52</v>
      </c>
      <c s="32" t="s">
        <v>365</v>
      </c>
      <c s="33" t="s">
        <v>212</v>
      </c>
      <c s="34">
        <v>213.382</v>
      </c>
      <c s="35">
        <v>0</v>
      </c>
      <c s="35">
        <f>ROUND(ROUND(H129,2)*ROUND(G129,3),2)</f>
      </c>
      <c s="33" t="s">
        <v>63</v>
      </c>
      <c r="O129">
        <f>(I129*21)/100</f>
      </c>
      <c t="s">
        <v>27</v>
      </c>
    </row>
    <row r="130" spans="1:5" ht="12.75">
      <c r="A130" s="36" t="s">
        <v>55</v>
      </c>
      <c r="E130" s="37" t="s">
        <v>366</v>
      </c>
    </row>
    <row r="131" spans="1:5" ht="12.75">
      <c r="A131" s="40" t="s">
        <v>57</v>
      </c>
      <c r="E131" s="39" t="s">
        <v>367</v>
      </c>
    </row>
    <row r="132" spans="1:16" ht="12.75">
      <c r="A132" s="26" t="s">
        <v>50</v>
      </c>
      <c s="31" t="s">
        <v>368</v>
      </c>
      <c s="31" t="s">
        <v>369</v>
      </c>
      <c s="26" t="s">
        <v>52</v>
      </c>
      <c s="32" t="s">
        <v>370</v>
      </c>
      <c s="33" t="s">
        <v>212</v>
      </c>
      <c s="34">
        <v>301.447</v>
      </c>
      <c s="35">
        <v>0</v>
      </c>
      <c s="35">
        <f>ROUND(ROUND(H132,2)*ROUND(G132,3),2)</f>
      </c>
      <c s="33" t="s">
        <v>63</v>
      </c>
      <c r="O132">
        <f>(I132*21)/100</f>
      </c>
      <c t="s">
        <v>27</v>
      </c>
    </row>
    <row r="133" spans="1:5" ht="12.75">
      <c r="A133" s="36" t="s">
        <v>55</v>
      </c>
      <c r="E133" s="37" t="s">
        <v>371</v>
      </c>
    </row>
    <row r="134" spans="1:5" ht="51">
      <c r="A134" s="40" t="s">
        <v>57</v>
      </c>
      <c r="E134" s="39" t="s">
        <v>372</v>
      </c>
    </row>
    <row r="135" spans="1:16" ht="12.75">
      <c r="A135" s="26" t="s">
        <v>50</v>
      </c>
      <c s="31" t="s">
        <v>373</v>
      </c>
      <c s="31" t="s">
        <v>374</v>
      </c>
      <c s="26" t="s">
        <v>52</v>
      </c>
      <c s="32" t="s">
        <v>375</v>
      </c>
      <c s="33" t="s">
        <v>212</v>
      </c>
      <c s="34">
        <v>213.382</v>
      </c>
      <c s="35">
        <v>0</v>
      </c>
      <c s="35">
        <f>ROUND(ROUND(H135,2)*ROUND(G135,3),2)</f>
      </c>
      <c s="33" t="s">
        <v>63</v>
      </c>
      <c r="O135">
        <f>(I135*21)/100</f>
      </c>
      <c t="s">
        <v>27</v>
      </c>
    </row>
    <row r="136" spans="1:5" ht="12.75">
      <c r="A136" s="36" t="s">
        <v>55</v>
      </c>
      <c r="E136" s="37" t="s">
        <v>376</v>
      </c>
    </row>
    <row r="137" spans="1:5" ht="12.75">
      <c r="A137" s="40" t="s">
        <v>57</v>
      </c>
      <c r="E137" s="39" t="s">
        <v>367</v>
      </c>
    </row>
    <row r="138" spans="1:16" ht="25.5">
      <c r="A138" s="26" t="s">
        <v>50</v>
      </c>
      <c s="31" t="s">
        <v>377</v>
      </c>
      <c s="31" t="s">
        <v>378</v>
      </c>
      <c s="26" t="s">
        <v>52</v>
      </c>
      <c s="32" t="s">
        <v>379</v>
      </c>
      <c s="33" t="s">
        <v>212</v>
      </c>
      <c s="34">
        <v>213.382</v>
      </c>
      <c s="35">
        <v>0</v>
      </c>
      <c s="35">
        <f>ROUND(ROUND(H138,2)*ROUND(G138,3),2)</f>
      </c>
      <c s="33" t="s">
        <v>63</v>
      </c>
      <c r="O138">
        <f>(I138*21)/100</f>
      </c>
      <c t="s">
        <v>27</v>
      </c>
    </row>
    <row r="139" spans="1:5" ht="12.75">
      <c r="A139" s="36" t="s">
        <v>55</v>
      </c>
      <c r="E139" s="37" t="s">
        <v>380</v>
      </c>
    </row>
    <row r="140" spans="1:5" ht="12.75">
      <c r="A140" s="40" t="s">
        <v>57</v>
      </c>
      <c r="E140" s="39" t="s">
        <v>367</v>
      </c>
    </row>
    <row r="141" spans="1:16" ht="12.75">
      <c r="A141" s="26" t="s">
        <v>50</v>
      </c>
      <c s="31" t="s">
        <v>381</v>
      </c>
      <c s="31" t="s">
        <v>382</v>
      </c>
      <c s="26" t="s">
        <v>52</v>
      </c>
      <c s="32" t="s">
        <v>383</v>
      </c>
      <c s="33" t="s">
        <v>212</v>
      </c>
      <c s="34">
        <v>88.065</v>
      </c>
      <c s="35">
        <v>0</v>
      </c>
      <c s="35">
        <f>ROUND(ROUND(H141,2)*ROUND(G141,3),2)</f>
      </c>
      <c s="33" t="s">
        <v>63</v>
      </c>
      <c r="O141">
        <f>(I141*21)/100</f>
      </c>
      <c t="s">
        <v>27</v>
      </c>
    </row>
    <row r="142" spans="1:5" ht="12.75">
      <c r="A142" s="36" t="s">
        <v>55</v>
      </c>
      <c r="E142" s="37" t="s">
        <v>52</v>
      </c>
    </row>
    <row r="143" spans="1:5" ht="12.75">
      <c r="A143" s="40" t="s">
        <v>57</v>
      </c>
      <c r="E143" s="39" t="s">
        <v>384</v>
      </c>
    </row>
    <row r="144" spans="1:16" ht="12.75">
      <c r="A144" s="26" t="s">
        <v>50</v>
      </c>
      <c s="31" t="s">
        <v>385</v>
      </c>
      <c s="31" t="s">
        <v>386</v>
      </c>
      <c s="26" t="s">
        <v>52</v>
      </c>
      <c s="32" t="s">
        <v>387</v>
      </c>
      <c s="33" t="s">
        <v>212</v>
      </c>
      <c s="34">
        <v>10.809</v>
      </c>
      <c s="35">
        <v>0</v>
      </c>
      <c s="35">
        <f>ROUND(ROUND(H144,2)*ROUND(G144,3),2)</f>
      </c>
      <c s="33" t="s">
        <v>63</v>
      </c>
      <c r="O144">
        <f>(I144*21)/100</f>
      </c>
      <c t="s">
        <v>27</v>
      </c>
    </row>
    <row r="145" spans="1:5" ht="12.75">
      <c r="A145" s="36" t="s">
        <v>55</v>
      </c>
      <c r="E145" s="37" t="s">
        <v>388</v>
      </c>
    </row>
    <row r="146" spans="1:5" ht="12.75">
      <c r="A146" s="40" t="s">
        <v>57</v>
      </c>
      <c r="E146" s="39" t="s">
        <v>389</v>
      </c>
    </row>
    <row r="147" spans="1:16" ht="25.5">
      <c r="A147" s="26" t="s">
        <v>50</v>
      </c>
      <c s="31" t="s">
        <v>390</v>
      </c>
      <c s="31" t="s">
        <v>391</v>
      </c>
      <c s="26" t="s">
        <v>52</v>
      </c>
      <c s="32" t="s">
        <v>392</v>
      </c>
      <c s="33" t="s">
        <v>212</v>
      </c>
      <c s="34">
        <v>1.068</v>
      </c>
      <c s="35">
        <v>0</v>
      </c>
      <c s="35">
        <f>ROUND(ROUND(H147,2)*ROUND(G147,3),2)</f>
      </c>
      <c s="33" t="s">
        <v>63</v>
      </c>
      <c r="O147">
        <f>(I147*21)/100</f>
      </c>
      <c t="s">
        <v>27</v>
      </c>
    </row>
    <row r="148" spans="1:5" ht="12.75">
      <c r="A148" s="36" t="s">
        <v>55</v>
      </c>
      <c r="E148" s="37" t="s">
        <v>393</v>
      </c>
    </row>
    <row r="149" spans="1:5" ht="12.75">
      <c r="A149" s="38" t="s">
        <v>57</v>
      </c>
      <c r="E149" s="39" t="s">
        <v>394</v>
      </c>
    </row>
    <row r="150" spans="1:18" ht="12.75" customHeight="1">
      <c r="A150" s="6" t="s">
        <v>48</v>
      </c>
      <c s="6"/>
      <c s="43" t="s">
        <v>39</v>
      </c>
      <c s="6"/>
      <c s="29" t="s">
        <v>395</v>
      </c>
      <c s="6"/>
      <c s="6"/>
      <c s="6"/>
      <c s="44">
        <f>0+Q150</f>
      </c>
      <c s="6"/>
      <c r="O150">
        <f>0+R150</f>
      </c>
      <c r="Q150">
        <f>0+I151</f>
      </c>
      <c>
        <f>0+O151</f>
      </c>
    </row>
    <row r="151" spans="1:16" ht="12.75">
      <c r="A151" s="26" t="s">
        <v>50</v>
      </c>
      <c s="31" t="s">
        <v>396</v>
      </c>
      <c s="31" t="s">
        <v>397</v>
      </c>
      <c s="26" t="s">
        <v>52</v>
      </c>
      <c s="32" t="s">
        <v>398</v>
      </c>
      <c s="33" t="s">
        <v>212</v>
      </c>
      <c s="34">
        <v>13.05</v>
      </c>
      <c s="35">
        <v>0</v>
      </c>
      <c s="35">
        <f>ROUND(ROUND(H151,2)*ROUND(G151,3),2)</f>
      </c>
      <c s="33" t="s">
        <v>63</v>
      </c>
      <c r="O151">
        <f>(I151*21)/100</f>
      </c>
      <c t="s">
        <v>27</v>
      </c>
    </row>
    <row r="152" spans="1:5" ht="12.75">
      <c r="A152" s="36" t="s">
        <v>55</v>
      </c>
      <c r="E152" s="37" t="s">
        <v>399</v>
      </c>
    </row>
    <row r="153" spans="1:5" ht="12.75">
      <c r="A153" s="38" t="s">
        <v>57</v>
      </c>
      <c r="E153" s="39" t="s">
        <v>400</v>
      </c>
    </row>
    <row r="154" spans="1:18" ht="12.75" customHeight="1">
      <c r="A154" s="6" t="s">
        <v>48</v>
      </c>
      <c s="6"/>
      <c s="43" t="s">
        <v>72</v>
      </c>
      <c s="6"/>
      <c s="29" t="s">
        <v>401</v>
      </c>
      <c s="6"/>
      <c s="6"/>
      <c s="6"/>
      <c s="44">
        <f>0+Q154</f>
      </c>
      <c s="6"/>
      <c r="O154">
        <f>0+R154</f>
      </c>
      <c r="Q154">
        <f>0+I155+I158+I161+I164</f>
      </c>
      <c>
        <f>0+O155+O158+O161+O164</f>
      </c>
    </row>
    <row r="155" spans="1:16" ht="25.5">
      <c r="A155" s="26" t="s">
        <v>50</v>
      </c>
      <c s="31" t="s">
        <v>402</v>
      </c>
      <c s="31" t="s">
        <v>403</v>
      </c>
      <c s="26" t="s">
        <v>52</v>
      </c>
      <c s="32" t="s">
        <v>404</v>
      </c>
      <c s="33" t="s">
        <v>212</v>
      </c>
      <c s="34">
        <v>25.245</v>
      </c>
      <c s="35">
        <v>0</v>
      </c>
      <c s="35">
        <f>ROUND(ROUND(H155,2)*ROUND(G155,3),2)</f>
      </c>
      <c s="33" t="s">
        <v>63</v>
      </c>
      <c r="O155">
        <f>(I155*21)/100</f>
      </c>
      <c t="s">
        <v>27</v>
      </c>
    </row>
    <row r="156" spans="1:5" ht="12.75">
      <c r="A156" s="36" t="s">
        <v>55</v>
      </c>
      <c r="E156" s="37" t="s">
        <v>52</v>
      </c>
    </row>
    <row r="157" spans="1:5" ht="51">
      <c r="A157" s="40" t="s">
        <v>57</v>
      </c>
      <c r="E157" s="39" t="s">
        <v>405</v>
      </c>
    </row>
    <row r="158" spans="1:16" ht="12.75">
      <c r="A158" s="26" t="s">
        <v>50</v>
      </c>
      <c s="31" t="s">
        <v>406</v>
      </c>
      <c s="31" t="s">
        <v>407</v>
      </c>
      <c s="26" t="s">
        <v>52</v>
      </c>
      <c s="32" t="s">
        <v>408</v>
      </c>
      <c s="33" t="s">
        <v>212</v>
      </c>
      <c s="34">
        <v>25.75</v>
      </c>
      <c s="35">
        <v>0</v>
      </c>
      <c s="35">
        <f>ROUND(ROUND(H158,2)*ROUND(G158,3),2)</f>
      </c>
      <c s="33" t="s">
        <v>63</v>
      </c>
      <c r="O158">
        <f>(I158*21)/100</f>
      </c>
      <c t="s">
        <v>27</v>
      </c>
    </row>
    <row r="159" spans="1:5" ht="25.5">
      <c r="A159" s="36" t="s">
        <v>55</v>
      </c>
      <c r="E159" s="37" t="s">
        <v>409</v>
      </c>
    </row>
    <row r="160" spans="1:5" ht="51">
      <c r="A160" s="40" t="s">
        <v>57</v>
      </c>
      <c r="E160" s="39" t="s">
        <v>410</v>
      </c>
    </row>
    <row r="161" spans="1:16" ht="12.75">
      <c r="A161" s="26" t="s">
        <v>50</v>
      </c>
      <c s="31" t="s">
        <v>411</v>
      </c>
      <c s="31" t="s">
        <v>412</v>
      </c>
      <c s="26" t="s">
        <v>52</v>
      </c>
      <c s="32" t="s">
        <v>413</v>
      </c>
      <c s="33" t="s">
        <v>212</v>
      </c>
      <c s="34">
        <v>10.472</v>
      </c>
      <c s="35">
        <v>0</v>
      </c>
      <c s="35">
        <f>ROUND(ROUND(H161,2)*ROUND(G161,3),2)</f>
      </c>
      <c s="33" t="s">
        <v>63</v>
      </c>
      <c r="O161">
        <f>(I161*21)/100</f>
      </c>
      <c t="s">
        <v>27</v>
      </c>
    </row>
    <row r="162" spans="1:5" ht="12.75">
      <c r="A162" s="36" t="s">
        <v>55</v>
      </c>
      <c r="E162" s="37" t="s">
        <v>52</v>
      </c>
    </row>
    <row r="163" spans="1:5" ht="25.5">
      <c r="A163" s="40" t="s">
        <v>57</v>
      </c>
      <c r="E163" s="39" t="s">
        <v>414</v>
      </c>
    </row>
    <row r="164" spans="1:16" ht="12.75">
      <c r="A164" s="26" t="s">
        <v>50</v>
      </c>
      <c s="31" t="s">
        <v>415</v>
      </c>
      <c s="31" t="s">
        <v>416</v>
      </c>
      <c s="26" t="s">
        <v>52</v>
      </c>
      <c s="32" t="s">
        <v>417</v>
      </c>
      <c s="33" t="s">
        <v>212</v>
      </c>
      <c s="34">
        <v>9.188</v>
      </c>
      <c s="35">
        <v>0</v>
      </c>
      <c s="35">
        <f>ROUND(ROUND(H164,2)*ROUND(G164,3),2)</f>
      </c>
      <c s="33" t="s">
        <v>63</v>
      </c>
      <c r="O164">
        <f>(I164*21)/100</f>
      </c>
      <c t="s">
        <v>27</v>
      </c>
    </row>
    <row r="165" spans="1:5" ht="12.75">
      <c r="A165" s="36" t="s">
        <v>55</v>
      </c>
      <c r="E165" s="37" t="s">
        <v>52</v>
      </c>
    </row>
    <row r="166" spans="1:5" ht="51">
      <c r="A166" s="38" t="s">
        <v>57</v>
      </c>
      <c r="E166" s="39" t="s">
        <v>418</v>
      </c>
    </row>
    <row r="167" spans="1:18" ht="12.75" customHeight="1">
      <c r="A167" s="6" t="s">
        <v>48</v>
      </c>
      <c s="6"/>
      <c s="43" t="s">
        <v>76</v>
      </c>
      <c s="6"/>
      <c s="29" t="s">
        <v>419</v>
      </c>
      <c s="6"/>
      <c s="6"/>
      <c s="6"/>
      <c s="44">
        <f>0+Q167</f>
      </c>
      <c s="6"/>
      <c r="O167">
        <f>0+R167</f>
      </c>
      <c r="Q167">
        <f>0+I168+I171+I174+I177+I180</f>
      </c>
      <c>
        <f>0+O168+O171+O174+O177+O180</f>
      </c>
    </row>
    <row r="168" spans="1:16" ht="12.75">
      <c r="A168" s="26" t="s">
        <v>50</v>
      </c>
      <c s="31" t="s">
        <v>420</v>
      </c>
      <c s="31" t="s">
        <v>421</v>
      </c>
      <c s="26" t="s">
        <v>52</v>
      </c>
      <c s="32" t="s">
        <v>422</v>
      </c>
      <c s="33" t="s">
        <v>150</v>
      </c>
      <c s="34">
        <v>2</v>
      </c>
      <c s="35">
        <v>0</v>
      </c>
      <c s="35">
        <f>ROUND(ROUND(H168,2)*ROUND(G168,3),2)</f>
      </c>
      <c s="33" t="s">
        <v>63</v>
      </c>
      <c r="O168">
        <f>(I168*21)/100</f>
      </c>
      <c t="s">
        <v>27</v>
      </c>
    </row>
    <row r="169" spans="1:5" ht="12.75">
      <c r="A169" s="36" t="s">
        <v>55</v>
      </c>
      <c r="E169" s="37" t="s">
        <v>423</v>
      </c>
    </row>
    <row r="170" spans="1:5" ht="12.75">
      <c r="A170" s="40" t="s">
        <v>57</v>
      </c>
      <c r="E170" s="39" t="s">
        <v>424</v>
      </c>
    </row>
    <row r="171" spans="1:16" ht="12.75">
      <c r="A171" s="26" t="s">
        <v>50</v>
      </c>
      <c s="31" t="s">
        <v>425</v>
      </c>
      <c s="31" t="s">
        <v>426</v>
      </c>
      <c s="26" t="s">
        <v>52</v>
      </c>
      <c s="32" t="s">
        <v>427</v>
      </c>
      <c s="33" t="s">
        <v>150</v>
      </c>
      <c s="34">
        <v>14.74</v>
      </c>
      <c s="35">
        <v>0</v>
      </c>
      <c s="35">
        <f>ROUND(ROUND(H171,2)*ROUND(G171,3),2)</f>
      </c>
      <c s="33" t="s">
        <v>63</v>
      </c>
      <c r="O171">
        <f>(I171*21)/100</f>
      </c>
      <c t="s">
        <v>27</v>
      </c>
    </row>
    <row r="172" spans="1:5" ht="12.75">
      <c r="A172" s="36" t="s">
        <v>55</v>
      </c>
      <c r="E172" s="37" t="s">
        <v>428</v>
      </c>
    </row>
    <row r="173" spans="1:5" ht="51">
      <c r="A173" s="40" t="s">
        <v>57</v>
      </c>
      <c r="E173" s="39" t="s">
        <v>429</v>
      </c>
    </row>
    <row r="174" spans="1:16" ht="12.75">
      <c r="A174" s="26" t="s">
        <v>50</v>
      </c>
      <c s="31" t="s">
        <v>430</v>
      </c>
      <c s="31" t="s">
        <v>431</v>
      </c>
      <c s="26" t="s">
        <v>52</v>
      </c>
      <c s="32" t="s">
        <v>432</v>
      </c>
      <c s="33" t="s">
        <v>150</v>
      </c>
      <c s="34">
        <v>39</v>
      </c>
      <c s="35">
        <v>0</v>
      </c>
      <c s="35">
        <f>ROUND(ROUND(H174,2)*ROUND(G174,3),2)</f>
      </c>
      <c s="33" t="s">
        <v>63</v>
      </c>
      <c r="O174">
        <f>(I174*21)/100</f>
      </c>
      <c t="s">
        <v>27</v>
      </c>
    </row>
    <row r="175" spans="1:5" ht="25.5">
      <c r="A175" s="36" t="s">
        <v>55</v>
      </c>
      <c r="E175" s="37" t="s">
        <v>433</v>
      </c>
    </row>
    <row r="176" spans="1:5" ht="12.75">
      <c r="A176" s="40" t="s">
        <v>57</v>
      </c>
      <c r="E176" s="39" t="s">
        <v>434</v>
      </c>
    </row>
    <row r="177" spans="1:16" ht="12.75">
      <c r="A177" s="26" t="s">
        <v>50</v>
      </c>
      <c s="31" t="s">
        <v>435</v>
      </c>
      <c s="31" t="s">
        <v>436</v>
      </c>
      <c s="26" t="s">
        <v>52</v>
      </c>
      <c s="32" t="s">
        <v>437</v>
      </c>
      <c s="33" t="s">
        <v>150</v>
      </c>
      <c s="34">
        <v>1.95</v>
      </c>
      <c s="35">
        <v>0</v>
      </c>
      <c s="35">
        <f>ROUND(ROUND(H177,2)*ROUND(G177,3),2)</f>
      </c>
      <c s="33"/>
      <c r="O177">
        <f>(I177*21)/100</f>
      </c>
      <c t="s">
        <v>27</v>
      </c>
    </row>
    <row r="178" spans="1:5" ht="25.5">
      <c r="A178" s="36" t="s">
        <v>55</v>
      </c>
      <c r="E178" s="37" t="s">
        <v>438</v>
      </c>
    </row>
    <row r="179" spans="1:5" ht="76.5">
      <c r="A179" s="40" t="s">
        <v>57</v>
      </c>
      <c r="E179" s="39" t="s">
        <v>439</v>
      </c>
    </row>
    <row r="180" spans="1:16" ht="12.75">
      <c r="A180" s="26" t="s">
        <v>50</v>
      </c>
      <c s="31" t="s">
        <v>440</v>
      </c>
      <c s="31" t="s">
        <v>441</v>
      </c>
      <c s="26" t="s">
        <v>52</v>
      </c>
      <c s="32" t="s">
        <v>442</v>
      </c>
      <c s="33" t="s">
        <v>83</v>
      </c>
      <c s="34">
        <v>2</v>
      </c>
      <c s="35">
        <v>0</v>
      </c>
      <c s="35">
        <f>ROUND(ROUND(H180,2)*ROUND(G180,3),2)</f>
      </c>
      <c s="33" t="s">
        <v>63</v>
      </c>
      <c r="O180">
        <f>(I180*21)/100</f>
      </c>
      <c t="s">
        <v>27</v>
      </c>
    </row>
    <row r="181" spans="1:5" ht="12.75">
      <c r="A181" s="36" t="s">
        <v>55</v>
      </c>
      <c r="E181" s="37" t="s">
        <v>443</v>
      </c>
    </row>
    <row r="182" spans="1:5" ht="12.75">
      <c r="A182" s="38" t="s">
        <v>57</v>
      </c>
      <c r="E182" s="39" t="s">
        <v>52</v>
      </c>
    </row>
    <row r="183" spans="1:18" ht="12.75" customHeight="1">
      <c r="A183" s="6" t="s">
        <v>48</v>
      </c>
      <c s="6"/>
      <c s="43" t="s">
        <v>42</v>
      </c>
      <c s="6"/>
      <c s="29" t="s">
        <v>175</v>
      </c>
      <c s="6"/>
      <c s="6"/>
      <c s="6"/>
      <c s="44">
        <f>0+Q183</f>
      </c>
      <c s="6"/>
      <c r="O183">
        <f>0+R183</f>
      </c>
      <c r="Q183">
        <f>0+I184+I187+I190+I193+I196+I199+I202+I205+I208+I211</f>
      </c>
      <c>
        <f>0+O184+O187+O190+O193+O196+O199+O202+O205+O208+O211</f>
      </c>
    </row>
    <row r="184" spans="1:16" ht="12.75">
      <c r="A184" s="26" t="s">
        <v>50</v>
      </c>
      <c s="31" t="s">
        <v>444</v>
      </c>
      <c s="31" t="s">
        <v>445</v>
      </c>
      <c s="26" t="s">
        <v>52</v>
      </c>
      <c s="32" t="s">
        <v>446</v>
      </c>
      <c s="33" t="s">
        <v>150</v>
      </c>
      <c s="34">
        <v>31.311</v>
      </c>
      <c s="35">
        <v>0</v>
      </c>
      <c s="35">
        <f>ROUND(ROUND(H184,2)*ROUND(G184,3),2)</f>
      </c>
      <c s="33" t="s">
        <v>63</v>
      </c>
      <c r="O184">
        <f>(I184*21)/100</f>
      </c>
      <c t="s">
        <v>27</v>
      </c>
    </row>
    <row r="185" spans="1:5" ht="12.75">
      <c r="A185" s="36" t="s">
        <v>55</v>
      </c>
      <c r="E185" s="37" t="s">
        <v>52</v>
      </c>
    </row>
    <row r="186" spans="1:5" ht="51">
      <c r="A186" s="40" t="s">
        <v>57</v>
      </c>
      <c r="E186" s="39" t="s">
        <v>447</v>
      </c>
    </row>
    <row r="187" spans="1:16" ht="12.75">
      <c r="A187" s="26" t="s">
        <v>50</v>
      </c>
      <c s="31" t="s">
        <v>448</v>
      </c>
      <c s="31" t="s">
        <v>449</v>
      </c>
      <c s="26" t="s">
        <v>52</v>
      </c>
      <c s="32" t="s">
        <v>450</v>
      </c>
      <c s="33" t="s">
        <v>83</v>
      </c>
      <c s="34">
        <v>10</v>
      </c>
      <c s="35">
        <v>0</v>
      </c>
      <c s="35">
        <f>ROUND(ROUND(H187,2)*ROUND(G187,3),2)</f>
      </c>
      <c s="33" t="s">
        <v>63</v>
      </c>
      <c r="O187">
        <f>(I187*21)/100</f>
      </c>
      <c t="s">
        <v>27</v>
      </c>
    </row>
    <row r="188" spans="1:5" ht="12.75">
      <c r="A188" s="36" t="s">
        <v>55</v>
      </c>
      <c r="E188" s="37" t="s">
        <v>52</v>
      </c>
    </row>
    <row r="189" spans="1:5" ht="51">
      <c r="A189" s="40" t="s">
        <v>57</v>
      </c>
      <c r="E189" s="39" t="s">
        <v>451</v>
      </c>
    </row>
    <row r="190" spans="1:16" ht="12.75">
      <c r="A190" s="26" t="s">
        <v>50</v>
      </c>
      <c s="31" t="s">
        <v>452</v>
      </c>
      <c s="31" t="s">
        <v>453</v>
      </c>
      <c s="26" t="s">
        <v>52</v>
      </c>
      <c s="32" t="s">
        <v>454</v>
      </c>
      <c s="33" t="s">
        <v>54</v>
      </c>
      <c s="34">
        <v>1</v>
      </c>
      <c s="35">
        <v>0</v>
      </c>
      <c s="35">
        <f>ROUND(ROUND(H190,2)*ROUND(G190,3),2)</f>
      </c>
      <c s="33"/>
      <c r="O190">
        <f>(I190*21)/100</f>
      </c>
      <c t="s">
        <v>27</v>
      </c>
    </row>
    <row r="191" spans="1:5" ht="12.75">
      <c r="A191" s="36" t="s">
        <v>55</v>
      </c>
      <c r="E191" s="37" t="s">
        <v>52</v>
      </c>
    </row>
    <row r="192" spans="1:5" ht="12.75">
      <c r="A192" s="40" t="s">
        <v>57</v>
      </c>
      <c r="E192" s="39" t="s">
        <v>52</v>
      </c>
    </row>
    <row r="193" spans="1:16" ht="12.75">
      <c r="A193" s="26" t="s">
        <v>50</v>
      </c>
      <c s="31" t="s">
        <v>455</v>
      </c>
      <c s="31" t="s">
        <v>456</v>
      </c>
      <c s="26" t="s">
        <v>52</v>
      </c>
      <c s="32" t="s">
        <v>457</v>
      </c>
      <c s="33" t="s">
        <v>150</v>
      </c>
      <c s="34">
        <v>31.404</v>
      </c>
      <c s="35">
        <v>0</v>
      </c>
      <c s="35">
        <f>ROUND(ROUND(H193,2)*ROUND(G193,3),2)</f>
      </c>
      <c s="33" t="s">
        <v>63</v>
      </c>
      <c r="O193">
        <f>(I193*21)/100</f>
      </c>
      <c t="s">
        <v>27</v>
      </c>
    </row>
    <row r="194" spans="1:5" ht="12.75">
      <c r="A194" s="36" t="s">
        <v>55</v>
      </c>
      <c r="E194" s="37" t="s">
        <v>52</v>
      </c>
    </row>
    <row r="195" spans="1:5" ht="12.75">
      <c r="A195" s="40" t="s">
        <v>57</v>
      </c>
      <c r="E195" s="39" t="s">
        <v>458</v>
      </c>
    </row>
    <row r="196" spans="1:16" ht="12.75">
      <c r="A196" s="26" t="s">
        <v>50</v>
      </c>
      <c s="31" t="s">
        <v>459</v>
      </c>
      <c s="31" t="s">
        <v>460</v>
      </c>
      <c s="26" t="s">
        <v>52</v>
      </c>
      <c s="32" t="s">
        <v>461</v>
      </c>
      <c s="33" t="s">
        <v>150</v>
      </c>
      <c s="34">
        <v>46.277</v>
      </c>
      <c s="35">
        <v>0</v>
      </c>
      <c s="35">
        <f>ROUND(ROUND(H196,2)*ROUND(G196,3),2)</f>
      </c>
      <c s="33" t="s">
        <v>63</v>
      </c>
      <c r="O196">
        <f>(I196*21)/100</f>
      </c>
      <c t="s">
        <v>27</v>
      </c>
    </row>
    <row r="197" spans="1:5" ht="12.75">
      <c r="A197" s="36" t="s">
        <v>55</v>
      </c>
      <c r="E197" s="37" t="s">
        <v>52</v>
      </c>
    </row>
    <row r="198" spans="1:5" ht="12.75">
      <c r="A198" s="40" t="s">
        <v>57</v>
      </c>
      <c r="E198" s="39" t="s">
        <v>151</v>
      </c>
    </row>
    <row r="199" spans="1:16" ht="12.75">
      <c r="A199" s="26" t="s">
        <v>50</v>
      </c>
      <c s="31" t="s">
        <v>462</v>
      </c>
      <c s="31" t="s">
        <v>463</v>
      </c>
      <c s="26" t="s">
        <v>52</v>
      </c>
      <c s="32" t="s">
        <v>464</v>
      </c>
      <c s="33" t="s">
        <v>150</v>
      </c>
      <c s="34">
        <v>31.84</v>
      </c>
      <c s="35">
        <v>0</v>
      </c>
      <c s="35">
        <f>ROUND(ROUND(H199,2)*ROUND(G199,3),2)</f>
      </c>
      <c s="33" t="s">
        <v>63</v>
      </c>
      <c r="O199">
        <f>(I199*21)/100</f>
      </c>
      <c t="s">
        <v>27</v>
      </c>
    </row>
    <row r="200" spans="1:5" ht="12.75">
      <c r="A200" s="36" t="s">
        <v>55</v>
      </c>
      <c r="E200" s="37" t="s">
        <v>52</v>
      </c>
    </row>
    <row r="201" spans="1:5" ht="102">
      <c r="A201" s="40" t="s">
        <v>57</v>
      </c>
      <c r="E201" s="39" t="s">
        <v>227</v>
      </c>
    </row>
    <row r="202" spans="1:16" ht="12.75">
      <c r="A202" s="26" t="s">
        <v>50</v>
      </c>
      <c s="31" t="s">
        <v>465</v>
      </c>
      <c s="31" t="s">
        <v>466</v>
      </c>
      <c s="26" t="s">
        <v>104</v>
      </c>
      <c s="32" t="s">
        <v>467</v>
      </c>
      <c s="33" t="s">
        <v>150</v>
      </c>
      <c s="34">
        <v>31.84</v>
      </c>
      <c s="35">
        <v>0</v>
      </c>
      <c s="35">
        <f>ROUND(ROUND(H202,2)*ROUND(G202,3),2)</f>
      </c>
      <c s="33" t="s">
        <v>63</v>
      </c>
      <c r="O202">
        <f>(I202*21)/100</f>
      </c>
      <c t="s">
        <v>27</v>
      </c>
    </row>
    <row r="203" spans="1:5" ht="25.5">
      <c r="A203" s="36" t="s">
        <v>55</v>
      </c>
      <c r="E203" s="37" t="s">
        <v>468</v>
      </c>
    </row>
    <row r="204" spans="1:5" ht="102">
      <c r="A204" s="40" t="s">
        <v>57</v>
      </c>
      <c r="E204" s="39" t="s">
        <v>227</v>
      </c>
    </row>
    <row r="205" spans="1:16" ht="12.75">
      <c r="A205" s="26" t="s">
        <v>50</v>
      </c>
      <c s="31" t="s">
        <v>469</v>
      </c>
      <c s="31" t="s">
        <v>466</v>
      </c>
      <c s="26" t="s">
        <v>108</v>
      </c>
      <c s="32" t="s">
        <v>467</v>
      </c>
      <c s="33" t="s">
        <v>150</v>
      </c>
      <c s="34">
        <v>99.2</v>
      </c>
      <c s="35">
        <v>0</v>
      </c>
      <c s="35">
        <f>ROUND(ROUND(H205,2)*ROUND(G205,3),2)</f>
      </c>
      <c s="33" t="s">
        <v>63</v>
      </c>
      <c r="O205">
        <f>(I205*21)/100</f>
      </c>
      <c t="s">
        <v>27</v>
      </c>
    </row>
    <row r="206" spans="1:5" ht="12.75">
      <c r="A206" s="36" t="s">
        <v>55</v>
      </c>
      <c r="E206" s="37" t="s">
        <v>52</v>
      </c>
    </row>
    <row r="207" spans="1:5" ht="89.25">
      <c r="A207" s="40" t="s">
        <v>57</v>
      </c>
      <c r="E207" s="39" t="s">
        <v>470</v>
      </c>
    </row>
    <row r="208" spans="1:16" ht="12.75">
      <c r="A208" s="26" t="s">
        <v>50</v>
      </c>
      <c s="31" t="s">
        <v>471</v>
      </c>
      <c s="31" t="s">
        <v>472</v>
      </c>
      <c s="26" t="s">
        <v>52</v>
      </c>
      <c s="32" t="s">
        <v>473</v>
      </c>
      <c s="33" t="s">
        <v>150</v>
      </c>
      <c s="34">
        <v>78.6</v>
      </c>
      <c s="35">
        <v>0</v>
      </c>
      <c s="35">
        <f>ROUND(ROUND(H208,2)*ROUND(G208,3),2)</f>
      </c>
      <c s="33" t="s">
        <v>63</v>
      </c>
      <c r="O208">
        <f>(I208*21)/100</f>
      </c>
      <c t="s">
        <v>27</v>
      </c>
    </row>
    <row r="209" spans="1:5" ht="12.75">
      <c r="A209" s="36" t="s">
        <v>55</v>
      </c>
      <c r="E209" s="37" t="s">
        <v>474</v>
      </c>
    </row>
    <row r="210" spans="1:5" ht="63.75">
      <c r="A210" s="40" t="s">
        <v>57</v>
      </c>
      <c r="E210" s="39" t="s">
        <v>475</v>
      </c>
    </row>
    <row r="211" spans="1:16" ht="12.75">
      <c r="A211" s="26" t="s">
        <v>50</v>
      </c>
      <c s="31" t="s">
        <v>476</v>
      </c>
      <c s="31" t="s">
        <v>477</v>
      </c>
      <c s="26" t="s">
        <v>52</v>
      </c>
      <c s="32" t="s">
        <v>478</v>
      </c>
      <c s="33" t="s">
        <v>83</v>
      </c>
      <c s="34">
        <v>2</v>
      </c>
      <c s="35">
        <v>0</v>
      </c>
      <c s="35">
        <f>ROUND(ROUND(H211,2)*ROUND(G211,3),2)</f>
      </c>
      <c s="33" t="s">
        <v>63</v>
      </c>
      <c r="O211">
        <f>(I211*21)/100</f>
      </c>
      <c t="s">
        <v>27</v>
      </c>
    </row>
    <row r="212" spans="1:5" ht="12.75">
      <c r="A212" s="36" t="s">
        <v>55</v>
      </c>
      <c r="E212" s="37" t="s">
        <v>479</v>
      </c>
    </row>
    <row r="213" spans="1:5" ht="12.75">
      <c r="A213" s="38" t="s">
        <v>57</v>
      </c>
      <c r="E213" s="39" t="s">
        <v>52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0+O9+O16+O32+O36+O40+O74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480</v>
      </c>
      <c s="41">
        <f>0+I9+I16+I32+I36+I40+I74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480</v>
      </c>
      <c s="1"/>
      <c s="14" t="s">
        <v>481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480</v>
      </c>
      <c s="6"/>
      <c s="18" t="s">
        <v>481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29</v>
      </c>
      <c s="27"/>
      <c s="29" t="s">
        <v>49</v>
      </c>
      <c s="27"/>
      <c s="27"/>
      <c s="27"/>
      <c s="30">
        <f>0+Q9</f>
      </c>
      <c s="27"/>
      <c r="O9">
        <f>0+R9</f>
      </c>
      <c r="Q9">
        <f>0+I10+I13</f>
      </c>
      <c>
        <f>0+O10+O13</f>
      </c>
    </row>
    <row r="10" spans="1:16" ht="12.75">
      <c r="A10" s="26" t="s">
        <v>50</v>
      </c>
      <c s="31" t="s">
        <v>31</v>
      </c>
      <c s="31" t="s">
        <v>483</v>
      </c>
      <c s="26" t="s">
        <v>52</v>
      </c>
      <c s="32" t="s">
        <v>484</v>
      </c>
      <c s="33" t="s">
        <v>142</v>
      </c>
      <c s="34">
        <v>1.68</v>
      </c>
      <c s="35">
        <v>0</v>
      </c>
      <c s="35">
        <f>ROUND(ROUND(H10,2)*ROUND(G10,3),2)</f>
      </c>
      <c s="33" t="s">
        <v>63</v>
      </c>
      <c r="O10">
        <f>(I10*21)/100</f>
      </c>
      <c t="s">
        <v>27</v>
      </c>
    </row>
    <row r="11" spans="1:5" ht="12.75">
      <c r="A11" s="36" t="s">
        <v>55</v>
      </c>
      <c r="E11" s="37" t="s">
        <v>485</v>
      </c>
    </row>
    <row r="12" spans="1:5" ht="38.25">
      <c r="A12" s="40" t="s">
        <v>57</v>
      </c>
      <c r="E12" s="39" t="s">
        <v>486</v>
      </c>
    </row>
    <row r="13" spans="1:16" ht="12.75">
      <c r="A13" s="26" t="s">
        <v>50</v>
      </c>
      <c s="31" t="s">
        <v>27</v>
      </c>
      <c s="31" t="s">
        <v>93</v>
      </c>
      <c s="26" t="s">
        <v>52</v>
      </c>
      <c s="32" t="s">
        <v>94</v>
      </c>
      <c s="33" t="s">
        <v>54</v>
      </c>
      <c s="34">
        <v>1</v>
      </c>
      <c s="35">
        <v>0</v>
      </c>
      <c s="35">
        <f>ROUND(ROUND(H13,2)*ROUND(G13,3),2)</f>
      </c>
      <c s="33" t="s">
        <v>63</v>
      </c>
      <c r="O13">
        <f>(I13*21)/100</f>
      </c>
      <c t="s">
        <v>27</v>
      </c>
    </row>
    <row r="14" spans="1:5" ht="12.75">
      <c r="A14" s="36" t="s">
        <v>55</v>
      </c>
      <c r="E14" s="37" t="s">
        <v>487</v>
      </c>
    </row>
    <row r="15" spans="1:5" ht="12.75">
      <c r="A15" s="38" t="s">
        <v>57</v>
      </c>
      <c r="E15" s="39" t="s">
        <v>52</v>
      </c>
    </row>
    <row r="16" spans="1:18" ht="12.75" customHeight="1">
      <c r="A16" s="6" t="s">
        <v>48</v>
      </c>
      <c s="6"/>
      <c s="43" t="s">
        <v>31</v>
      </c>
      <c s="6"/>
      <c s="29" t="s">
        <v>137</v>
      </c>
      <c s="6"/>
      <c s="6"/>
      <c s="6"/>
      <c s="44">
        <f>0+Q16</f>
      </c>
      <c s="6"/>
      <c r="O16">
        <f>0+R16</f>
      </c>
      <c r="Q16">
        <f>0+I17+I20+I23+I26+I29</f>
      </c>
      <c>
        <f>0+O17+O20+O23+O26+O29</f>
      </c>
    </row>
    <row r="17" spans="1:16" ht="12.75">
      <c r="A17" s="26" t="s">
        <v>50</v>
      </c>
      <c s="31" t="s">
        <v>26</v>
      </c>
      <c s="31" t="s">
        <v>488</v>
      </c>
      <c s="26" t="s">
        <v>52</v>
      </c>
      <c s="32" t="s">
        <v>489</v>
      </c>
      <c s="33" t="s">
        <v>142</v>
      </c>
      <c s="34">
        <v>1.68</v>
      </c>
      <c s="35">
        <v>0</v>
      </c>
      <c s="35">
        <f>ROUND(ROUND(H17,2)*ROUND(G17,3),2)</f>
      </c>
      <c s="33" t="s">
        <v>63</v>
      </c>
      <c r="O17">
        <f>(I17*21)/100</f>
      </c>
      <c t="s">
        <v>27</v>
      </c>
    </row>
    <row r="18" spans="1:5" ht="12.75">
      <c r="A18" s="36" t="s">
        <v>55</v>
      </c>
      <c r="E18" s="37" t="s">
        <v>490</v>
      </c>
    </row>
    <row r="19" spans="1:5" ht="38.25">
      <c r="A19" s="40" t="s">
        <v>57</v>
      </c>
      <c r="E19" s="39" t="s">
        <v>486</v>
      </c>
    </row>
    <row r="20" spans="1:16" ht="12.75">
      <c r="A20" s="26" t="s">
        <v>50</v>
      </c>
      <c s="31" t="s">
        <v>35</v>
      </c>
      <c s="31" t="s">
        <v>491</v>
      </c>
      <c s="26" t="s">
        <v>52</v>
      </c>
      <c s="32" t="s">
        <v>492</v>
      </c>
      <c s="33" t="s">
        <v>142</v>
      </c>
      <c s="34">
        <v>5.32</v>
      </c>
      <c s="35">
        <v>0</v>
      </c>
      <c s="35">
        <f>ROUND(ROUND(H20,2)*ROUND(G20,3),2)</f>
      </c>
      <c s="33" t="s">
        <v>63</v>
      </c>
      <c r="O20">
        <f>(I20*21)/100</f>
      </c>
      <c t="s">
        <v>27</v>
      </c>
    </row>
    <row r="21" spans="1:5" ht="12.75">
      <c r="A21" s="36" t="s">
        <v>55</v>
      </c>
      <c r="E21" s="37" t="s">
        <v>52</v>
      </c>
    </row>
    <row r="22" spans="1:5" ht="51">
      <c r="A22" s="40" t="s">
        <v>57</v>
      </c>
      <c r="E22" s="39" t="s">
        <v>493</v>
      </c>
    </row>
    <row r="23" spans="1:16" ht="12.75">
      <c r="A23" s="26" t="s">
        <v>50</v>
      </c>
      <c s="31" t="s">
        <v>37</v>
      </c>
      <c s="31" t="s">
        <v>164</v>
      </c>
      <c s="26" t="s">
        <v>52</v>
      </c>
      <c s="32" t="s">
        <v>165</v>
      </c>
      <c s="33" t="s">
        <v>142</v>
      </c>
      <c s="34">
        <v>1.68</v>
      </c>
      <c s="35">
        <v>0</v>
      </c>
      <c s="35">
        <f>ROUND(ROUND(H23,2)*ROUND(G23,3),2)</f>
      </c>
      <c s="33" t="s">
        <v>63</v>
      </c>
      <c r="O23">
        <f>(I23*21)/100</f>
      </c>
      <c t="s">
        <v>27</v>
      </c>
    </row>
    <row r="24" spans="1:5" ht="12.75">
      <c r="A24" s="36" t="s">
        <v>55</v>
      </c>
      <c r="E24" s="37" t="s">
        <v>485</v>
      </c>
    </row>
    <row r="25" spans="1:5" ht="38.25">
      <c r="A25" s="40" t="s">
        <v>57</v>
      </c>
      <c r="E25" s="39" t="s">
        <v>486</v>
      </c>
    </row>
    <row r="26" spans="1:16" ht="12.75">
      <c r="A26" s="26" t="s">
        <v>50</v>
      </c>
      <c s="31" t="s">
        <v>39</v>
      </c>
      <c s="31" t="s">
        <v>494</v>
      </c>
      <c s="26" t="s">
        <v>52</v>
      </c>
      <c s="32" t="s">
        <v>495</v>
      </c>
      <c s="33" t="s">
        <v>142</v>
      </c>
      <c s="34">
        <v>5.32</v>
      </c>
      <c s="35">
        <v>0</v>
      </c>
      <c s="35">
        <f>ROUND(ROUND(H26,2)*ROUND(G26,3),2)</f>
      </c>
      <c s="33" t="s">
        <v>63</v>
      </c>
      <c r="O26">
        <f>(I26*21)/100</f>
      </c>
      <c t="s">
        <v>27</v>
      </c>
    </row>
    <row r="27" spans="1:5" ht="12.75">
      <c r="A27" s="36" t="s">
        <v>55</v>
      </c>
      <c r="E27" s="37" t="s">
        <v>52</v>
      </c>
    </row>
    <row r="28" spans="1:5" ht="51">
      <c r="A28" s="40" t="s">
        <v>57</v>
      </c>
      <c r="E28" s="39" t="s">
        <v>493</v>
      </c>
    </row>
    <row r="29" spans="1:16" ht="12.75">
      <c r="A29" s="26" t="s">
        <v>50</v>
      </c>
      <c s="31" t="s">
        <v>72</v>
      </c>
      <c s="31" t="s">
        <v>241</v>
      </c>
      <c s="26" t="s">
        <v>52</v>
      </c>
      <c s="32" t="s">
        <v>242</v>
      </c>
      <c s="33" t="s">
        <v>142</v>
      </c>
      <c s="34">
        <v>0.84</v>
      </c>
      <c s="35">
        <v>0</v>
      </c>
      <c s="35">
        <f>ROUND(ROUND(H29,2)*ROUND(G29,3),2)</f>
      </c>
      <c s="33" t="s">
        <v>63</v>
      </c>
      <c r="O29">
        <f>(I29*21)/100</f>
      </c>
      <c t="s">
        <v>27</v>
      </c>
    </row>
    <row r="30" spans="1:5" ht="12.75">
      <c r="A30" s="36" t="s">
        <v>55</v>
      </c>
      <c r="E30" s="37" t="s">
        <v>496</v>
      </c>
    </row>
    <row r="31" spans="1:5" ht="12.75">
      <c r="A31" s="38" t="s">
        <v>57</v>
      </c>
      <c r="E31" s="39" t="s">
        <v>497</v>
      </c>
    </row>
    <row r="32" spans="1:18" ht="12.75" customHeight="1">
      <c r="A32" s="6" t="s">
        <v>48</v>
      </c>
      <c s="6"/>
      <c s="43" t="s">
        <v>35</v>
      </c>
      <c s="6"/>
      <c s="29" t="s">
        <v>309</v>
      </c>
      <c s="6"/>
      <c s="6"/>
      <c s="6"/>
      <c s="44">
        <f>0+Q32</f>
      </c>
      <c s="6"/>
      <c r="O32">
        <f>0+R32</f>
      </c>
      <c r="Q32">
        <f>0+I33</f>
      </c>
      <c>
        <f>0+O33</f>
      </c>
    </row>
    <row r="33" spans="1:16" ht="12.75">
      <c r="A33" s="26" t="s">
        <v>50</v>
      </c>
      <c s="31" t="s">
        <v>76</v>
      </c>
      <c s="31" t="s">
        <v>498</v>
      </c>
      <c s="26" t="s">
        <v>52</v>
      </c>
      <c s="32" t="s">
        <v>499</v>
      </c>
      <c s="33" t="s">
        <v>142</v>
      </c>
      <c s="34">
        <v>0.735</v>
      </c>
      <c s="35">
        <v>0</v>
      </c>
      <c s="35">
        <f>ROUND(ROUND(H33,2)*ROUND(G33,3),2)</f>
      </c>
      <c s="33" t="s">
        <v>63</v>
      </c>
      <c r="O33">
        <f>(I33*21)/100</f>
      </c>
      <c t="s">
        <v>27</v>
      </c>
    </row>
    <row r="34" spans="1:5" ht="12.75">
      <c r="A34" s="36" t="s">
        <v>55</v>
      </c>
      <c r="E34" s="37" t="s">
        <v>500</v>
      </c>
    </row>
    <row r="35" spans="1:5" ht="12.75">
      <c r="A35" s="38" t="s">
        <v>57</v>
      </c>
      <c r="E35" s="39" t="s">
        <v>501</v>
      </c>
    </row>
    <row r="36" spans="1:18" ht="12.75" customHeight="1">
      <c r="A36" s="6" t="s">
        <v>48</v>
      </c>
      <c s="6"/>
      <c s="43" t="s">
        <v>37</v>
      </c>
      <c s="6"/>
      <c s="29" t="s">
        <v>209</v>
      </c>
      <c s="6"/>
      <c s="6"/>
      <c s="6"/>
      <c s="44">
        <f>0+Q36</f>
      </c>
      <c s="6"/>
      <c r="O36">
        <f>0+R36</f>
      </c>
      <c r="Q36">
        <f>0+I37</f>
      </c>
      <c>
        <f>0+O37</f>
      </c>
    </row>
    <row r="37" spans="1:16" ht="12.75">
      <c r="A37" s="26" t="s">
        <v>50</v>
      </c>
      <c s="31" t="s">
        <v>42</v>
      </c>
      <c s="31" t="s">
        <v>502</v>
      </c>
      <c s="26" t="s">
        <v>52</v>
      </c>
      <c s="32" t="s">
        <v>503</v>
      </c>
      <c s="33" t="s">
        <v>212</v>
      </c>
      <c s="34">
        <v>4.9</v>
      </c>
      <c s="35">
        <v>0</v>
      </c>
      <c s="35">
        <f>ROUND(ROUND(H37,2)*ROUND(G37,3),2)</f>
      </c>
      <c s="33" t="s">
        <v>63</v>
      </c>
      <c r="O37">
        <f>(I37*21)/100</f>
      </c>
      <c t="s">
        <v>27</v>
      </c>
    </row>
    <row r="38" spans="1:5" ht="25.5">
      <c r="A38" s="36" t="s">
        <v>55</v>
      </c>
      <c r="E38" s="37" t="s">
        <v>504</v>
      </c>
    </row>
    <row r="39" spans="1:5" ht="12.75">
      <c r="A39" s="38" t="s">
        <v>57</v>
      </c>
      <c r="E39" s="39" t="s">
        <v>505</v>
      </c>
    </row>
    <row r="40" spans="1:18" ht="12.75" customHeight="1">
      <c r="A40" s="6" t="s">
        <v>48</v>
      </c>
      <c s="6"/>
      <c s="43" t="s">
        <v>72</v>
      </c>
      <c s="6"/>
      <c s="29" t="s">
        <v>401</v>
      </c>
      <c s="6"/>
      <c s="6"/>
      <c s="6"/>
      <c s="44">
        <f>0+Q40</f>
      </c>
      <c s="6"/>
      <c r="O40">
        <f>0+R40</f>
      </c>
      <c r="Q40">
        <f>0+I41+I44+I47+I50+I53+I56+I59+I62+I65+I68+I71</f>
      </c>
      <c>
        <f>0+O41+O44+O47+O50+O53+O56+O59+O62+O65+O68+O71</f>
      </c>
    </row>
    <row r="41" spans="1:16" ht="12.75">
      <c r="A41" s="26" t="s">
        <v>50</v>
      </c>
      <c s="31" t="s">
        <v>44</v>
      </c>
      <c s="31" t="s">
        <v>506</v>
      </c>
      <c s="26" t="s">
        <v>52</v>
      </c>
      <c s="32" t="s">
        <v>507</v>
      </c>
      <c s="33" t="s">
        <v>150</v>
      </c>
      <c s="34">
        <v>10</v>
      </c>
      <c s="35">
        <v>0</v>
      </c>
      <c s="35">
        <f>ROUND(ROUND(H41,2)*ROUND(G41,3),2)</f>
      </c>
      <c s="33" t="s">
        <v>63</v>
      </c>
      <c r="O41">
        <f>(I41*21)/100</f>
      </c>
      <c t="s">
        <v>27</v>
      </c>
    </row>
    <row r="42" spans="1:5" ht="12.75">
      <c r="A42" s="36" t="s">
        <v>55</v>
      </c>
      <c r="E42" s="37" t="s">
        <v>508</v>
      </c>
    </row>
    <row r="43" spans="1:5" ht="12.75">
      <c r="A43" s="40" t="s">
        <v>57</v>
      </c>
      <c r="E43" s="39" t="s">
        <v>509</v>
      </c>
    </row>
    <row r="44" spans="1:16" ht="12.75">
      <c r="A44" s="26" t="s">
        <v>50</v>
      </c>
      <c s="31" t="s">
        <v>46</v>
      </c>
      <c s="31" t="s">
        <v>510</v>
      </c>
      <c s="26" t="s">
        <v>52</v>
      </c>
      <c s="32" t="s">
        <v>511</v>
      </c>
      <c s="33" t="s">
        <v>150</v>
      </c>
      <c s="34">
        <v>12</v>
      </c>
      <c s="35">
        <v>0</v>
      </c>
      <c s="35">
        <f>ROUND(ROUND(H44,2)*ROUND(G44,3),2)</f>
      </c>
      <c s="33" t="s">
        <v>63</v>
      </c>
      <c r="O44">
        <f>(I44*21)/100</f>
      </c>
      <c t="s">
        <v>27</v>
      </c>
    </row>
    <row r="45" spans="1:5" ht="12.75">
      <c r="A45" s="36" t="s">
        <v>55</v>
      </c>
      <c r="E45" s="37" t="s">
        <v>512</v>
      </c>
    </row>
    <row r="46" spans="1:5" ht="12.75">
      <c r="A46" s="40" t="s">
        <v>57</v>
      </c>
      <c r="E46" s="39" t="s">
        <v>513</v>
      </c>
    </row>
    <row r="47" spans="1:16" ht="12.75">
      <c r="A47" s="26" t="s">
        <v>50</v>
      </c>
      <c s="31" t="s">
        <v>88</v>
      </c>
      <c s="31" t="s">
        <v>514</v>
      </c>
      <c s="26" t="s">
        <v>52</v>
      </c>
      <c s="32" t="s">
        <v>515</v>
      </c>
      <c s="33" t="s">
        <v>150</v>
      </c>
      <c s="34">
        <v>10</v>
      </c>
      <c s="35">
        <v>0</v>
      </c>
      <c s="35">
        <f>ROUND(ROUND(H47,2)*ROUND(G47,3),2)</f>
      </c>
      <c s="33" t="s">
        <v>63</v>
      </c>
      <c r="O47">
        <f>(I47*21)/100</f>
      </c>
      <c t="s">
        <v>27</v>
      </c>
    </row>
    <row r="48" spans="1:5" ht="12.75">
      <c r="A48" s="36" t="s">
        <v>55</v>
      </c>
      <c r="E48" s="37" t="s">
        <v>516</v>
      </c>
    </row>
    <row r="49" spans="1:5" ht="12.75">
      <c r="A49" s="40" t="s">
        <v>57</v>
      </c>
      <c r="E49" s="39" t="s">
        <v>52</v>
      </c>
    </row>
    <row r="50" spans="1:16" ht="12.75">
      <c r="A50" s="26" t="s">
        <v>50</v>
      </c>
      <c s="31" t="s">
        <v>92</v>
      </c>
      <c s="31" t="s">
        <v>517</v>
      </c>
      <c s="26" t="s">
        <v>52</v>
      </c>
      <c s="32" t="s">
        <v>518</v>
      </c>
      <c s="33" t="s">
        <v>150</v>
      </c>
      <c s="34">
        <v>35</v>
      </c>
      <c s="35">
        <v>0</v>
      </c>
      <c s="35">
        <f>ROUND(ROUND(H50,2)*ROUND(G50,3),2)</f>
      </c>
      <c s="33" t="s">
        <v>63</v>
      </c>
      <c r="O50">
        <f>(I50*21)/100</f>
      </c>
      <c t="s">
        <v>27</v>
      </c>
    </row>
    <row r="51" spans="1:5" ht="38.25">
      <c r="A51" s="36" t="s">
        <v>55</v>
      </c>
      <c r="E51" s="37" t="s">
        <v>519</v>
      </c>
    </row>
    <row r="52" spans="1:5" ht="12.75">
      <c r="A52" s="40" t="s">
        <v>57</v>
      </c>
      <c r="E52" s="39" t="s">
        <v>520</v>
      </c>
    </row>
    <row r="53" spans="1:16" ht="12.75">
      <c r="A53" s="26" t="s">
        <v>50</v>
      </c>
      <c s="31" t="s">
        <v>95</v>
      </c>
      <c s="31" t="s">
        <v>521</v>
      </c>
      <c s="26" t="s">
        <v>52</v>
      </c>
      <c s="32" t="s">
        <v>522</v>
      </c>
      <c s="33" t="s">
        <v>150</v>
      </c>
      <c s="34">
        <v>3</v>
      </c>
      <c s="35">
        <v>0</v>
      </c>
      <c s="35">
        <f>ROUND(ROUND(H53,2)*ROUND(G53,3),2)</f>
      </c>
      <c s="33" t="s">
        <v>63</v>
      </c>
      <c r="O53">
        <f>(I53*21)/100</f>
      </c>
      <c t="s">
        <v>27</v>
      </c>
    </row>
    <row r="54" spans="1:5" ht="25.5">
      <c r="A54" s="36" t="s">
        <v>55</v>
      </c>
      <c r="E54" s="37" t="s">
        <v>523</v>
      </c>
    </row>
    <row r="55" spans="1:5" ht="12.75">
      <c r="A55" s="40" t="s">
        <v>57</v>
      </c>
      <c r="E55" s="39" t="s">
        <v>524</v>
      </c>
    </row>
    <row r="56" spans="1:16" ht="12.75">
      <c r="A56" s="26" t="s">
        <v>50</v>
      </c>
      <c s="31" t="s">
        <v>99</v>
      </c>
      <c s="31" t="s">
        <v>525</v>
      </c>
      <c s="26" t="s">
        <v>52</v>
      </c>
      <c s="32" t="s">
        <v>526</v>
      </c>
      <c s="33" t="s">
        <v>150</v>
      </c>
      <c s="34">
        <v>38</v>
      </c>
      <c s="35">
        <v>0</v>
      </c>
      <c s="35">
        <f>ROUND(ROUND(H56,2)*ROUND(G56,3),2)</f>
      </c>
      <c s="33" t="s">
        <v>63</v>
      </c>
      <c r="O56">
        <f>(I56*21)/100</f>
      </c>
      <c t="s">
        <v>27</v>
      </c>
    </row>
    <row r="57" spans="1:5" ht="12.75">
      <c r="A57" s="36" t="s">
        <v>55</v>
      </c>
      <c r="E57" s="37" t="s">
        <v>527</v>
      </c>
    </row>
    <row r="58" spans="1:5" ht="12.75">
      <c r="A58" s="40" t="s">
        <v>57</v>
      </c>
      <c r="E58" s="39" t="s">
        <v>528</v>
      </c>
    </row>
    <row r="59" spans="1:16" ht="25.5">
      <c r="A59" s="26" t="s">
        <v>50</v>
      </c>
      <c s="31" t="s">
        <v>102</v>
      </c>
      <c s="31" t="s">
        <v>529</v>
      </c>
      <c s="26" t="s">
        <v>52</v>
      </c>
      <c s="32" t="s">
        <v>530</v>
      </c>
      <c s="33" t="s">
        <v>83</v>
      </c>
      <c s="34">
        <v>2</v>
      </c>
      <c s="35">
        <v>0</v>
      </c>
      <c s="35">
        <f>ROUND(ROUND(H59,2)*ROUND(G59,3),2)</f>
      </c>
      <c s="33" t="s">
        <v>63</v>
      </c>
      <c r="O59">
        <f>(I59*21)/100</f>
      </c>
      <c t="s">
        <v>27</v>
      </c>
    </row>
    <row r="60" spans="1:5" ht="12.75">
      <c r="A60" s="36" t="s">
        <v>55</v>
      </c>
      <c r="E60" s="37" t="s">
        <v>52</v>
      </c>
    </row>
    <row r="61" spans="1:5" ht="12.75">
      <c r="A61" s="40" t="s">
        <v>57</v>
      </c>
      <c r="E61" s="39" t="s">
        <v>531</v>
      </c>
    </row>
    <row r="62" spans="1:16" ht="12.75">
      <c r="A62" s="26" t="s">
        <v>50</v>
      </c>
      <c s="31" t="s">
        <v>107</v>
      </c>
      <c s="31" t="s">
        <v>532</v>
      </c>
      <c s="26" t="s">
        <v>52</v>
      </c>
      <c s="32" t="s">
        <v>533</v>
      </c>
      <c s="33" t="s">
        <v>150</v>
      </c>
      <c s="34">
        <v>35</v>
      </c>
      <c s="35">
        <v>0</v>
      </c>
      <c s="35">
        <f>ROUND(ROUND(H62,2)*ROUND(G62,3),2)</f>
      </c>
      <c s="33" t="s">
        <v>63</v>
      </c>
      <c r="O62">
        <f>(I62*21)/100</f>
      </c>
      <c t="s">
        <v>27</v>
      </c>
    </row>
    <row r="63" spans="1:5" ht="12.75">
      <c r="A63" s="36" t="s">
        <v>55</v>
      </c>
      <c r="E63" s="37" t="s">
        <v>534</v>
      </c>
    </row>
    <row r="64" spans="1:5" ht="12.75">
      <c r="A64" s="40" t="s">
        <v>57</v>
      </c>
      <c r="E64" s="39" t="s">
        <v>520</v>
      </c>
    </row>
    <row r="65" spans="1:16" ht="12.75">
      <c r="A65" s="26" t="s">
        <v>50</v>
      </c>
      <c s="31" t="s">
        <v>110</v>
      </c>
      <c s="31" t="s">
        <v>535</v>
      </c>
      <c s="26" t="s">
        <v>52</v>
      </c>
      <c s="32" t="s">
        <v>536</v>
      </c>
      <c s="33" t="s">
        <v>83</v>
      </c>
      <c s="34">
        <v>2</v>
      </c>
      <c s="35">
        <v>0</v>
      </c>
      <c s="35">
        <f>ROUND(ROUND(H65,2)*ROUND(G65,3),2)</f>
      </c>
      <c s="33" t="s">
        <v>63</v>
      </c>
      <c r="O65">
        <f>(I65*21)/100</f>
      </c>
      <c t="s">
        <v>27</v>
      </c>
    </row>
    <row r="66" spans="1:5" ht="12.75">
      <c r="A66" s="36" t="s">
        <v>55</v>
      </c>
      <c r="E66" s="37" t="s">
        <v>537</v>
      </c>
    </row>
    <row r="67" spans="1:5" ht="12.75">
      <c r="A67" s="40" t="s">
        <v>57</v>
      </c>
      <c r="E67" s="39" t="s">
        <v>52</v>
      </c>
    </row>
    <row r="68" spans="1:16" ht="25.5">
      <c r="A68" s="26" t="s">
        <v>50</v>
      </c>
      <c s="31" t="s">
        <v>113</v>
      </c>
      <c s="31" t="s">
        <v>538</v>
      </c>
      <c s="26" t="s">
        <v>52</v>
      </c>
      <c s="32" t="s">
        <v>539</v>
      </c>
      <c s="33" t="s">
        <v>83</v>
      </c>
      <c s="34">
        <v>1</v>
      </c>
      <c s="35">
        <v>0</v>
      </c>
      <c s="35">
        <f>ROUND(ROUND(H68,2)*ROUND(G68,3),2)</f>
      </c>
      <c s="33" t="s">
        <v>63</v>
      </c>
      <c r="O68">
        <f>(I68*21)/100</f>
      </c>
      <c t="s">
        <v>27</v>
      </c>
    </row>
    <row r="69" spans="1:5" ht="12.75">
      <c r="A69" s="36" t="s">
        <v>55</v>
      </c>
      <c r="E69" s="37" t="s">
        <v>52</v>
      </c>
    </row>
    <row r="70" spans="1:5" ht="12.75">
      <c r="A70" s="40" t="s">
        <v>57</v>
      </c>
      <c r="E70" s="39" t="s">
        <v>52</v>
      </c>
    </row>
    <row r="71" spans="1:16" ht="12.75">
      <c r="A71" s="26" t="s">
        <v>50</v>
      </c>
      <c s="31" t="s">
        <v>116</v>
      </c>
      <c s="31" t="s">
        <v>540</v>
      </c>
      <c s="26" t="s">
        <v>52</v>
      </c>
      <c s="32" t="s">
        <v>541</v>
      </c>
      <c s="33" t="s">
        <v>83</v>
      </c>
      <c s="34">
        <v>1</v>
      </c>
      <c s="35">
        <v>0</v>
      </c>
      <c s="35">
        <f>ROUND(ROUND(H71,2)*ROUND(G71,3),2)</f>
      </c>
      <c s="33" t="s">
        <v>63</v>
      </c>
      <c r="O71">
        <f>(I71*21)/100</f>
      </c>
      <c t="s">
        <v>27</v>
      </c>
    </row>
    <row r="72" spans="1:5" ht="12.75">
      <c r="A72" s="36" t="s">
        <v>55</v>
      </c>
      <c r="E72" s="37" t="s">
        <v>52</v>
      </c>
    </row>
    <row r="73" spans="1:5" ht="12.75">
      <c r="A73" s="38" t="s">
        <v>57</v>
      </c>
      <c r="E73" s="39" t="s">
        <v>52</v>
      </c>
    </row>
    <row r="74" spans="1:18" ht="12.75" customHeight="1">
      <c r="A74" s="6" t="s">
        <v>48</v>
      </c>
      <c s="6"/>
      <c s="43" t="s">
        <v>76</v>
      </c>
      <c s="6"/>
      <c s="29" t="s">
        <v>419</v>
      </c>
      <c s="6"/>
      <c s="6"/>
      <c s="6"/>
      <c s="44">
        <f>0+Q74</f>
      </c>
      <c s="6"/>
      <c r="O74">
        <f>0+R74</f>
      </c>
      <c r="Q74">
        <f>0+I75+I78+I81</f>
      </c>
      <c>
        <f>0+O75+O78+O81</f>
      </c>
    </row>
    <row r="75" spans="1:16" ht="12.75">
      <c r="A75" s="26" t="s">
        <v>50</v>
      </c>
      <c s="31" t="s">
        <v>198</v>
      </c>
      <c s="31" t="s">
        <v>542</v>
      </c>
      <c s="26" t="s">
        <v>52</v>
      </c>
      <c s="32" t="s">
        <v>543</v>
      </c>
      <c s="33" t="s">
        <v>150</v>
      </c>
      <c s="34">
        <v>20</v>
      </c>
      <c s="35">
        <v>0</v>
      </c>
      <c s="35">
        <f>ROUND(ROUND(H75,2)*ROUND(G75,3),2)</f>
      </c>
      <c s="33" t="s">
        <v>63</v>
      </c>
      <c r="O75">
        <f>(I75*21)/100</f>
      </c>
      <c t="s">
        <v>27</v>
      </c>
    </row>
    <row r="76" spans="1:5" ht="12.75">
      <c r="A76" s="36" t="s">
        <v>55</v>
      </c>
      <c r="E76" s="37" t="s">
        <v>544</v>
      </c>
    </row>
    <row r="77" spans="1:5" ht="12.75">
      <c r="A77" s="40" t="s">
        <v>57</v>
      </c>
      <c r="E77" s="39" t="s">
        <v>545</v>
      </c>
    </row>
    <row r="78" spans="1:16" ht="12.75">
      <c r="A78" s="26" t="s">
        <v>50</v>
      </c>
      <c s="31" t="s">
        <v>284</v>
      </c>
      <c s="31" t="s">
        <v>546</v>
      </c>
      <c s="26" t="s">
        <v>52</v>
      </c>
      <c s="32" t="s">
        <v>547</v>
      </c>
      <c s="33" t="s">
        <v>142</v>
      </c>
      <c s="34">
        <v>0.175</v>
      </c>
      <c s="35">
        <v>0</v>
      </c>
      <c s="35">
        <f>ROUND(ROUND(H78,2)*ROUND(G78,3),2)</f>
      </c>
      <c s="33" t="s">
        <v>63</v>
      </c>
      <c r="O78">
        <f>(I78*21)/100</f>
      </c>
      <c t="s">
        <v>27</v>
      </c>
    </row>
    <row r="79" spans="1:5" ht="12.75">
      <c r="A79" s="36" t="s">
        <v>55</v>
      </c>
      <c r="E79" s="37" t="s">
        <v>548</v>
      </c>
    </row>
    <row r="80" spans="1:5" ht="12.75">
      <c r="A80" s="40" t="s">
        <v>57</v>
      </c>
      <c r="E80" s="39" t="s">
        <v>549</v>
      </c>
    </row>
    <row r="81" spans="1:16" ht="12.75">
      <c r="A81" s="26" t="s">
        <v>50</v>
      </c>
      <c s="31" t="s">
        <v>288</v>
      </c>
      <c s="31" t="s">
        <v>550</v>
      </c>
      <c s="26" t="s">
        <v>52</v>
      </c>
      <c s="32" t="s">
        <v>551</v>
      </c>
      <c s="33" t="s">
        <v>142</v>
      </c>
      <c s="34">
        <v>0.538</v>
      </c>
      <c s="35">
        <v>0</v>
      </c>
      <c s="35">
        <f>ROUND(ROUND(H81,2)*ROUND(G81,3),2)</f>
      </c>
      <c s="33" t="s">
        <v>63</v>
      </c>
      <c r="O81">
        <f>(I81*21)/100</f>
      </c>
      <c t="s">
        <v>27</v>
      </c>
    </row>
    <row r="82" spans="1:5" ht="12.75">
      <c r="A82" s="36" t="s">
        <v>55</v>
      </c>
      <c r="E82" s="37" t="s">
        <v>552</v>
      </c>
    </row>
    <row r="83" spans="1:5" ht="12.75">
      <c r="A83" s="38" t="s">
        <v>57</v>
      </c>
      <c r="E83" s="39" t="s">
        <v>553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