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10" sheetId="3" r:id="rId3"/>
    <sheet name="SO 101" sheetId="4" r:id="rId4"/>
    <sheet name="SO 121" sheetId="5" r:id="rId5"/>
    <sheet name="SO 181" sheetId="6" r:id="rId6"/>
    <sheet name="SO 191" sheetId="7" r:id="rId7"/>
    <sheet name="SO 201" sheetId="8" r:id="rId8"/>
    <sheet name="SO 301" sheetId="9" r:id="rId9"/>
    <sheet name="SO 302" sheetId="10" r:id="rId10"/>
  </sheets>
  <definedNames/>
  <calcPr fullCalcOnLoad="1"/>
</workbook>
</file>

<file path=xl/sharedStrings.xml><?xml version="1.0" encoding="utf-8"?>
<sst xmlns="http://schemas.openxmlformats.org/spreadsheetml/2006/main" count="2603" uniqueCount="693">
  <si>
    <t>Firma: Ateliér projektování inženýrských staveb, s.r.o.</t>
  </si>
  <si>
    <t>Rekapitulace ceny</t>
  </si>
  <si>
    <t>Stavba: 3254/08OK - Okružní křižovatka II/116 a III/11626, Mníšek pod Brdy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</si>
  <si>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</si>
  <si>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</si>
  <si>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</si>
  <si>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</si>
  <si>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</si>
  <si>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</si>
  <si>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</si>
  <si>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</si>
  <si>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</si>
  <si>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</si>
  <si>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</si>
  <si>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</si>
  <si>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3254/08OK</t>
  </si>
  <si>
    <t>Okružní křižovatka II/116 a III/11626, Mníšek pod Brdy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</si>
  <si>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</si>
  <si>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</si>
  <si>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</si>
  <si>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</si>
  <si>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</si>
  <si>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</si>
  <si>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</si>
  <si>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</si>
  <si>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</si>
  <si>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</si>
  <si>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</si>
  <si>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</si>
  <si>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</si>
  <si>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</si>
  <si>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</si>
  <si>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</si>
  <si>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</si>
  <si>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</si>
  <si>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</si>
  <si>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</si>
  <si>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</si>
  <si>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</si>
  <si>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</si>
  <si>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</si>
  <si>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</si>
  <si>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</si>
  <si>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</si>
  <si>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</si>
  <si>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</si>
  <si>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</si>
  <si>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</si>
  <si>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</si>
  <si>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</si>
  <si>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</si>
  <si>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Statické zatěžovací zkoušky na zemní pláni a nestmelených vrstvách, dle ČSN 72 1006</t>
  </si>
  <si>
    <t>VV</t>
  </si>
  <si>
    <t>02730</t>
  </si>
  <si>
    <t>POMOC PRÁCE ZŘÍZ NEBO ZAJIŠŤ OCHRANU INŽENÝRSKÝCH SÍTÍ</t>
  </si>
  <si>
    <t>Vytyčení stávajících IS a jejich příp. ochrana</t>
  </si>
  <si>
    <t>02742</t>
  </si>
  <si>
    <t>PROVIZORNÍ LÁVKY</t>
  </si>
  <si>
    <t>M2</t>
  </si>
  <si>
    <t>pro SO 301 a 302 
kompletní provedení, pronájem, údržba a následná demontáž s uvedením plochy do původního, resp. dohodnutého stavu 
Položka zahrnuje: 
Ocelové nosníky – IPE 240 - dl. 13,0 m; ks = 2; hmotnost 2 * 13,0m * 30,7kg = 799 kg; 
Dřevo tř. pevnosti C22 – fošny, trámy - 
- Fošny tl. 40 mm: 2,0m*13,0m*0,040m = 1,04 m3; 
- Trámy 100/100: 0,1m2 * 2,0m * 13 ks = 0,26 m3, Celkem = 1,30 m3; 
Hutněný štěrk (frakce 16/32): (3,27m2 + 4,34m2) * 3,12m = 23,8 m3; 
Výkopy: 1,03m2 * 4,5m + 1,11m2 * 4,8m = 9,97 m3; 
Hutněné násypy: 0,68m2 * 2,5m + 2,5m*2,0m*0,5m = 4,2 m3; 
ŽB panely: KZD2 (3,0x1,0x0,220) … 6 ks; 
PZD (2,4x0,3x0,140) … 1 ks; 
Drenážní trubka D100mm – délky 1,6 m; 2 ks; 
Ocelové kotvy (např. HILTI) M14 – 8 ks; 
Ocelové šrouby M12 (4.6) (+matice + podložky) – 12 ks.</t>
  </si>
  <si>
    <t>LEHKÁ MOSTNÍ KONSTRUKCE: 2,0*13,0=26,000 [A]</t>
  </si>
  <si>
    <t>029113</t>
  </si>
  <si>
    <t>OSTATNÍ POŽADAVKY - GEODETICKÉ ZAMĚŘENÍ - CELKY</t>
  </si>
  <si>
    <t>KUS</t>
  </si>
  <si>
    <t>Zaměření před a během stavby, vytyčení staveniště a skutečného provedení stavby</t>
  </si>
  <si>
    <t>02943</t>
  </si>
  <si>
    <t>OSTATNÍ POŽADAVKY - VYPRACOVÁNÍ RDS</t>
  </si>
  <si>
    <t>pro celou stavbu</t>
  </si>
  <si>
    <t>02944</t>
  </si>
  <si>
    <t>OSTAT POŽADAVKY - DOKUMENTACE SKUTEČ PROVEDENÍ V DIGIT FORMĚ</t>
  </si>
  <si>
    <t>a příp. tištěné, dle SOD 
pro celou stavbu</t>
  </si>
  <si>
    <t>7</t>
  </si>
  <si>
    <t>02990</t>
  </si>
  <si>
    <t>OSTATNÍ POŽADAVKY - INFORMAČNÍ TABULE</t>
  </si>
  <si>
    <t>Označení informačními a výstražnými tabulemi a zabezpečení stavby z hlediska BOZP, zahrnuje i příp. provizorní přechody, lávky se zábradlím, oplocení výkopů ap.</t>
  </si>
  <si>
    <t>SO 010</t>
  </si>
  <si>
    <t>Demolice a příprava staveniště</t>
  </si>
  <si>
    <t>014102</t>
  </si>
  <si>
    <t>a</t>
  </si>
  <si>
    <t>POPLATKY ZA SKLÁDKU</t>
  </si>
  <si>
    <t>T</t>
  </si>
  <si>
    <t>prostý, železový beton</t>
  </si>
  <si>
    <t>dle pol. 113188: 3,282*2,4=7,877 [A] 
dle pol. 11328: 11,22*0,2*2,4=5,386 [B] 
dle pol. 113358: 10,257*2,4=24,617 [C] 
dle pol. 11352: 18,832*0,205=3,861 [D] 
dle pol. 966168: 3,0*2,5=7,500 [E] 
dle pol. 96687: 2*0,6*2,4=2,880 [F] 
Celkem: A+B+C+D+E+F=52,121 [G]</t>
  </si>
  <si>
    <t>b</t>
  </si>
  <si>
    <t>zemina, kamen, kamenivo</t>
  </si>
  <si>
    <t>dle pol. 11130: 253,67*0,15*1,8=68,491 [A] 
dle pol. 113328: 223,914*2,1=470,219 [B] 
dle pol. 11353: 137,555*0,32=44,018 [C] 
dle pol. 11356: 120,12*0,1=12,012 [D] 
dle pol. 122738: 92,256*1,8=166,061 [E] 
dle pol. 123738: 192,633*1,8=346,739 [F] 
Celkem: A+B+C+D+E+F=1 107,540 [G]</t>
  </si>
  <si>
    <t>02991</t>
  </si>
  <si>
    <t>Demontáž s předáním správci / majiteli</t>
  </si>
  <si>
    <t>ZEMNÍ A BOURACÍ PRÁCE 
Odstranění reklamních poutačů (ze situace): 3=3,000 [A]</t>
  </si>
  <si>
    <t>Zemní práce</t>
  </si>
  <si>
    <t>11120</t>
  </si>
  <si>
    <t>ODSTRANĚNÍ KŘOVIN</t>
  </si>
  <si>
    <t>POZN.: Povinný odkup dřevní hmoty (kmeny, silné části větví) zhotovitelem! Ostatní vč. likvidace dle dispozic zhotovitele.</t>
  </si>
  <si>
    <t>ZEMNÍ A BOURACÍ PRÁCE 
Kácení souvislého porostu dřevin (ze situace): 245,0=245,000 [A]</t>
  </si>
  <si>
    <t>11130</t>
  </si>
  <si>
    <t>SEJMUTÍ DRNU</t>
  </si>
  <si>
    <t>vč. odvozu a uložení materiálu na recyklační středisko / trvalou skládku dle dispozic zhotovitele (drn, degradovaná ornice nevhodná pro další použití)</t>
  </si>
  <si>
    <t>ZEMNÍ A BOURACÍ PRÁCE 
Seříznutí drnu ze stávajících krajnice / ostrůvku tl. do 150mm (ze situace): 253,67=253,670 [A]</t>
  </si>
  <si>
    <t>11202</t>
  </si>
  <si>
    <t>KÁCENÍ STROMŮ D KMENE DO 0,9M S ODSTRANĚNÍM PAŘEZŮ</t>
  </si>
  <si>
    <t>ZEMNÍ A BOURACÍ PRÁCE 
Kácení stromu - vícekmen (ze situace): 2=2,000 [A]</t>
  </si>
  <si>
    <t>113188</t>
  </si>
  <si>
    <t>ODSTRANĚNÍ KRYTU ZPEVNĚNÝCH PLOCH Z DLAŽDIC, ODVOZ DO 20KM</t>
  </si>
  <si>
    <t>M3</t>
  </si>
  <si>
    <t>vč. odvozu a uložení materiálu na recyklační středisko / trvalou skládku dle dispozic zhotovitele, vzdálenost uvedena orientačně</t>
  </si>
  <si>
    <t>ZEMNÍ A BOURACÍ PRÁCE 
PLOCHA VYBOURÁNÍ ZATRAVŇ.DLAŽDIC VČETNĚ LOŽE 
vybourání dlaždic tl. 80 mm (ze situace x koeficient sklonu 1,4): 29,306*1,4*0,08=3,282 [A]</t>
  </si>
  <si>
    <t>8</t>
  </si>
  <si>
    <t>11328</t>
  </si>
  <si>
    <t>ODSTRANĚNÍ PŘÍKOPŮ, ŽLABŮ A RIGOLŮ Z PŘÍKOPOVÝCH TVÁRNIC</t>
  </si>
  <si>
    <t>vč. odvozu a uložení materiálu na recyklační středisko / trvalou skládku dle dispozic zhotovitele</t>
  </si>
  <si>
    <t>ZEMNÍ A BOURACÍ PRÁCE 
Vybourání žlabu z betonových tvarovek včetně lože (ze situace): 18,7*0,6=11,220 [A]</t>
  </si>
  <si>
    <t>113328</t>
  </si>
  <si>
    <t>ODSTRAN PODKL ZPEVNĚNÝCH PLOCH Z KAMENIVA NESTMEL, ODVOZ DO 20KM</t>
  </si>
  <si>
    <t>ZEMNÍ A BOURACÍ PRÁCE 
PLOCHA VYBOURÁNÍ KONSTRUKCE - VOZOVKA 
Vybourání konstrukce prům. tl. 110 mm (nestmelené vrstvy) - ze situace: 2035,583*0,11=223,914 [A]</t>
  </si>
  <si>
    <t>113358</t>
  </si>
  <si>
    <t>ODSTRAN PODKLADU ZPEVNĚNÝCH PLOCH Z BETONU, ODVOZ DO 20KM</t>
  </si>
  <si>
    <t>ZEMNÍ A BOURACÍ PRÁCE 
PLOCHA VYBOURÁNÍ ZATRAVŇ.DLAŽDIC VČETNĚ LOŽE 
vybourání betonového lože tl. 250 mm (ze situace x koeficient sklonu 1,4): 29,306*1,4*0,25=10,257 [A]</t>
  </si>
  <si>
    <t>11</t>
  </si>
  <si>
    <t>11352</t>
  </si>
  <si>
    <t>ODSTRANĚNÍ CHODNÍKOVÝCH A SILNIČNÍCH OBRUBNÍKŮ BETONOVÝCH</t>
  </si>
  <si>
    <t>M</t>
  </si>
  <si>
    <t>ZEMNÍ A BOURACÍ PRÁCE 
Vybourání vylámaných betonových obrub včetně betonového lože (ze situace): 18,832=18,832 [A]</t>
  </si>
  <si>
    <t>12</t>
  </si>
  <si>
    <t>11353</t>
  </si>
  <si>
    <t>ODSTRANĚNÍ CHODNÍKOVÝCH KAMENNÝCH OBRUBNÍKŮ</t>
  </si>
  <si>
    <t>ZEMNÍ A BOURACÍ PRÁCE 
Vybourání kamenných obrub nebo krajníků včetně betonového lože (ze situace): 137,555=137,555 [A]</t>
  </si>
  <si>
    <t>13</t>
  </si>
  <si>
    <t>11356</t>
  </si>
  <si>
    <t>ODSTRANĚNÍ OBRUB Z DLAŽEBNÍCH KOSTEK DVOJITÝCH</t>
  </si>
  <si>
    <t>ZEMNÍ A BOURACÍ PRÁCE 
Vybourání dvouřádky kamenných kostek 100x100x100 včetně betonového lože (ze situace): 120,12=120,120 [A]</t>
  </si>
  <si>
    <t>14</t>
  </si>
  <si>
    <t>11372</t>
  </si>
  <si>
    <t>FRÉZOVÁNÍ ZPEVNĚNÝCH PLOCH ASFALTOVÝCH</t>
  </si>
  <si>
    <t>vč. odvozu a skladování dle dispozic zhotovitele 
povinný odkup frézované zhotovitelem!</t>
  </si>
  <si>
    <t>ZEMNÍ A BOURACÍ PRÁCE 
PLOCHA FRÉZOVÁNÍ VOZOVKY - VOZOVKA - (asflatem stmelené vrstvy) - ze situace, po třech vrstvách - 
- fréza tl. 150 mm: 2035,583*0,15=305,337 [A] 
- fréza tl. 150 mm: 2035,583*0,15=305,337 [B] 
- fréza tl. 130 mm: 2035,583*0,13=264,626 [C] 
Mezisoučet: A+B+C=875,300 [D] 
PLOCHA FRÉZOVÁNÍ CHODNÍKU - (asflatem stmelené vrstvy) - ze situace fréza tl. 40 mm: 75,99*0,5*0,04=1,520 [E] 
Celkem: D+E=876,820 [F]</t>
  </si>
  <si>
    <t>15</t>
  </si>
  <si>
    <t>121104</t>
  </si>
  <si>
    <t>SEJMUTÍ ORNICE NEBO LESNÍ PŮDY S ODVOZEM DO 5KM</t>
  </si>
  <si>
    <t>vč. odvozu na meziskládku dle dispozic zhotovitele, vzdálenost uvedena orientačně</t>
  </si>
  <si>
    <t>ZEMNÍ A BOURACÍ PRÁCE 
Odhumusování tl. 0,15 m (ze situace): 182,606*0,15=27,391 [A]</t>
  </si>
  <si>
    <t>16</t>
  </si>
  <si>
    <t>122738</t>
  </si>
  <si>
    <t>ODKOPÁVKY A PROKOPÁVKY OBECNÉ TŘ. I, ODVOZ DO 20KM</t>
  </si>
  <si>
    <t>vč. odvozu materiálu na recyklační středisko / trvalou skládku dle dispozic zhotovitele, vzdálenost uvedena orientačně</t>
  </si>
  <si>
    <t>ZEMNÍ A BOURACÍ PRÁCE 
Výkop (dle CIVIL 3D): 92,256=92,256 [A]</t>
  </si>
  <si>
    <t>17</t>
  </si>
  <si>
    <t>123738</t>
  </si>
  <si>
    <t>ODKOP PRO SPOD STAVBU SILNIC A ŽELEZNIC TŘ. I, ODVOZ DO 20KM</t>
  </si>
  <si>
    <t>vč. odvozu materiálu na recyklační středisko / trvalou skládku dle dispozic zhotovitele, vzdálenost uvedena orientačně 
POZN.: Položka bude čerpána pouze se souhlasem a v rozsahu dle pokynů objednatele, na základě prohlídky / diagnostiky podkladních vrstev v průběhu realizace!</t>
  </si>
  <si>
    <t>ZEMNÍ A BOURACÍ PRÁCE 
Výkop pro sanaci podkladní vrstvy tl. 0,5m (ze situace 20% plochy pláně): (1739,752+121,931+64,649)*0,5*0,2=192,633 [A]</t>
  </si>
  <si>
    <t>18</t>
  </si>
  <si>
    <t>17120</t>
  </si>
  <si>
    <t>ULOŽENÍ SYPANINY DO NÁSYPŮ A NA SKLÁDKY BEZ ZHUTNĚNÍ</t>
  </si>
  <si>
    <t>meziskládka - 
- dle pol. 121104: 27,391=27,391 [A] 
recyklační středisko / trvalá skládka - 
- dle pol. 122738: 92,256=92,256 [B] 
- dle pol. 123738: 192,63=192,630 [C] 
Mezisoučet: B+C=284,886 [D] 
Celkem: A+D=312,277 [E]</t>
  </si>
  <si>
    <t>19</t>
  </si>
  <si>
    <t>17180</t>
  </si>
  <si>
    <t>ULOŽENÍ SYPANINY DO NÁSYPŮ Z NAKUPOVANÝCH MATERIÁLŮ</t>
  </si>
  <si>
    <t>ZEMNÍ A BOURACÍ PRÁCE 
Násyp, včetně materiálu vhodného do AZ  (dle CIVIL 3D): 51,096=51,096 [A]</t>
  </si>
  <si>
    <t>20</t>
  </si>
  <si>
    <t>ZEMNÍ A BOURACÍ PRÁCE 
Dosypávky, včetně materiálu (ze situace) - 
- Středový ostrov: 14,016=14,016 [A] 
- krajnice (dl x řez): 42,1*0,09=3,789 [B] 
Celkem: A+B=17,805 [C]</t>
  </si>
  <si>
    <t>Vodorovné konstrukce</t>
  </si>
  <si>
    <t>21</t>
  </si>
  <si>
    <t>45869.R</t>
  </si>
  <si>
    <t>ZAFOUKÁNÍ POTRUBÍ POPÍLKOBETONEM</t>
  </si>
  <si>
    <t>přípojky DN do 200mm</t>
  </si>
  <si>
    <t>ZEMNÍ A BOURACÍ PRÁCE 
Zafoukání přípojek rušených UV popílkobetonem (ze situace - bude čerpáno se souhlasem objednatele, po prohlídce): 10,5*0,0314=0,330 [A]</t>
  </si>
  <si>
    <t>Ostatní konstrukce a práce</t>
  </si>
  <si>
    <t>22</t>
  </si>
  <si>
    <t>9113A3</t>
  </si>
  <si>
    <t>SVODIDLO OCEL SILNIČ JEDNOSTR, ÚROVEŇ ZADRŽ N1, N2 - DEMONTÁŽ S PŘESUNEM</t>
  </si>
  <si>
    <t>povinný odkup kovových prvků zhotovitelem! Ostatní části likvidace dle dispozic zhotovitele (malé množství)</t>
  </si>
  <si>
    <t>ZEMNÍ A BOURACÍ PRÁCE 
Demontáž svodidel s ocelovou svodnicí (ze situace): 101,64=101,640 [A]</t>
  </si>
  <si>
    <t>23</t>
  </si>
  <si>
    <t>966168</t>
  </si>
  <si>
    <t>BOURÁNÍ KONSTRUKCÍ ZE ŽELEZOBETONU S ODVOZEM DO 20KM</t>
  </si>
  <si>
    <t>ZEMNÍ A BOURACÍ PRÁCE 
Vybourání skrytých železobeton. objektů (odhad - bude čerpáno se souhlasem investora): 3=3,000 [A]</t>
  </si>
  <si>
    <t>24</t>
  </si>
  <si>
    <t>96687</t>
  </si>
  <si>
    <t>VYBOURÁNÍ ULIČNÍCH VPUSTÍ KOMPLETNÍCH</t>
  </si>
  <si>
    <t>ZEMNÍ A BOURACÍ PRÁCE 
Vybourání těles uličních vpustí včetně zasypání (ze situace): 2=2,000 [A]</t>
  </si>
  <si>
    <t>SO 101</t>
  </si>
  <si>
    <t>Okružní křižovatka</t>
  </si>
  <si>
    <t>dle pol. 21262: 94,49*0,2*1,8=34,016 [A]</t>
  </si>
  <si>
    <t>014212</t>
  </si>
  <si>
    <t>POPLATKY ZA ZEMNÍK - ORNICE</t>
  </si>
  <si>
    <t>pořízení ornice / zeminy schopné zúrodnění dle dipozic zhotovitele</t>
  </si>
  <si>
    <t>KONSTRUKCE NEZPEVNĚNÝCH PLOCHKONSTRUKCE NEZPEVNĚNÝCH PLOCH 
Ohumusování tl. 150mm (ze situace) - 
- osetí: 405,207=405,207 [A] 
- keře:  89,25=89,250 [B] 
Mezisoučet: (A+B)*0,15*1,8=133,503 [C] 
Odpočet ornice z odhumusování tl. 0,15 m (dle SO 010): -182,606*0,15*1,8=-49,304 [D] 
Celkem: C+D=84,199 [E]</t>
  </si>
  <si>
    <t>113764</t>
  </si>
  <si>
    <t>FRÉZOVÁNÍ DRÁŽKY PRŮŘEZU DO 400MM2 V ASFALTOVÉ VOZOVCE</t>
  </si>
  <si>
    <t>OSTATNÍ 
Modifikovaná zálivka min. průř. 25/12mm - příprava drážky (příčné a podélné spráry mezi etapami - předpoklad, čerpáno dle skutečnosti): 115=115,000 [A]</t>
  </si>
  <si>
    <t>125734</t>
  </si>
  <si>
    <t>VYKOPÁVKY ZE ZEMNÍKŮ A SKLÁDEK TŘ. I, ODVOZ DO 5KM</t>
  </si>
  <si>
    <t>vč. dopravy z meziskládky dle dispozic zhotovitele, vzdálenost uvedena orientačně</t>
  </si>
  <si>
    <t>ZEMNÍ A BOURACÍ PRÁCE 
Ornice z odhumusování tl. 0,15 m (dle SO 010): 182,606*0,15=27,391 [A]</t>
  </si>
  <si>
    <t>125738</t>
  </si>
  <si>
    <t>VYKOPÁVKY ZE ZEMNÍKŮ A SKLÁDEK TŘ. I, ODVOZ DO 20KM</t>
  </si>
  <si>
    <t>vč. dopravy ornice / zeminy schopné zúrodnění dle dipozic zhotovitele, vzdálenost uvedena orientačně</t>
  </si>
  <si>
    <t>KONSTRUKCE NEZPEVNĚNÝCH PLOCHKONSTRUKCE NEZPEVNĚNÝCH PLOCH 
Ohumusování tl. 150mm (ze situace) - 
- osetí: 405,207=405,207 [A] 
- keře:  89,25=89,250 [B] 
Mezisoučet: (A+B)*0,15=74,169 [C] 
Odpočet ornice z odhumusování tl. 0,15 m (dle SO 010): -182,606*0,15=-27,391 [D] 
Celkem: C+D=46,778 [E]</t>
  </si>
  <si>
    <t>17581</t>
  </si>
  <si>
    <t>OBSYP POTRUBÍ A OBJEKTŮ Z NAKUPOVANÝCH MATERIÁLŮ</t>
  </si>
  <si>
    <t>štěrk fr. 16/32</t>
  </si>
  <si>
    <t>ODVODNĚNÍ 
Drenáž DN 100mm do rýhy průřezu 0,2 m2 - lože a obsyp potrubí (ze situace): 94,49*0,2=18,898 [A]</t>
  </si>
  <si>
    <t>18110</t>
  </si>
  <si>
    <t>ÚPRAVA PLÁNĚ SE ZHUTNĚNÍM V HORNINĚ TŘ. I</t>
  </si>
  <si>
    <t>ZEMNÍ A BOURACÍ PRÁCE 
Přehutnění pláně / parapláně (ze situace): (1739,752+121,931+64,649)*1,1=2 118,965 [A]</t>
  </si>
  <si>
    <t>18130</t>
  </si>
  <si>
    <t>ÚPRAVA PLÁNĚ BEZ ZHUTNĚNÍ</t>
  </si>
  <si>
    <t>příprava pláně / svahu pro ohumusování</t>
  </si>
  <si>
    <t>KONSTRUKCE NEZPEVNĚNÝCH PLOCH 
Ohumusování tl. 150mm (ze situace) - 
- osetí: 405,207=405,207 [A] 
- keře:  89,25=89,250 [B] 
Celkem: A+B=494,457 [C]</t>
  </si>
  <si>
    <t>18222</t>
  </si>
  <si>
    <t>ROZPROSTŘENÍ ORNICE VE SVAHU V TL DO 0,15M</t>
  </si>
  <si>
    <t>převažující svah</t>
  </si>
  <si>
    <t>18242</t>
  </si>
  <si>
    <t>ZALOŽENÍ TRÁVNÍKU HYDROOSEVEM NA ORNICI</t>
  </si>
  <si>
    <t>příp. ručním výsevem</t>
  </si>
  <si>
    <t>KONSTRUKCE NEZPEVNĚNÝCH PLOCH 
Ohumusování tl. 150mm (ze situace) - osetí: 405,207=405,207 [A]</t>
  </si>
  <si>
    <t>18247</t>
  </si>
  <si>
    <t>OŠETŘOVÁNÍ TRÁVNÍKU</t>
  </si>
  <si>
    <t>do předání správci</t>
  </si>
  <si>
    <t>KONSTRUKCE NEZPEVNĚNÝCH PLOCH 
Údržba zatravněných ploch do předání správci (ze situace): 405,207=405,207 [A]</t>
  </si>
  <si>
    <t>18461</t>
  </si>
  <si>
    <t>MULČOVÁNÍ</t>
  </si>
  <si>
    <t>KONSTRUKCE NEZPEVNĚNÝCH PLOCH 
Mulčování (ze situace) - keře:  89,25=89,250 [A]</t>
  </si>
  <si>
    <t>18462</t>
  </si>
  <si>
    <t>OŠETŘENÍ MULČOVÁNÍ</t>
  </si>
  <si>
    <t>KONSTRUKCE NEZPEVNĚNÝCH PLOCH 
Ošetření mulčování 1 rok (1x) (ze situace) - keře:  89,25=89,250 [A]</t>
  </si>
  <si>
    <t>18471</t>
  </si>
  <si>
    <t>OŠETŘENÍ DŘEVIN VE SKUPINÁCH</t>
  </si>
  <si>
    <t>KONSTRUKCE NEZPEVNĚNÝCH PLOCH 
Ošetření dřevin ve skupinách - řez, náhrada, zálivka 1 rok (ze situace) - keře:  89,25=89,250 [A]</t>
  </si>
  <si>
    <t>184A1</t>
  </si>
  <si>
    <t>VYSAZOVÁNÍ KEŘŮ LISTNATÝCH S BALEM VČETNĚ VÝKOPU JAMKY</t>
  </si>
  <si>
    <t>Cotoneaster dammeri ´Skogholm´ - skalník Dammerův, velikosti 20/30</t>
  </si>
  <si>
    <t>KONSTRUKCE NEZPEVNĚNÝCH PLOCH 
Vysazování keřů listnatých s balem, včetně jamek (ze situace, 2-3 ks na m2): 223=223,000 [A]</t>
  </si>
  <si>
    <t>Základy</t>
  </si>
  <si>
    <t>21197</t>
  </si>
  <si>
    <t>OPLÁŠTĚNÍ ODVODŇOVACÍCH ŽEBER Z GEOTEXTILIE</t>
  </si>
  <si>
    <t>filtrační separační geotextilie min. 200 g/m2</t>
  </si>
  <si>
    <t>ODVODNĚNÍ 
Drenáž DN 100mm do rýhy průřezu 0,2 m2 - opláštění rozv. š. 1,6m (ze situace, 15% na překryv): 94,49*1,6*1,15=173,862 [A]</t>
  </si>
  <si>
    <t>21262</t>
  </si>
  <si>
    <t>TRATIVODY KOMPLET Z TRUB Z PLAST HMOT DN DO 100MM</t>
  </si>
  <si>
    <t>vč. odvozu a uložení výkopku rýhy na recyklační středisko / trvalou skládku dle dispozic zhotovitele 
POZN.: Vzhledem ke zvětšenému průřezu drenážní rýhy (0,2 m2/m') obsyp drenážní trubky vykázán zvlášť.</t>
  </si>
  <si>
    <t>ODVODNĚNÍ 
Drenáž DN 100mm do rýhy průřezu 0,2 m2 (ze situace): 94,49=94,490 [A]</t>
  </si>
  <si>
    <t>21452</t>
  </si>
  <si>
    <t>SANAČNÍ VRSTVY Z KAMENIVA DRCENÉHO</t>
  </si>
  <si>
    <t>ŠDA ; tl. 500mm 
POZN.: Položka bude čerpána pouze se souhlasem a v rozsahu dle pokynů objednatele, na základě prohlídky / diagnostiky podkladních vrstev v průběhu realizace!</t>
  </si>
  <si>
    <t>KONSTRUKCE ZPEVNĚNÝCH PLOCH 
Sanace podkladní vrstvy tl. 0,5m (ze situace 20% plochy pláně): (1739,752+121,931+64,649)*0,5*0,2=192,633 [A]</t>
  </si>
  <si>
    <t>45131A</t>
  </si>
  <si>
    <t>PODKLADNÍ A VÝPLŇOVÉ VRSTVY Z PROSTÉHO BETONU C20/25</t>
  </si>
  <si>
    <t>betonové lože C20/25nXF3  tl. 180 mm pod zatr. tvárnice, vč. rezervy na příp. nerovnost podkladu a příp. detaily (ukončení prahem ap.) celkem 10%</t>
  </si>
  <si>
    <t>KONSTRUKCE ZPEVNĚNÝCH PLOCH 
Zpevněný svah (ze situace x koeficient sklonu 1,4): 29,306*1,4*0,18*1,1=8,124 [A]</t>
  </si>
  <si>
    <t>451366</t>
  </si>
  <si>
    <t>VÝZTUŽ PODKL VRSTEV Z KARI-SÍTÍ</t>
  </si>
  <si>
    <t>výztuž konstrukcí z KARI sítí 8/100/100 (j.hm. 7,9 kg/m2)</t>
  </si>
  <si>
    <t>KONSTRUKCE ZPEVNĚNÝCH PLOCH 
Pojížděný prstenec s betonovým krytem (ze situace) - oboustr. vyztuženo, přesahy a detaily + 15%: 78,383*2*7,9/1000*1,15=1,424 [A] 
Vývařiště betonové monilitické - přesahy a detaily + 15%: 2*5,75*1,5*7,9/1000*1,15=0,157 [B] 
Celkem: A+B=1,581 [C]</t>
  </si>
  <si>
    <t>466921</t>
  </si>
  <si>
    <t>DLAŽBY VEGETAČNÍ Z BETONOVÝCH DLAŽDIC NA SUCHO</t>
  </si>
  <si>
    <t>Zatravňovací dlažba tl. 80 mm 
lože (beton) vykázáno zvlášť</t>
  </si>
  <si>
    <t>KONSTRUKCE ZPEVNĚNÝCH PLOCH 
Zpevněný svah (ze situace x koeficient sklonu 1,4): 29,306*1,4=41,028 [A]</t>
  </si>
  <si>
    <t>Komunikace</t>
  </si>
  <si>
    <t>561431</t>
  </si>
  <si>
    <t>KAMENIVO ZPEVNĚNÉ CEMENTEM TŘ. I TL. DO 150MM</t>
  </si>
  <si>
    <t>SC C 8/10 ; tl. 150mm</t>
  </si>
  <si>
    <t>KONSTRUKCE ZPEVNĚNÝCH PLOCH 
Pojížděný prstenec s betonovým krytem (ze situace): 78,383=78,383 [A]</t>
  </si>
  <si>
    <t>56330</t>
  </si>
  <si>
    <t>VOZOVKOVÉ VRSTVY ZE ŠTĚRKODRTI</t>
  </si>
  <si>
    <t>ŠDA fr. 0/63 ; tl. 350mm</t>
  </si>
  <si>
    <t>KONSTRUKCE ZPEVNĚNÝCH PLOCH 
Dopravní ostrůvky s dlážděným krytem (ze situace): 43,386*0,35=15,185 [A]</t>
  </si>
  <si>
    <t>56334</t>
  </si>
  <si>
    <t>VOZOVKOVÉ VRSTVY ZE ŠTĚRKODRTI TL. DO 200MM</t>
  </si>
  <si>
    <t>ŠDA fr. 0/63 ; tl. (min.) 150mm 
POZN.:  Příp. rozšíření podkladní vrstvy ve výkazu.</t>
  </si>
  <si>
    <t>KONSTRUKCE ZPEVNĚNÝCH PLOCH 
Konstrukce vozovky s asfaltovým krytem (ze situace, vč. rozšíření podkladní vrstvy pod odbruby / v krajnici  o 0,5m): 1607,52+264,46*0,5=1 739,750 [A] 
Dopravní ostrůvky s dlážděným krytem (ze situace, vč. rozšíření podkladní vrstvy pod odbruby o 0,3m): 43,386+70,875*0,3=64,649 [B] 
Nepojížděná plocha s betonovým povrchem (ze situace): 10,574=10,574 [C] 
Zpevněný svah (ze situace x koeficient sklonu 1,4): 29,306*1,4=41,028 [D] 
Rozšíření chodníku s asfaltovým kraytem (ze situace): 72,587=72,587 [E] 
Celkem: A+B+C+D+E=1 928,588 [F]</t>
  </si>
  <si>
    <t>25</t>
  </si>
  <si>
    <t>ŠDA fr. 0/63 ; tl. 200mm 
vč. rozšíření podkladní vrstvy pod odbruby / v krajnici  o 0,5m</t>
  </si>
  <si>
    <t>KONSTRUKCE ZPEVNĚNÝCH PLOCH 
Konstrukce vozovky s asfaltovým krytem (ze situace): 1607,52+264,46*0,5=1 739,750 [A]</t>
  </si>
  <si>
    <t>26</t>
  </si>
  <si>
    <t>56336</t>
  </si>
  <si>
    <t>VOZOVKOVÉ VRSTVY ZE ŠTĚRKODRTI TL. DO 300MM</t>
  </si>
  <si>
    <t>KONSTRUKCE ZPEVNĚNÝCH PLOCH 
Pojížděný prstenec s betonovým krytem (ze situace, vč. rozšíření podkladní vrstvy pod odbruby o 0,5m): 78,383+87,098*0,5=121,932 [A]</t>
  </si>
  <si>
    <t>27</t>
  </si>
  <si>
    <t>56362</t>
  </si>
  <si>
    <t>VOZOVKOVÉ VRSTVY Z RECYKLOVANÉHO MATERIÁLU TL DO 100MM</t>
  </si>
  <si>
    <t>R-mat ; tl. 60mm</t>
  </si>
  <si>
    <t>KONSTRUKCE ZPEVNĚNÝCH PLOCH 
Rozšíření chodníku s asfaltovým kraytem (ze situace): 72,587=72,587 [A]</t>
  </si>
  <si>
    <t>28</t>
  </si>
  <si>
    <t>56963</t>
  </si>
  <si>
    <t>ZPEVNĚNÍ KRAJNIC Z RECYKLOVANÉHO MATERIÁLU TL DO 150MM</t>
  </si>
  <si>
    <t>R-mat fr. 0/32 ; tl. 150mm</t>
  </si>
  <si>
    <t>KONSTRUKCE NEZPEVNĚNÝCH PLOCH 
Nezpevněná krajnice (ze situace): 38,5=38,500 [A]</t>
  </si>
  <si>
    <t>29</t>
  </si>
  <si>
    <t>572123.R</t>
  </si>
  <si>
    <t>INFILTRAČNÍ POSTŘIK Z MODIFIK EMULZE DO 1,0KG/M2</t>
  </si>
  <si>
    <t>PI CP ; v množství zbytkového asfaltu 0,60 kg/m2 
vč. rozšíření podkladní vrstvy pod odbruby / v krajnici  o 0,5m</t>
  </si>
  <si>
    <t>30</t>
  </si>
  <si>
    <t>572214</t>
  </si>
  <si>
    <t>SPOJOVACÍ POSTŘIK Z MODIFIK EMULZE DO 0,5KG/M2</t>
  </si>
  <si>
    <t>PS CP ; v množství zbytkového asfaltu 0,30 kg/m2 
vč. rozšíření podkladní vrstvy v krajnici  o 0,07m, resp. o 0,16m</t>
  </si>
  <si>
    <t>KONSTRUKCE ZPEVNĚNÝCH PLOCH 
Konstrukce vozovky s asfaltovým krytem (ze situace): 1607,52+60,5*0,07+1607,52+60,5*0,16=3 228,955 [A]</t>
  </si>
  <si>
    <t>31</t>
  </si>
  <si>
    <t>574A31</t>
  </si>
  <si>
    <t>ASFALTOVÝ BETON PRO OBRUSNÉ VRSTVY ACO 8 TL. 40MM</t>
  </si>
  <si>
    <t>ACO 8CH ; tl. 40mm</t>
  </si>
  <si>
    <t>KONSTRUKCE ZPEVNĚNÝCH PLOCH 
Rozšíření chodníku s asfaltovým kraytem (ze situace + napojení š. 0,5m): 72,587+75,99*0,5=110,582 [A]</t>
  </si>
  <si>
    <t>32</t>
  </si>
  <si>
    <t>574A34</t>
  </si>
  <si>
    <t>ASFALTOVÝ BETON PRO OBRUSNÉ VRSTVY ACO 11+, 11S TL. 40MM</t>
  </si>
  <si>
    <t>ACO 11+ ; tl. 40mm</t>
  </si>
  <si>
    <t>KONSTRUKCE ZPEVNĚNÝCH PLOCH 
Konstrukce vozovky s asfaltovým krytem (ze situace): 1607,52=1 607,520 [A]</t>
  </si>
  <si>
    <t>33</t>
  </si>
  <si>
    <t>574C56</t>
  </si>
  <si>
    <t>ASFALTOVÝ BETON PRO LOŽNÍ VRSTVY ACL 16+, 16S TL. 60MM</t>
  </si>
  <si>
    <t>ACL 16+ ; tl. 60mm 
vč. rozšíření ložní vrstvy v krajnici  o 0,07m</t>
  </si>
  <si>
    <t>KONSTRUKCE ZPEVNĚNÝCH PLOCH 
Konstrukce vozovky s asfaltovým krytem (ze situace): 1607,52+60,5*0,07=1 611,755 [A]</t>
  </si>
  <si>
    <t>34</t>
  </si>
  <si>
    <t>574E88</t>
  </si>
  <si>
    <t>ASFALTOVÝ BETON PRO PODKLADNÍ VRSTVY ACP 22+, 22S TL. 90MM</t>
  </si>
  <si>
    <t>ACP 22+ ; tl. 90mm 
vč. rozšíření podkladní vrstvy v krajnici o 0,16m</t>
  </si>
  <si>
    <t>KONSTRUKCE ZPEVNĚNÝCH PLOCH 
Konstrukce vozovky s asfaltovým krytem (ze situace): 1607,52+60,5*0,16=1 617,200 [A]</t>
  </si>
  <si>
    <t>35</t>
  </si>
  <si>
    <t>57621</t>
  </si>
  <si>
    <t>POSYP KAMENIVEM DRCENÝM 5KG/M2</t>
  </si>
  <si>
    <t>3,0 kg / m2 ; fr. 2/4</t>
  </si>
  <si>
    <t>KONSTRUKCE ZPEVNĚNÝCH PLOCH 
Konstrukce vozovky s asfaltovým krytem (ze situace, dle PI CP): 1607,52+264,46*0,5=1 739,750 [A]</t>
  </si>
  <si>
    <t>36</t>
  </si>
  <si>
    <t>581143</t>
  </si>
  <si>
    <t>CEMENTOBETONOVÝ KRYT JEDNOVRSTVÝ NEVYZTUŽENÝ TŘ.II TL. DO 200MM</t>
  </si>
  <si>
    <t>CB II, tl. (min.) 150mm</t>
  </si>
  <si>
    <t>KONSTRUKCE ZPEVNĚNÝCH PLOCH 
Nepojížděná plocha s betonovým povrchem (ze situace): 10,574=10,574 [A]</t>
  </si>
  <si>
    <t>37</t>
  </si>
  <si>
    <t>581353</t>
  </si>
  <si>
    <t>CEMENTOBETONOVÝ KRYT JEDNOVRSTVÝ VYZTUŽENÝ TŘ.II TL. DO 250MM</t>
  </si>
  <si>
    <t>CB II, beton C 30/37 XF4 ; tl. 210mm 
vč. smršťovacích spar (14 x 1,8m) 
Výztuž z důvodu menšího množství a obloukovitého půdorysu (větší prořez) vykázána zvlášť</t>
  </si>
  <si>
    <t>38</t>
  </si>
  <si>
    <t>582612</t>
  </si>
  <si>
    <t>KRYTY Z BETON DLAŽDIC SE ZÁMKEM ŠEDÝCH TL 80MM DO LOŽE Z KAM</t>
  </si>
  <si>
    <t>Dlažba zámková / skladebná přírodní DL tl. 80mm ; lože z drceného kameniva fr. 4/8 L tl. 40mm</t>
  </si>
  <si>
    <t>KONSTRUKCE ZPEVNĚNÝCH PLOCH 
Dopravní ostrůvky s dlážděným krytem (ze situace): 43,386=43,386 [A]</t>
  </si>
  <si>
    <t>Potrubí</t>
  </si>
  <si>
    <t>39</t>
  </si>
  <si>
    <t>87427</t>
  </si>
  <si>
    <t>POTRUBÍ Z TRUB PLASTOVÝCH ODPADNÍCH DN DO 100MM</t>
  </si>
  <si>
    <t>ODVODŇOVACÍ ZAŘÍZENÍ OSTATNÍ 
Vývařiště - trubka PVC DN100: 2 * 2 * 0,3 m =1,200 [A]</t>
  </si>
  <si>
    <t>40</t>
  </si>
  <si>
    <t>87634</t>
  </si>
  <si>
    <t>CHRÁNIČKY Z TRUB PLASTOVÝCH DN DO 200MM</t>
  </si>
  <si>
    <t>PVC DN 160mm</t>
  </si>
  <si>
    <t>OSTATNÍ 
Rezervní chránička (ze situace): 31,075=31,075 [A]</t>
  </si>
  <si>
    <t>41</t>
  </si>
  <si>
    <t>89742</t>
  </si>
  <si>
    <t>VPUSŤ CHODNÍKOVÁ Z BETON DÍLCŮ</t>
  </si>
  <si>
    <t>vč. příp. zemních prací</t>
  </si>
  <si>
    <t>ODVODŇOVACÍ ZAŘÍZENÍ OSTATNÍ 
Uliční vpust z prefabrikovaných dílů DN450, podobrubníková, s košem, hloubka odtoku 0,89 m (ze situace): 3=3,000 [A]</t>
  </si>
  <si>
    <t>42</t>
  </si>
  <si>
    <t>89914</t>
  </si>
  <si>
    <t>ŠACHTOVÉ BETONOVÉ SKRUŽE SAMOSTATNÉ</t>
  </si>
  <si>
    <t>OSTATNÍ 
výšková rektifikace - šachta - dod. a osazení nového konusu (ze situace): 1=1,000 [A]</t>
  </si>
  <si>
    <t>43</t>
  </si>
  <si>
    <t>89921</t>
  </si>
  <si>
    <t>VÝŠKOVÁ ÚPRAVA POKLOPŮ</t>
  </si>
  <si>
    <t>vč. odstranění a likvidace stáv. konusu</t>
  </si>
  <si>
    <t>OSTATNÍ 
výšková rektifikace - šachta (ze situace): 1=1,000 [A]</t>
  </si>
  <si>
    <t>44</t>
  </si>
  <si>
    <t>89923</t>
  </si>
  <si>
    <t>VÝŠKOVÁ ÚPRAVA KRYCÍCH HRNCŮ</t>
  </si>
  <si>
    <t>OSTATNÍ 
výšková rektifikace (ze situace) - 
- hydrant: 1=1,000 [A] 
- šoupě: 1=1,000 [B] 
Celkem: A+B=2,000 [C]</t>
  </si>
  <si>
    <t>45</t>
  </si>
  <si>
    <t>89952</t>
  </si>
  <si>
    <t>OBETONOVÁNÍ POTRUBÍ Z PROSTÉHO BETONU</t>
  </si>
  <si>
    <t>OSTATNÍ 
Rezervní chránička (délka ze situace x plocha na řezu): 31,075*0,11=3,418 [A]</t>
  </si>
  <si>
    <t>46</t>
  </si>
  <si>
    <t>9113A1</t>
  </si>
  <si>
    <t>SVODIDLO OCEL SILNIČ JEDNOSTR, ÚROVEŇ ZADRŽ N1, N2 - DODÁVKA A MONTÁŽ</t>
  </si>
  <si>
    <t>OSTATNÍ 
Silniční svodidlo jednostranné s ocelovou svodnicí, úroveň zadržení N2 (ze situace) - 
- římsa: 83,0=83,000 [A] 
- přesah zábradelního - odpočet: -2*2,0=-4,000 [B] 
Celkem: A+B=79,000 [C]</t>
  </si>
  <si>
    <t>47</t>
  </si>
  <si>
    <t>9117C1</t>
  </si>
  <si>
    <t>SVOD OCEL ZÁBRADEL ÚROVEŇ ZADRŽ H2 - DODÁVKA A MONTÁŽ</t>
  </si>
  <si>
    <t>včetně kotvení na římsu</t>
  </si>
  <si>
    <t>OSTATNÍ 
Zábradelní svodidlo jednostranné s ocelovou svodnicí, úroveň zadržení H2 (ze situace) - 
- římsa: 15,0=15,000 [A] 
- přesah: 2*2,0=4,000 [B] 
Celkem: A+B=19,000 [C]</t>
  </si>
  <si>
    <t>48</t>
  </si>
  <si>
    <t>917224</t>
  </si>
  <si>
    <t>SILNIČNÍ A CHODNÍKOVÉ OBRUBY Z BETONOVÝCH OBRUBNÍKŮ ŠÍŘ 150MM</t>
  </si>
  <si>
    <t>přímé i příp. obloukové prvky, vč. vyspárování MC</t>
  </si>
  <si>
    <t>OSTATNÍ 
Betonová obruba silniční 150/250 do betonového lože C20/25nXF3 s opěrou (ze situace): 339,99=339,990 [A]</t>
  </si>
  <si>
    <t>49</t>
  </si>
  <si>
    <t>91726</t>
  </si>
  <si>
    <t>KO OBRUBNÍKY BETONOVÉ</t>
  </si>
  <si>
    <t>vč. vyspárování MC</t>
  </si>
  <si>
    <t>OSTATNÍ 
Betonová obruba nájezdová R15,6 m 300/195 do betonového lože C20/25nXF3 s opěrou (ze situace): 51,45=51,450 [A]</t>
  </si>
  <si>
    <t>50</t>
  </si>
  <si>
    <t>91771</t>
  </si>
  <si>
    <t>OBRUBA Z DLAŽEBNÍCH KOSTEK VELKÝCH</t>
  </si>
  <si>
    <t>vč. vyspárování MC, dvojitá obruba (2x)</t>
  </si>
  <si>
    <t>OSTATNÍ 
Dvouřádka kamenná kostka 160x160x160 do betonového lože C20/25nXF3 s opěrou (ze situace) - 
- podél obrub: 2*164,43=328,860 [A] 
- kolem šoupěte a hydrantu: 2*3,0=6,000 [B] 
Celkem: A+B=334,860 [C]</t>
  </si>
  <si>
    <t>51</t>
  </si>
  <si>
    <t>919111</t>
  </si>
  <si>
    <t>ŘEZÁNÍ ASFALTOVÉHO KRYTU VOZOVEK TL DO 50MM</t>
  </si>
  <si>
    <t>OSTATNÍ 
Zaříznutí stávajícího / provedené části asfaltového krytu pro dobalení na kolmou styčnou plochu (příčné a podélné spráry mezi etapami - předpoklad, čerpáno dle skutečnosti): 115=115,000 [A]</t>
  </si>
  <si>
    <t>52</t>
  </si>
  <si>
    <t>931324</t>
  </si>
  <si>
    <t>TĚSNĚNÍ DILATAČ SPAR ASF ZÁLIVKOU MODIFIK PRŮŘ DO 400MM2</t>
  </si>
  <si>
    <t>modifikovaná asfaltová zálivka za tepla typu N2</t>
  </si>
  <si>
    <t>OSTATNÍ 
Modifikovaná zálivka min. průř. 25/12mm (příčné a podélné spráry mezi etapami - předpoklad, čerpáno dle skutečnosti): 115=115,000 [A]</t>
  </si>
  <si>
    <t>53</t>
  </si>
  <si>
    <t>935212</t>
  </si>
  <si>
    <t>PŘÍKOPOVÉ ŽLABY Z BETON TVÁRNIC ŠÍŘ DO 600MM DO BETONU TL 100MM</t>
  </si>
  <si>
    <t>ODVODŇOVACÍ ZAŘÍZENÍ OSTATNÍ 
Skluz z betonových tvárnic do betonového lože tl. 0,1 m (ze situace x koeficien sklonu 1,4): 11,42*1,4=15,988 [A] 
Příkop z betonových tvárnic do betonového lože tl. 0,1 m (ze situace): 1,5=1,500 [B]</t>
  </si>
  <si>
    <t>54</t>
  </si>
  <si>
    <t>POZN.: Položka bude čerpána pouze se souhlasem a v rozsahu dle pokynů objednatele!</t>
  </si>
  <si>
    <t>ODVODŇOVACÍ ZAŘÍZENÍ OSTATNÍ 
Příkop z betonových tvárnic do betonového lože tl. 0,1 m (ze situace): 18,7=18,700 [A]</t>
  </si>
  <si>
    <t>55</t>
  </si>
  <si>
    <t>935832</t>
  </si>
  <si>
    <t>ŽLABY A RIGOLY DLÁŽDĚNÉ Z LOMOVÉHO KAMENE TL DO 250MMM DO BETONU TL 100MM</t>
  </si>
  <si>
    <t>celk. tl. 350mm</t>
  </si>
  <si>
    <t>ODVODŇOVACÍ ZAŘÍZENÍ OSTATNÍ 
Žlab/dno vývašitě z lomového kamene cca tl. 0,2 m, betonové lože C25/30nXF3 tl. 0,15 m (ze situace): 4,968=4,968 [A]</t>
  </si>
  <si>
    <t>56</t>
  </si>
  <si>
    <t>93631A</t>
  </si>
  <si>
    <t>DROBNÉ DOPLŇK KONSTR BETON MONOLIT DO C20/25</t>
  </si>
  <si>
    <t>beton C20/25 n XF3</t>
  </si>
  <si>
    <t>ODVODŇOVACÍ ZAŘÍZENÍ OSTATNÍ 
Vývařiště betonové monilitické (+20% rezerva): 2 * 5,75 m * 0,3 m * 1,5 m *1,2=6,210 [A] 
Práh betonový monolitický (+20% rezerva): 0,75 m * 0,3 m * 0,6 m *1,2=0,162 [B] 
Celkem: A+B=6,372 [C]</t>
  </si>
  <si>
    <t>SO 121</t>
  </si>
  <si>
    <t>Přípojky uličných vpustí</t>
  </si>
  <si>
    <t>dle pol. 132738: 23,451=23,451 [A] 
dle pol. 17411 (odpočet): -16,884=-16,884 [B] 
Celkem: (A+B)*1,8=11,821 [C]</t>
  </si>
  <si>
    <t>132738</t>
  </si>
  <si>
    <t>HLOUBENÍ RÝH ŠÍŘ DO 2M PAŽ I NEPAŽ TŘ. I, ODVOZ DO 20KM</t>
  </si>
  <si>
    <t>vč. pažení rýhy (1,25 m průměrná hloubka) 
vč. odvozu přebytku materiálu na recyklační středisko / trvalou skládku dle dispozic zhotovitele, vzdálenost uvedena orientačně</t>
  </si>
  <si>
    <t>PŘÍPOJKY 
přípojky UV - výkop rýhy, šíře 0,9 m, hloubka do 1,5 m (ze situace): 20,845*0,9*1,25=23,451 [A]</t>
  </si>
  <si>
    <t>dle pol. 132738: 23,451=23,451 [A] 
dle pol. 17411 (odpočet): -16,884=-16,884 [B] 
Celkem: A+B=6,567 [C]</t>
  </si>
  <si>
    <t>17411</t>
  </si>
  <si>
    <t>ZÁSYP JAM A RÝH ZEMINOU SE ZHUTNĚNÍM</t>
  </si>
  <si>
    <t>PŘÍPOJKY 
přípojky UV - zpětný zásyp rýhy, šíře 0,9 m, prům. hloubka 0,9 m (ze situace): 20,845*0,9*0,9=16,884 [A]</t>
  </si>
  <si>
    <t>PŘÍPOJKY 
přípojky UV - obsyp a lože z písku max. fr. 40 mm (ze situace x plocha na řezu): 20,845*0,51=10,631 [A]</t>
  </si>
  <si>
    <t>87434</t>
  </si>
  <si>
    <t>POTRUBÍ Z TRUB PLASTOVÝCH ODPADNÍCH DN DO 200MM</t>
  </si>
  <si>
    <t>PVC D160 SN 16</t>
  </si>
  <si>
    <t>PŘÍPOJKY 
přípojky UV včetně tvarovek (ze situace): 20,845=20,845 [A]</t>
  </si>
  <si>
    <t>899901</t>
  </si>
  <si>
    <t>PŘEPOJENÍ PŘÍPOJEK</t>
  </si>
  <si>
    <t>PŘÍPOJKY 
přípojky UV - navrtání - 
- prefabrikované betonové šachty (ze situace): 1=1,000 [A] 
- monolitické betonové šachty (ze situace): 2=2,000 [B] 
Celkem: A+B=3,000 [C]</t>
  </si>
  <si>
    <t>SO 181</t>
  </si>
  <si>
    <t>Stálé dopravní značení</t>
  </si>
  <si>
    <t>91238</t>
  </si>
  <si>
    <t>SMĚROVÉ SLOUPKY Z PLAST HMOT - NÁSTAVCE NA SVODIDLA VČETNĚ ODRAZNÉHO PÁSKU</t>
  </si>
  <si>
    <t>SDZ (ze situace) 
svodidlo jednostranné s ocelovou svodnicí: 6=6,000 [A]</t>
  </si>
  <si>
    <t>914131</t>
  </si>
  <si>
    <t>DOPRAVNÍ ZNAČKY ZÁKLADNÍ VELIKOSTI OCELOVÉ FÓLIE TŘ 2 - DODÁVKA A MONTÁŽ</t>
  </si>
  <si>
    <t>SDZ (ze situace) 
nová značka deska: 14=14,000 [A]</t>
  </si>
  <si>
    <t>914133</t>
  </si>
  <si>
    <t>DOPRAVNÍ ZNAČKY ZÁKLADNÍ VELIKOSTI OCELOVÉ FÓLIE TŘ 2 - DEMONTÁŽ</t>
  </si>
  <si>
    <t>povinný odkup DZ zhotovitelem!</t>
  </si>
  <si>
    <t>SDZ (ze situace) 
demontáž značky (desky): 22=22,000 [A]</t>
  </si>
  <si>
    <t>914521</t>
  </si>
  <si>
    <t>DOPRAV ZNAČ VELKOPLOŠ OCEL LAMELY FÓLIE TŘ 2 - DOD A MONT</t>
  </si>
  <si>
    <t>SDZ (ze situace) 
nová značka lamelová 3x4m: 3*3,0*4,0=36,000 [A]</t>
  </si>
  <si>
    <t>914731</t>
  </si>
  <si>
    <t>STÁLÁ DOPRAV ZAŘÍZ Z3 OCEL S FÓLIÍ TŘ 2 DODÁVKA A MONTÁŽ</t>
  </si>
  <si>
    <t>SDZ (ze situace) 
nová značka deska: 3=3,000 [A]</t>
  </si>
  <si>
    <t>914921</t>
  </si>
  <si>
    <t>SLOUPKY A STOJKY DOPRAVNÍCH ZNAČEK Z OCEL TRUBEK DO PATKY - DODÁVKA A MONTÁŽ</t>
  </si>
  <si>
    <t>SDZ (ze situace) 
nový sloupek pro značku: 9+3=12,000 [A]</t>
  </si>
  <si>
    <t>914922</t>
  </si>
  <si>
    <t>SLOUPKY A STOJKY DZ Z OCEL TRUBEK DO PATKY MONTÁŽ S PŘESUNEM</t>
  </si>
  <si>
    <t>vč. vyzvednutí a dopravy ze skladu</t>
  </si>
  <si>
    <t>SDZ (ze situace) 
posun stávajícího SDZ se sloupky (ev.č. mostu): 2=2,000 [A]</t>
  </si>
  <si>
    <t>914923</t>
  </si>
  <si>
    <t>SLOUPKY A STOJKY DZ Z OCEL TRUBEK DO PATKY DEMONTÁŽ</t>
  </si>
  <si>
    <t>povinný odkup kovových částí zhotovitelem! Ostatní vč. likvidace</t>
  </si>
  <si>
    <t>SDZ (ze situace) 
demontáž sloupku DZ: 5+6=11,000 [A]</t>
  </si>
  <si>
    <t>s očištěním a uskladněním</t>
  </si>
  <si>
    <t>914981</t>
  </si>
  <si>
    <t>SLOUPKY A STOJKY DZ Z PŘÍHRAD KONSTR DOD A MONTÁŽ</t>
  </si>
  <si>
    <t>SDZ (ze situace) 
nová značka lamelová 3x4m: 2*3=6,000 [A]</t>
  </si>
  <si>
    <t>915111</t>
  </si>
  <si>
    <t>VODOROVNÉ DOPRAVNÍ ZNAČENÍ BARVOU HLADKÉ - DODÁVKA A POKLÁDKA</t>
  </si>
  <si>
    <t>1. fáze VDZ, vč. předznačení (vč. příp. vyznačení operativního místa pro realizaci VDZ za provozu, dle TP66)</t>
  </si>
  <si>
    <t>VDZ (ze situace) 
V1a (0,125): 3*30*0,125=11,250 [A] 
V2b (1,5/1,5/0,25): 49*0,25*1/2=6,125 [B] 
V4 (0,25): 565,4*0,25=141,350 [C] 
V13 (plocha barvy): 1,344=1,344 [D] 
Celkem: A+B+C+D=160,069 [E]</t>
  </si>
  <si>
    <t>915221</t>
  </si>
  <si>
    <t>VODOR DOPRAV ZNAČ PLASTEM STRUKTURÁLNÍ NEHLUČNÉ - DOD A POKLÁDKA</t>
  </si>
  <si>
    <t>2. fáze VDZ (vč. vyznačení operativního místa pro realizaci VDZ za provozu, dle TP66)</t>
  </si>
  <si>
    <t>93818</t>
  </si>
  <si>
    <t>OČIŠTĚNÍ ASFALT VOZOVEK ZAMETENÍM</t>
  </si>
  <si>
    <t>před provedením 2. fáze VDZ (plošně)</t>
  </si>
  <si>
    <t>SO 191</t>
  </si>
  <si>
    <t>Provizorní dopravní značení</t>
  </si>
  <si>
    <t>02720</t>
  </si>
  <si>
    <t>POMOC PRÁCE ZŘÍZ NEBO ZAJIŠŤ REGULACI A OCHRANU DOPRAVY</t>
  </si>
  <si>
    <t>předpoklad realizace v jedné stavební sezóně (8 měsíců), skutečnost dle harmonogramu / nabídky zhotovitele: 
položka zahrnuje 
osazení DZ vč. příslušenství dle TP66,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 
Položka bude čerpána 1x měsíčně po dílčích částech, stanovených dle zhotovitelem nabídnuté celkové doby výstavby a na základě předložené a odsouhlasené kalkulace nákladů, přičemž celková cena k fakturaci za stavbu nesmí překročit cenu nabídnutou!</t>
  </si>
  <si>
    <t>02940</t>
  </si>
  <si>
    <t>OSTATNÍ POŽADAVKY - VYPRACOVÁNÍ DOKUMENTACE</t>
  </si>
  <si>
    <t>vypracování návrhu DIO, projednání a zajištění povolení DIO s DOSS, zajištění DIR</t>
  </si>
  <si>
    <t>Označení stavby dle pokynů objednatele, vč. přesunů v rámci etap</t>
  </si>
  <si>
    <t>SO 201</t>
  </si>
  <si>
    <t>Oprava mostu 116-019b</t>
  </si>
  <si>
    <t>dle pol. 125738: 202,394*1,8=364,309 [A]</t>
  </si>
  <si>
    <t>11525</t>
  </si>
  <si>
    <t>PŘEVEDENÍ VODY POTRUBÍM DN 600 NEBO ŽLABY R.O. DO 2,0M</t>
  </si>
  <si>
    <t>PROVIZORNÍ ODVODNĚNÍ A PODEPŘENÍ 
trouba DN600 (předpoklad): 18=18,000 [A]</t>
  </si>
  <si>
    <t>122734</t>
  </si>
  <si>
    <t>ODKOPÁVKY A PROKOPÁVKY OBECNÉ TŘ. I, ODVOZ DO 5KM</t>
  </si>
  <si>
    <t>vč. odvozu a uložení na meziskládku dle dispozic zhotovitele, vzdálenost uvedena orientačně</t>
  </si>
  <si>
    <t>ZEMNÍ A BOURACÍ PRÁCE 
Výkop (ze situace délka x plocha na řezu): 16,9*40,866=690,635 [A]</t>
  </si>
  <si>
    <t>ZEMNÍ A BOURACÍ PRÁCE 
dle pol. 17110: 488,241=488,241 [A]</t>
  </si>
  <si>
    <t>vč. odvozu a uložení přebytku materiálu z meziskládky na recyklační středisko / trvalou skládku dle dispozic zhotovitele, vzdálenost uvedena orientačně</t>
  </si>
  <si>
    <t>ZEMNÍ A BOURACÍ PRÁCE 
Výkop (ze situace délka x plocha na řezu): 16,9*40,866=690,635 [A] 
Odpočet zeminy z meziskládky pro provedení zpětného násypu: -488,241=- 488,241 [B] 
Celkem: A+B=202,394 [C]</t>
  </si>
  <si>
    <t>17110</t>
  </si>
  <si>
    <t>ULOŽENÍ SYPANINY DO NÁSYPŮ SE ZHUTNĚNÍM</t>
  </si>
  <si>
    <t>materiál z meziskládky (výběr)</t>
  </si>
  <si>
    <t>ZEMNÍ A BOURACÍ PRÁCE 
Provedení zpětného násypu hutněného po 0,3m (ze situace délka x plocha na řezu): 16,9*32,13=542,997 [A] 
Odpočet nakupovaného mat. (dle pol. 17180): -54,756=-54,756 [B] 
Celkem: A+B=488,241 [C]</t>
  </si>
  <si>
    <t>dle pol. 125738: 202,394=202,394 [A]</t>
  </si>
  <si>
    <t>Zemina jemnozrnná/štěrkopísek fr. 0/8</t>
  </si>
  <si>
    <t>ZEMNÍ A BOURACÍ PRÁCE 
Násyp hutněný po 0,3m (ze situace délka x plocha na řezu): 16,9*3,24=54,756 [A]</t>
  </si>
  <si>
    <t>ODVODNĚNÍ 
Drenáž - lože a obsyp (ze situace x plocha na řezu): 41,6*0,2=8,320 [A]</t>
  </si>
  <si>
    <t>17780</t>
  </si>
  <si>
    <t>ZEMNÍ HRÁZKY Z NAKUPOVANÝCH MATERIÁLŮ</t>
  </si>
  <si>
    <t>vč. následného odstranění 
kompletní provedení předp. pytli s pískem, s uložením nepropustné textilie (cca 8m2)</t>
  </si>
  <si>
    <t>PROVIZORNÍ ODVODNĚNÍ A PODEPŘENÍ 
Provizorní zahrazení (předpoklad): 6,4=6,400 [A]</t>
  </si>
  <si>
    <t>ODVODNĚNÍ 
Drenáž - opláštění rozv. š. 1,6m (ze situace, 15% na překryv): 41,6*1,6*1,15=76,544 [A]</t>
  </si>
  <si>
    <t>Svislé konstrukce</t>
  </si>
  <si>
    <t>317325</t>
  </si>
  <si>
    <t>ŘÍMSY ZE ŽELEZOBETONU DO C30/37</t>
  </si>
  <si>
    <t>beton C 30/37 XF4, XD3 
vč. provedení izolačního nátěru (ALP + 2x ALN) na plochách v místech styku se zeminou / kamenivem.(63,75 m2)</t>
  </si>
  <si>
    <t>ŘÍMSA A ZÁKLAD 
Železobetonová římsa a základ  (ze situace délka x plocha na řezu): 16,9*1,55=26,195 [A]</t>
  </si>
  <si>
    <t>317365</t>
  </si>
  <si>
    <t>VÝZTUŽ ŘÍMS Z OCELI 10505, B500B</t>
  </si>
  <si>
    <t>ocel 10505 (R), resp. 10425 (V)</t>
  </si>
  <si>
    <t>ŘÍMSA A ZÁKLAD 
Železobetonová římsa a základ  (z výkazu výztuže): 0,903=0,903 [A]</t>
  </si>
  <si>
    <t>451313</t>
  </si>
  <si>
    <t>PODKLADNÍ A VÝPLŇOVÉ VRSTVY Z PROSTÉHO BETONU C16/20</t>
  </si>
  <si>
    <t>beton C 16/20 XC2</t>
  </si>
  <si>
    <t>ŘÍMSA A ZÁKLAD 
Podkladní beton (ze situace délka x plocha na řezu): 16,9*(2*1,0*0,2+0,32)=12,168 [A]</t>
  </si>
  <si>
    <t>45157</t>
  </si>
  <si>
    <t>PODKLADNÍ A VÝPLŇOVÉ VRSTVY Z KAMENIVA TĚŽENÉHO</t>
  </si>
  <si>
    <t>vč. příp. likvidace - malé množství</t>
  </si>
  <si>
    <t>PROVIZORNÍ ODVODNĚNÍ A PODEPŘENÍ 
podsyp provizorní roury - písek fr. 0/4 (délka x plocha v řezu): 18*0,05=0,900 [A]</t>
  </si>
  <si>
    <t>Úpravy povrchů, podlahy, výplně otvorů</t>
  </si>
  <si>
    <t>626122</t>
  </si>
  <si>
    <t>REPROFILACE PODHLEDŮ, SVISLÝCH PLOCH SANAČNÍ MALTOU DVOUVRST TL 50MM</t>
  </si>
  <si>
    <t>SANACE POVRCHŮ 
Reprofilace sanační maltou (25% líce klenby včetně čela): (4*16,9+3,2)*0,25=17,700 [A]</t>
  </si>
  <si>
    <t>626233</t>
  </si>
  <si>
    <t>REPROFIL VODOR PLOCH SHORA SANAČ MALTOU TŘÍVRST TL DO 90MM</t>
  </si>
  <si>
    <t>SANACE POVRCHŮ 
Reprofilace sanační maltou (rub klenby): 5,7*16,9=96,330 [A]</t>
  </si>
  <si>
    <t>62631</t>
  </si>
  <si>
    <t>SPOJOVACÍ MŮSTEK MEZI STARÝM A NOVÝM BETONEM</t>
  </si>
  <si>
    <t>HYDROIZOLACE 
Kotvící vrstva - adhezní můstek (rub klenby a rub čela klenby): (7,8*16,9+10,5)=142,320 [A]</t>
  </si>
  <si>
    <t>62745</t>
  </si>
  <si>
    <t>SPÁROVÁNÍ STARÉHO ZDIVA CEMENTOVOU MALTOU</t>
  </si>
  <si>
    <t>SANACE POVRCHŮ 
Oprava spár kamenných opěr spárovací maltou (25% líce kamenných opěr): (2*16,9+2*0,5*1*1,5)*0,25=8,825 [A]</t>
  </si>
  <si>
    <t>Přidružená stavební výroba</t>
  </si>
  <si>
    <t>711412</t>
  </si>
  <si>
    <t>IZOLACE MOSTOVEK CELOPLOŠNÁ ASFALTOVÝMI PÁSY</t>
  </si>
  <si>
    <t>ve 3 vrstvách</t>
  </si>
  <si>
    <t>HYDROIZOLACE 
Modifikované asfaltové pásy (SBS) (rub klenby a rub čela klenby, překryv 15%): (7,8*16,9+10,5)*1,15*3=491,004 [A]</t>
  </si>
  <si>
    <t>711509</t>
  </si>
  <si>
    <t>OCHRANA IZOLACE NA POVRCHU TEXTILIÍ</t>
  </si>
  <si>
    <t>HYDROIZOLACE 
Ochranná vrstva - separační geotextilie (rub klenby a rub čela klenby, překryv 15%): (7,8*16,9+10,5)*1,15=163,668 [A]</t>
  </si>
  <si>
    <t>78381</t>
  </si>
  <si>
    <t>NÁTĚRY BETON KONSTR TYP S1 (OS-A)</t>
  </si>
  <si>
    <t>SANACE POVRCHŮ 
Ošetření povrchu hydrofobním impregnačním nátěrem - 
- líc a rub klenby včetně čela: 4*16,9+3,2+5,7*16,9=167,130 [A] 
- viditelný líc kamenných opěr: 2*16,9+2*0,5*1*1,5=35,300 [B] 
Celkem: A+B=202,430 [C]</t>
  </si>
  <si>
    <t>78382</t>
  </si>
  <si>
    <t>NÁTĚRY BETON KONSTR TYP S2 (OS-B)</t>
  </si>
  <si>
    <t>ŘÍMSA A ZÁKLAD 
Pohledový beton - úprava tř. PB2, kategorie C2d (líc římsy): 1,35*15+2*0,23=20,710 [A]</t>
  </si>
  <si>
    <t>875272</t>
  </si>
  <si>
    <t>POTRUBÍ DREN Z TRUB PLAST (I FLEXIBIL) DN DO 100MM DĚROVANÝCH</t>
  </si>
  <si>
    <t>PVC DN 100mm</t>
  </si>
  <si>
    <t>ODVODNĚNÍ 
Drenáž - drenážní trubka perforovaná (ze situace): 41,6=41,600 [A]</t>
  </si>
  <si>
    <t>SANACE POVRCHŮ 
Oprava zpevněného dna potoka - lomový kámen cca velikosti 0,2 m, betonové lože C25/30nXF3 tl. 0,15 m (plocha dna potoka x 30%): 3*(16,9+2*2)*0,3=18,810 [A]</t>
  </si>
  <si>
    <t>938442</t>
  </si>
  <si>
    <t>OČIŠTĚNÍ ZDIVA OTRYSKÁNÍM TLAKOVOU VODOU DO 500 BARŮ</t>
  </si>
  <si>
    <t>vč. likvidace příp. odpadu</t>
  </si>
  <si>
    <t>SANACE POVRCHŮ 
Očištění otryskáním - 
- líc a rub klenby včetně čela: 4*16,9+3,2+5,7*16,9=167,130 [A] 
- viditelný líc kamenných opěr: 2*16,9+2*0,5*1*1,5=35,300 [B] 
Celkem: A+B=202,430 [C]</t>
  </si>
  <si>
    <t>94817</t>
  </si>
  <si>
    <t>DOČASNÉ KONSTRUKCE Z OCEL NOSNÍKŮ VČET ODSTRAN</t>
  </si>
  <si>
    <t>podepření klenby stojkami, hmotnost 1ks stojky do 50kg.</t>
  </si>
  <si>
    <t>PROVIZORNÍ ODVODNĚNÍ A PODEPŘENÍ 
teleskopické (rektifikovatelné) kovové stojky, nosnost 40 KN, výška 1,8-2,5 m (provizorní podepření klenby): 24*0,05=1,200 [A]</t>
  </si>
  <si>
    <t>94818</t>
  </si>
  <si>
    <t>DOČASNÉ KONSTRUKCE DŘEVĚNÉ VČET ODSTRAN</t>
  </si>
  <si>
    <t>PROVIZORNÍ ODVODNĚNÍ A PODEPŘENÍ 
trámy dřevěné pevn. tř. 22 (dle počtu stojek x trámy): 24*0,2*0,15*0,8=0,576 [A]</t>
  </si>
  <si>
    <t>SO 301</t>
  </si>
  <si>
    <t>Dočasná přeložka kanalizace</t>
  </si>
  <si>
    <t>014132</t>
  </si>
  <si>
    <t>POPLATKY ZA SKLÁDKU TYP S-NO (NEBEZPEČNÝ ODPAD)</t>
  </si>
  <si>
    <t>plastické hmoty zatříděné do Katalogu odpadů pod kódem 17 02 03 
0.397=0,397 [A]</t>
  </si>
  <si>
    <t>11511</t>
  </si>
  <si>
    <t>ČERPÁNÍ VODY DO 500 L/MIN</t>
  </si>
  <si>
    <t>HOD</t>
  </si>
  <si>
    <t>čerpání srážkových, popř. podzemních vod během výstavby   20.0=20,000 [A]</t>
  </si>
  <si>
    <t>12573</t>
  </si>
  <si>
    <t>VYKOPÁVKY ZE ZEMNÍKŮ A SKLÁDEK TŘ. I</t>
  </si>
  <si>
    <t>naložení  vytěžené zeminy tř. I pro zpětný zásyp na deponii / dočasné skládce   116.015=116,015 [A]</t>
  </si>
  <si>
    <t>12573B</t>
  </si>
  <si>
    <t>VYKOPÁVKY ZE ZEMNÍKŮ A SKLÁDEK TŘ. I - DOPRAVA</t>
  </si>
  <si>
    <t>M3KM</t>
  </si>
  <si>
    <t>dovoz vytěžené zeminy tř. I pro zpětný zásyp z deponie / dočasné skládky   116.015=116,015 [A]</t>
  </si>
  <si>
    <t>12583</t>
  </si>
  <si>
    <t>VYKOPÁVKY ZE ZEMNÍKŮ A SKLÁDEK TŘ. II</t>
  </si>
  <si>
    <t>naložení  vytěžené zeminy tř. II pro zpětný zásyp na deponii / dočasné skládce   133.380=133,380 [A]</t>
  </si>
  <si>
    <t>12583B</t>
  </si>
  <si>
    <t>VYKOPÁVKY ZE ZEMNÍKŮ A SKLÁDEK TŘ. II - DOPRAVA</t>
  </si>
  <si>
    <t>dovoz vytěžené zeminy tř. II pro zpětný zásyp z deponie / dočasné skládky   133.380=133,380 [A]</t>
  </si>
  <si>
    <t>1313a</t>
  </si>
  <si>
    <t>Sonda (2*2 m) - ruční výkop, pažení a odstranění pažení, zásyp, bez odstranění povrchu</t>
  </si>
  <si>
    <t>2 místo odpoje a propoje=2,000 [A]</t>
  </si>
  <si>
    <t>13273</t>
  </si>
  <si>
    <t>HLOUBENÍ RÝH ŠÍŘ DO 2M PAŽ I NEPAŽ TŘ. I</t>
  </si>
  <si>
    <t>247.496*0.5=123,748 [A] 
19.263*0.5=9,632 [B] 
Celkem: A+B=133,380 [C]</t>
  </si>
  <si>
    <t>13273B</t>
  </si>
  <si>
    <t>HLOUBENÍ RÝH ŠÍŘ DO 2M PAŽ I NEPAŽ TŘ. I - DOPRAVA</t>
  </si>
  <si>
    <t>odvoz vytěžené zeminy na deponii / dočasnou skládku 
247.496*0.5=123,748 [A] 
19.263*0.5=9,632 [B] 
Celkem: A+B=133,380 [C]</t>
  </si>
  <si>
    <t>13283</t>
  </si>
  <si>
    <t>HLOUBENÍ RÝH ŠÍŘ DO 2M PAŽ I NEPAŽ TŘ. II</t>
  </si>
  <si>
    <t>13283B</t>
  </si>
  <si>
    <t>HLOUBENÍ RÝH ŠÍŘ DO 2M PAŽ I NEPAŽ TŘ. II - DOPRAVA</t>
  </si>
  <si>
    <t>uložení vytěžené zeminy na deponii / dočasnou skládku 
247.496 výkop=247,496 [A] 
19.263 výkop=19,263 [B] 
Celkem: A+B=266,759 [C]</t>
  </si>
  <si>
    <t>249.395=249,395 [A]</t>
  </si>
  <si>
    <t>58.061 =58,061 [A]</t>
  </si>
  <si>
    <t>17.643 =17,643 [A]</t>
  </si>
  <si>
    <t>87315a</t>
  </si>
  <si>
    <t>POTRUBÍ Z TRUB PLASTOVÝCH TLAKOVÝCH SVAŘOVANÝCH DN DO 50MM vč. potřebných tvarovek</t>
  </si>
  <si>
    <t>2*6 vypouštěcí potrubí kanalizační tlakové PE100 SDR11 návin se signalizační vrstvou 63x5,8mm=12,000 [A]</t>
  </si>
  <si>
    <t>87326a</t>
  </si>
  <si>
    <t>POTRUBÍ Z TRUB PLASTOVÝCH TLAKOVÝCH SVAŘOVANÝCH DN DO 80MM vč. potřebných tvarovek</t>
  </si>
  <si>
    <t>kanalizační potrubí z plastů z polyetylenu PE 100 svařovaných elektrotvarovkou SDR 11/PN16 D 90 x 8,2 mm 
vč. 2 ks přesuvky hrdlové litinové práškový epoxid tl 250µm se šroubovým spojem U-kus DN 80 
35.53 dočasná kanalizace včetně materiálu - trubka, tvarovky, přesuny=35,530 [A] 
123.2 obnovená kanalizace včetně materiálu - trubka, tvarovky, přesuny=123,200 [B] 
Celkem: A+B=158,730 [C]</t>
  </si>
  <si>
    <t>87433a</t>
  </si>
  <si>
    <t>POTRUBÍ Z TRUB PLASTOVÝCH ODPADNÍCH DN DO 150MM vysokopevnostní</t>
  </si>
  <si>
    <t>kanalizační potrubí z tvrdého PVC hladkého plnostěnného vícevrstvého, tuhost třídy SN 12 DN 150 
35.53 dočasná chránička kanalizace=35,530 [A] 
123.2 obnovená chránička kanalizace=123,200 [B] 
Celkem: A+B=158,730 [C]</t>
  </si>
  <si>
    <t>89182a</t>
  </si>
  <si>
    <t>NAVRTÁVACÍ PASY DN DO 80MM - pás navrtávací na potrubí DN 80/2" + K.K. 2" + přechodka na potrubí PE 63</t>
  </si>
  <si>
    <t>pás navrtávací na potrubí DN 80/2' + K.K. 2' + přechodka na potrubí PE 63 
2.0=2,000 [A]</t>
  </si>
  <si>
    <t>899309</t>
  </si>
  <si>
    <t>DOPLŇKY NA POTRUBÍ - VÝSTRAŽNÁ FÓLIE</t>
  </si>
  <si>
    <t>123.2 DVZ=123,200 [A]</t>
  </si>
  <si>
    <t>899311</t>
  </si>
  <si>
    <t>DOPLŇKY NA POTRUBÍ DN DO 80MM - PROPOJE</t>
  </si>
  <si>
    <t>2+2 odpoj a propoj=4,000 [A]</t>
  </si>
  <si>
    <t>899611</t>
  </si>
  <si>
    <t>TLAKOVÉ ZKOUŠKY POTRUBÍ DN DO 80MM</t>
  </si>
  <si>
    <t>35.53+123.2=158,730 [A]</t>
  </si>
  <si>
    <t>899612</t>
  </si>
  <si>
    <t>ZKOUŠKA VODOTĚSNOSTI POTRUBÍ DN DO 80MM</t>
  </si>
  <si>
    <t>89980a</t>
  </si>
  <si>
    <t>Odvoz odpadu fekálním vozem včetně likvidace</t>
  </si>
  <si>
    <t>soub</t>
  </si>
  <si>
    <t>2=2,000 [A]</t>
  </si>
  <si>
    <t>89981a</t>
  </si>
  <si>
    <t>Pomocná konstrukce pro dočasnou přeložku kanalizace - lešení, trámy, fošny, žlábek, montáž a demontáž</t>
  </si>
  <si>
    <t>1=1,000 [A]</t>
  </si>
  <si>
    <t>Ostatní práce</t>
  </si>
  <si>
    <t>96922</t>
  </si>
  <si>
    <t>VYBOURÁNÍ POTRUBÍ DN DO 100MM KANALIZAČ</t>
  </si>
  <si>
    <t>potrubí z polyetylenu D 90 mm 
158.73=158,730 [A]</t>
  </si>
  <si>
    <t>SO 302</t>
  </si>
  <si>
    <t>Dočasná přeložka vodovodu</t>
  </si>
  <si>
    <t>plastické hmoty zatříděné do Katalogu odpadů pod kódem 17 02 03 
0.837=0,837 [A] 
izolační materiály zatříděné do Katalogu odpadů pod kódem 17 06 04 
0.335=0,335 [B] 
Celkem: A+B=1,172 [C]</t>
  </si>
  <si>
    <t>naložení  vytěžené zeminy tř. I pro zpětný zásyp na deponii / dočasné skládce   24.566=24,566 [A]</t>
  </si>
  <si>
    <t>dovoz vytěžené zeminy tř. I pro zpětný zásyp z deponie / dočasné skládky   24.566=24,566 [A]</t>
  </si>
  <si>
    <t>naložení  vytěžené zeminy tř. II pro zpětný zásyp na deponii / dočasné skládce   35.434=35,434 [A]</t>
  </si>
  <si>
    <t>dovoz vytěžené zeminy tř. II pro zpětný zásyp z deponie / dočasné skládky   35.434=35,434 [A]</t>
  </si>
  <si>
    <t>60*0.5=30,000 [A] 
10.868*0.5=5,434 [B] 
Celkem: A+B=35,434 [C]</t>
  </si>
  <si>
    <t>odvoz vytěžené zeminy na deponii / dočasnou skládku 
60*0.5=30,000 [A] 
10.868*0.5=5,434 [B] 
Celkem: A+B=35,434 [C]</t>
  </si>
  <si>
    <t>uložení vytěžené zeminy na deponii / dočasnou skládku 
60 výkop=60,000 [A] 
10.868 výkop=10,868 [B] 
Celkem: A+B=70,868 [C]</t>
  </si>
  <si>
    <t>60.00=60,000 [A]</t>
  </si>
  <si>
    <t>8.360=8,360 [A]</t>
  </si>
  <si>
    <t>1.672=1,672 [A]</t>
  </si>
  <si>
    <t>71342</t>
  </si>
  <si>
    <t>IZOLACE TEPELNÁ POTRUBÍ SNÍMATELNÁ</t>
  </si>
  <si>
    <t>33.193*2 rohož izolační z minerální vlny lamelová s Al fólií 50-60kg/m3 tl 80mm, uložena dvojitě=66,386 [A]</t>
  </si>
  <si>
    <t>71343a</t>
  </si>
  <si>
    <t>Odstranění tepelné izolace potrubí, ohybů, armatur a přírub rohožemi v pletivu  s povrchovou úpravou pletivem spojených ocelovým drátem potrubí, tloušťka izolace přes 50mm</t>
  </si>
  <si>
    <t>39.050=39,050 [A]</t>
  </si>
  <si>
    <t>Trubní vedení</t>
  </si>
  <si>
    <t>87334a</t>
  </si>
  <si>
    <t>POTRUBÍ Z TRUB PLASTOVÝCH TLAKOVÝCH SVAŘOVANÝCH DN DO 200MM</t>
  </si>
  <si>
    <t>vodovodní potrubí z plastů z polyetylenu PE 100 SDR 11 svařovaných elektrotvarovkou D 225 x 20,5 mm 
vč. 2 ks přesuvky hrdlové litinové práškový epoxid tl 250µm se šroubovým spojem U-kus DN 80 
39.05 dočasný vodovod včetně materiálu - trubka, tvarovky, přesuny=39,050 [A] 
16.72 obnovený vodovod včetně materiálu - trubka, tvarovky, přesuny=16,720 [B] 
Celkem: A+B=55,770 [C]</t>
  </si>
  <si>
    <t>89183a</t>
  </si>
  <si>
    <t>NAVRTÁVACÍ PASY DN DO 200MM - pás navrtávací z DN 200/2" + K. K. 2" + přechodka na PE 63</t>
  </si>
  <si>
    <t>899308</t>
  </si>
  <si>
    <t>DOPLŇKY NA POTRUBÍ - SIGNALIZAČ VODIČ</t>
  </si>
  <si>
    <t>20.0=20,000 [A]</t>
  </si>
  <si>
    <t>16.7 DVZ=16,700 [A]</t>
  </si>
  <si>
    <t>899641</t>
  </si>
  <si>
    <t>TLAKOVÉ ZKOUŠKY POTRUBÍ DN DO 200MM</t>
  </si>
  <si>
    <t>39.05+16.72=55,770 [A]</t>
  </si>
  <si>
    <t>89974</t>
  </si>
  <si>
    <t>PROPLACH A DEZINFEKCE VODOVODNÍHO POTRUBÍ DN DO 200MM</t>
  </si>
  <si>
    <t>89982a</t>
  </si>
  <si>
    <t>Výřez a montáž propoje na potrubí PE 225</t>
  </si>
  <si>
    <t>89983a</t>
  </si>
  <si>
    <t>89984a</t>
  </si>
  <si>
    <t>Odvzdušnění potrubí přes hydrant</t>
  </si>
  <si>
    <t>89985a</t>
  </si>
  <si>
    <t>Odebrání a rozbor vody</t>
  </si>
  <si>
    <t>Ostatní konstrukce</t>
  </si>
  <si>
    <t>969134</t>
  </si>
  <si>
    <t>VYBOURÁNÍ POTRUBÍ DN DO 200MM VODOVODNÍCH</t>
  </si>
  <si>
    <t>55.77=55,770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</si>
</sst>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SUM(C10:C18)</f>
      </c>
      <c r="D6" s="1"/>
      <c r="E6" s="1"/>
    </row>
    <row r="7" spans="1:5" ht="12.75" customHeight="1">
      <c r="A7" s="1"/>
      <c r="B7" s="4" t="s">
        <v>5</v>
      </c>
      <c r="C7" s="7">
        <f>SUM(E10:E18)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75</v>
      </c>
      <c r="B11" s="20" t="s">
        <v>76</v>
      </c>
      <c r="C11" s="21">
        <f>'SO 010'!I3</f>
      </c>
      <c r="D11" s="21">
        <f>'SO 010'!O2</f>
      </c>
      <c r="E11" s="21">
        <f>C11+D11</f>
      </c>
    </row>
    <row r="12" spans="1:5" ht="12.75" customHeight="1">
      <c r="A12" s="20" t="s">
        <v>180</v>
      </c>
      <c r="B12" s="20" t="s">
        <v>181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418</v>
      </c>
      <c r="B13" s="20" t="s">
        <v>419</v>
      </c>
      <c r="C13" s="21">
        <f>'SO 121'!I3</f>
      </c>
      <c r="D13" s="21">
        <f>'SO 121'!O2</f>
      </c>
      <c r="E13" s="21">
        <f>C13+D13</f>
      </c>
    </row>
    <row r="14" spans="1:5" ht="12.75" customHeight="1">
      <c r="A14" s="20" t="s">
        <v>437</v>
      </c>
      <c r="B14" s="20" t="s">
        <v>438</v>
      </c>
      <c r="C14" s="21">
        <f>'SO 181'!I3</f>
      </c>
      <c r="D14" s="21">
        <f>'SO 181'!O2</f>
      </c>
      <c r="E14" s="21">
        <f>C14+D14</f>
      </c>
    </row>
    <row r="15" spans="1:5" ht="12.75" customHeight="1">
      <c r="A15" s="20" t="s">
        <v>480</v>
      </c>
      <c r="B15" s="20" t="s">
        <v>481</v>
      </c>
      <c r="C15" s="21">
        <f>'SO 191'!I3</f>
      </c>
      <c r="D15" s="21">
        <f>'SO 191'!O2</f>
      </c>
      <c r="E15" s="21">
        <f>C15+D15</f>
      </c>
    </row>
    <row r="16" spans="1:5" ht="12.75" customHeight="1">
      <c r="A16" s="20" t="s">
        <v>489</v>
      </c>
      <c r="B16" s="20" t="s">
        <v>490</v>
      </c>
      <c r="C16" s="21">
        <f>'SO 201'!I3</f>
      </c>
      <c r="D16" s="21">
        <f>'SO 201'!O2</f>
      </c>
      <c r="E16" s="21">
        <f>C16+D16</f>
      </c>
    </row>
    <row r="17" spans="1:5" ht="12.75" customHeight="1">
      <c r="A17" s="20" t="s">
        <v>575</v>
      </c>
      <c r="B17" s="20" t="s">
        <v>576</v>
      </c>
      <c r="C17" s="21">
        <f>'SO 301'!I3</f>
      </c>
      <c r="D17" s="21">
        <f>'SO 301'!O2</f>
      </c>
      <c r="E17" s="21">
        <f>C17+D17</f>
      </c>
    </row>
    <row r="18" spans="1:5" ht="12.75" customHeight="1">
      <c r="A18" s="20" t="s">
        <v>648</v>
      </c>
      <c r="B18" s="20" t="s">
        <v>649</v>
      </c>
      <c r="C18" s="21">
        <f>'SO 302'!I3</f>
      </c>
      <c r="D18" s="21">
        <f>'SO 302'!O2</f>
      </c>
      <c r="E18" s="21">
        <f>C18+D18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0+O8+O12+O49+O53+O60+O94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648</v>
      </c>
      <c r="I3" s="39">
        <f>0+I8+I12+I49+I53+I60+I94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648</v>
      </c>
      <c r="D4" s="6"/>
      <c r="E4" s="18" t="s">
        <v>649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577</v>
      </c>
      <c r="D9" s="25" t="s">
        <v>47</v>
      </c>
      <c r="E9" s="30" t="s">
        <v>578</v>
      </c>
      <c r="F9" s="31" t="s">
        <v>80</v>
      </c>
      <c r="G9" s="32">
        <v>1.172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63.75">
      <c r="A11" s="36" t="s">
        <v>52</v>
      </c>
      <c r="E11" s="37" t="s">
        <v>650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89</v>
      </c>
      <c r="F12" s="6"/>
      <c r="G12" s="6"/>
      <c r="H12" s="6"/>
      <c r="I12" s="42">
        <f>0+Q12</f>
      </c>
      <c r="O12">
        <f>0+R12</f>
      </c>
      <c r="Q12">
        <f>0+I13+I16+I19+I22+I25+I28+I31+I34+I37+I40+I43+I46</f>
      </c>
      <c r="R12">
        <f>0+O13+O16+O19+O22+O25+O28+O31+O34+O37+O40+O43+O46</f>
      </c>
    </row>
    <row r="13" spans="1:16" ht="12.75">
      <c r="A13" s="25" t="s">
        <v>45</v>
      </c>
      <c r="B13" s="29" t="s">
        <v>23</v>
      </c>
      <c r="C13" s="29" t="s">
        <v>584</v>
      </c>
      <c r="D13" s="25" t="s">
        <v>47</v>
      </c>
      <c r="E13" s="30" t="s">
        <v>585</v>
      </c>
      <c r="F13" s="31" t="s">
        <v>103</v>
      </c>
      <c r="G13" s="32">
        <v>24.566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8" t="s">
        <v>52</v>
      </c>
      <c r="E15" s="37" t="s">
        <v>651</v>
      </c>
    </row>
    <row r="16" spans="1:16" ht="12.75">
      <c r="A16" s="25" t="s">
        <v>45</v>
      </c>
      <c r="B16" s="29" t="s">
        <v>22</v>
      </c>
      <c r="C16" s="29" t="s">
        <v>587</v>
      </c>
      <c r="D16" s="25" t="s">
        <v>47</v>
      </c>
      <c r="E16" s="30" t="s">
        <v>588</v>
      </c>
      <c r="F16" s="31" t="s">
        <v>589</v>
      </c>
      <c r="G16" s="32">
        <v>24.566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25.5">
      <c r="A18" s="38" t="s">
        <v>52</v>
      </c>
      <c r="E18" s="37" t="s">
        <v>652</v>
      </c>
    </row>
    <row r="19" spans="1:16" ht="12.75">
      <c r="A19" s="25" t="s">
        <v>45</v>
      </c>
      <c r="B19" s="29" t="s">
        <v>33</v>
      </c>
      <c r="C19" s="29" t="s">
        <v>591</v>
      </c>
      <c r="D19" s="25" t="s">
        <v>47</v>
      </c>
      <c r="E19" s="30" t="s">
        <v>592</v>
      </c>
      <c r="F19" s="31" t="s">
        <v>103</v>
      </c>
      <c r="G19" s="32">
        <v>35.434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25.5">
      <c r="A21" s="38" t="s">
        <v>52</v>
      </c>
      <c r="E21" s="37" t="s">
        <v>653</v>
      </c>
    </row>
    <row r="22" spans="1:16" ht="12.75">
      <c r="A22" s="25" t="s">
        <v>45</v>
      </c>
      <c r="B22" s="29" t="s">
        <v>35</v>
      </c>
      <c r="C22" s="29" t="s">
        <v>594</v>
      </c>
      <c r="D22" s="25" t="s">
        <v>47</v>
      </c>
      <c r="E22" s="30" t="s">
        <v>595</v>
      </c>
      <c r="F22" s="31" t="s">
        <v>589</v>
      </c>
      <c r="G22" s="32">
        <v>35.434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25.5">
      <c r="A24" s="38" t="s">
        <v>52</v>
      </c>
      <c r="E24" s="37" t="s">
        <v>654</v>
      </c>
    </row>
    <row r="25" spans="1:16" ht="25.5">
      <c r="A25" s="25" t="s">
        <v>45</v>
      </c>
      <c r="B25" s="29" t="s">
        <v>37</v>
      </c>
      <c r="C25" s="29" t="s">
        <v>597</v>
      </c>
      <c r="D25" s="25" t="s">
        <v>47</v>
      </c>
      <c r="E25" s="30" t="s">
        <v>598</v>
      </c>
      <c r="F25" s="31" t="s">
        <v>63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8" t="s">
        <v>52</v>
      </c>
      <c r="E27" s="37" t="s">
        <v>599</v>
      </c>
    </row>
    <row r="28" spans="1:16" ht="12.75">
      <c r="A28" s="25" t="s">
        <v>45</v>
      </c>
      <c r="B28" s="29" t="s">
        <v>71</v>
      </c>
      <c r="C28" s="29" t="s">
        <v>600</v>
      </c>
      <c r="D28" s="25" t="s">
        <v>47</v>
      </c>
      <c r="E28" s="30" t="s">
        <v>601</v>
      </c>
      <c r="F28" s="31" t="s">
        <v>103</v>
      </c>
      <c r="G28" s="32">
        <v>35.434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38.25">
      <c r="A30" s="38" t="s">
        <v>52</v>
      </c>
      <c r="E30" s="37" t="s">
        <v>655</v>
      </c>
    </row>
    <row r="31" spans="1:16" ht="12.75">
      <c r="A31" s="25" t="s">
        <v>45</v>
      </c>
      <c r="B31" s="29" t="s">
        <v>106</v>
      </c>
      <c r="C31" s="29" t="s">
        <v>603</v>
      </c>
      <c r="D31" s="25" t="s">
        <v>47</v>
      </c>
      <c r="E31" s="30" t="s">
        <v>604</v>
      </c>
      <c r="F31" s="31" t="s">
        <v>589</v>
      </c>
      <c r="G31" s="32">
        <v>35.434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51">
      <c r="A33" s="38" t="s">
        <v>52</v>
      </c>
      <c r="E33" s="37" t="s">
        <v>656</v>
      </c>
    </row>
    <row r="34" spans="1:16" ht="12.75">
      <c r="A34" s="25" t="s">
        <v>45</v>
      </c>
      <c r="B34" s="29" t="s">
        <v>40</v>
      </c>
      <c r="C34" s="29" t="s">
        <v>606</v>
      </c>
      <c r="D34" s="25" t="s">
        <v>47</v>
      </c>
      <c r="E34" s="30" t="s">
        <v>607</v>
      </c>
      <c r="F34" s="31" t="s">
        <v>103</v>
      </c>
      <c r="G34" s="32">
        <v>35.434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38.25">
      <c r="A36" s="38" t="s">
        <v>52</v>
      </c>
      <c r="E36" s="37" t="s">
        <v>655</v>
      </c>
    </row>
    <row r="37" spans="1:16" ht="12.75">
      <c r="A37" s="25" t="s">
        <v>45</v>
      </c>
      <c r="B37" s="29" t="s">
        <v>42</v>
      </c>
      <c r="C37" s="29" t="s">
        <v>608</v>
      </c>
      <c r="D37" s="25" t="s">
        <v>47</v>
      </c>
      <c r="E37" s="30" t="s">
        <v>609</v>
      </c>
      <c r="F37" s="31" t="s">
        <v>589</v>
      </c>
      <c r="G37" s="32">
        <v>35.434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51">
      <c r="A39" s="38" t="s">
        <v>52</v>
      </c>
      <c r="E39" s="37" t="s">
        <v>656</v>
      </c>
    </row>
    <row r="40" spans="1:16" ht="12.75">
      <c r="A40" s="25" t="s">
        <v>45</v>
      </c>
      <c r="B40" s="29" t="s">
        <v>117</v>
      </c>
      <c r="C40" s="29" t="s">
        <v>151</v>
      </c>
      <c r="D40" s="25" t="s">
        <v>47</v>
      </c>
      <c r="E40" s="30" t="s">
        <v>152</v>
      </c>
      <c r="F40" s="31" t="s">
        <v>103</v>
      </c>
      <c r="G40" s="32">
        <v>70.868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51">
      <c r="A42" s="38" t="s">
        <v>52</v>
      </c>
      <c r="E42" s="37" t="s">
        <v>657</v>
      </c>
    </row>
    <row r="43" spans="1:16" ht="12.75">
      <c r="A43" s="25" t="s">
        <v>45</v>
      </c>
      <c r="B43" s="29" t="s">
        <v>122</v>
      </c>
      <c r="C43" s="29" t="s">
        <v>426</v>
      </c>
      <c r="D43" s="25" t="s">
        <v>47</v>
      </c>
      <c r="E43" s="30" t="s">
        <v>427</v>
      </c>
      <c r="F43" s="31" t="s">
        <v>103</v>
      </c>
      <c r="G43" s="32">
        <v>60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2.75">
      <c r="A45" s="38" t="s">
        <v>52</v>
      </c>
      <c r="E45" s="37" t="s">
        <v>658</v>
      </c>
    </row>
    <row r="46" spans="1:16" ht="12.75">
      <c r="A46" s="25" t="s">
        <v>45</v>
      </c>
      <c r="B46" s="29" t="s">
        <v>126</v>
      </c>
      <c r="C46" s="29" t="s">
        <v>198</v>
      </c>
      <c r="D46" s="25" t="s">
        <v>47</v>
      </c>
      <c r="E46" s="30" t="s">
        <v>199</v>
      </c>
      <c r="F46" s="31" t="s">
        <v>103</v>
      </c>
      <c r="G46" s="32">
        <v>8.36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659</v>
      </c>
    </row>
    <row r="49" spans="1:18" ht="12.75" customHeight="1">
      <c r="A49" s="6" t="s">
        <v>43</v>
      </c>
      <c r="B49" s="6"/>
      <c r="C49" s="41" t="s">
        <v>33</v>
      </c>
      <c r="D49" s="6"/>
      <c r="E49" s="27" t="s">
        <v>160</v>
      </c>
      <c r="F49" s="6"/>
      <c r="G49" s="6"/>
      <c r="H49" s="6"/>
      <c r="I49" s="42">
        <f>0+Q49</f>
      </c>
      <c r="O49">
        <f>0+R49</f>
      </c>
      <c r="Q49">
        <f>0+I50</f>
      </c>
      <c r="R49">
        <f>0+O50</f>
      </c>
    </row>
    <row r="50" spans="1:16" ht="12.75">
      <c r="A50" s="25" t="s">
        <v>45</v>
      </c>
      <c r="B50" s="29" t="s">
        <v>130</v>
      </c>
      <c r="C50" s="29" t="s">
        <v>528</v>
      </c>
      <c r="D50" s="25" t="s">
        <v>47</v>
      </c>
      <c r="E50" s="30" t="s">
        <v>529</v>
      </c>
      <c r="F50" s="31" t="s">
        <v>103</v>
      </c>
      <c r="G50" s="32">
        <v>1.672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52</v>
      </c>
      <c r="E52" s="37" t="s">
        <v>660</v>
      </c>
    </row>
    <row r="53" spans="1:18" ht="12.75" customHeight="1">
      <c r="A53" s="6" t="s">
        <v>43</v>
      </c>
      <c r="B53" s="6"/>
      <c r="C53" s="41" t="s">
        <v>71</v>
      </c>
      <c r="D53" s="6"/>
      <c r="E53" s="27" t="s">
        <v>545</v>
      </c>
      <c r="F53" s="6"/>
      <c r="G53" s="6"/>
      <c r="H53" s="6"/>
      <c r="I53" s="42">
        <f>0+Q53</f>
      </c>
      <c r="O53">
        <f>0+R53</f>
      </c>
      <c r="Q53">
        <f>0+I54+I57</f>
      </c>
      <c r="R53">
        <f>0+O54+O57</f>
      </c>
    </row>
    <row r="54" spans="1:16" ht="12.75">
      <c r="A54" s="25" t="s">
        <v>45</v>
      </c>
      <c r="B54" s="29" t="s">
        <v>135</v>
      </c>
      <c r="C54" s="29" t="s">
        <v>661</v>
      </c>
      <c r="D54" s="25" t="s">
        <v>47</v>
      </c>
      <c r="E54" s="30" t="s">
        <v>662</v>
      </c>
      <c r="F54" s="31" t="s">
        <v>58</v>
      </c>
      <c r="G54" s="32">
        <v>66.386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25.5">
      <c r="A56" s="38" t="s">
        <v>52</v>
      </c>
      <c r="E56" s="37" t="s">
        <v>663</v>
      </c>
    </row>
    <row r="57" spans="1:16" ht="38.25">
      <c r="A57" s="25" t="s">
        <v>45</v>
      </c>
      <c r="B57" s="29" t="s">
        <v>140</v>
      </c>
      <c r="C57" s="29" t="s">
        <v>664</v>
      </c>
      <c r="D57" s="25" t="s">
        <v>47</v>
      </c>
      <c r="E57" s="30" t="s">
        <v>665</v>
      </c>
      <c r="F57" s="31" t="s">
        <v>120</v>
      </c>
      <c r="G57" s="32">
        <v>39.05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47</v>
      </c>
    </row>
    <row r="59" spans="1:5" ht="12.75">
      <c r="A59" s="36" t="s">
        <v>52</v>
      </c>
      <c r="E59" s="37" t="s">
        <v>666</v>
      </c>
    </row>
    <row r="60" spans="1:18" ht="12.75" customHeight="1">
      <c r="A60" s="6" t="s">
        <v>43</v>
      </c>
      <c r="B60" s="6"/>
      <c r="C60" s="41" t="s">
        <v>106</v>
      </c>
      <c r="D60" s="6"/>
      <c r="E60" s="27" t="s">
        <v>667</v>
      </c>
      <c r="F60" s="6"/>
      <c r="G60" s="6"/>
      <c r="H60" s="6"/>
      <c r="I60" s="42">
        <f>0+Q60</f>
      </c>
      <c r="O60">
        <f>0+R60</f>
      </c>
      <c r="Q60">
        <f>0+I61+I64+I67+I70+I73+I76+I79+I82+I85+I88+I91</f>
      </c>
      <c r="R60">
        <f>0+O61+O64+O67+O70+O73+O76+O79+O82+O85+O88+O91</f>
      </c>
    </row>
    <row r="61" spans="1:16" ht="25.5">
      <c r="A61" s="25" t="s">
        <v>45</v>
      </c>
      <c r="B61" s="29" t="s">
        <v>145</v>
      </c>
      <c r="C61" s="29" t="s">
        <v>614</v>
      </c>
      <c r="D61" s="25" t="s">
        <v>47</v>
      </c>
      <c r="E61" s="30" t="s">
        <v>615</v>
      </c>
      <c r="F61" s="31" t="s">
        <v>120</v>
      </c>
      <c r="G61" s="32">
        <v>12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25.5">
      <c r="A63" s="38" t="s">
        <v>52</v>
      </c>
      <c r="E63" s="37" t="s">
        <v>616</v>
      </c>
    </row>
    <row r="64" spans="1:16" ht="12.75">
      <c r="A64" s="25" t="s">
        <v>45</v>
      </c>
      <c r="B64" s="29" t="s">
        <v>150</v>
      </c>
      <c r="C64" s="29" t="s">
        <v>668</v>
      </c>
      <c r="D64" s="25" t="s">
        <v>47</v>
      </c>
      <c r="E64" s="30" t="s">
        <v>669</v>
      </c>
      <c r="F64" s="31" t="s">
        <v>120</v>
      </c>
      <c r="G64" s="32">
        <v>55.77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89.25">
      <c r="A66" s="38" t="s">
        <v>52</v>
      </c>
      <c r="E66" s="37" t="s">
        <v>670</v>
      </c>
    </row>
    <row r="67" spans="1:16" ht="25.5">
      <c r="A67" s="25" t="s">
        <v>45</v>
      </c>
      <c r="B67" s="29" t="s">
        <v>154</v>
      </c>
      <c r="C67" s="29" t="s">
        <v>671</v>
      </c>
      <c r="D67" s="25" t="s">
        <v>47</v>
      </c>
      <c r="E67" s="30" t="s">
        <v>672</v>
      </c>
      <c r="F67" s="31" t="s">
        <v>63</v>
      </c>
      <c r="G67" s="32">
        <v>2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25.5">
      <c r="A69" s="38" t="s">
        <v>52</v>
      </c>
      <c r="E69" s="37" t="s">
        <v>625</v>
      </c>
    </row>
    <row r="70" spans="1:16" ht="12.75">
      <c r="A70" s="25" t="s">
        <v>45</v>
      </c>
      <c r="B70" s="29" t="s">
        <v>158</v>
      </c>
      <c r="C70" s="29" t="s">
        <v>673</v>
      </c>
      <c r="D70" s="25" t="s">
        <v>47</v>
      </c>
      <c r="E70" s="30" t="s">
        <v>674</v>
      </c>
      <c r="F70" s="31" t="s">
        <v>120</v>
      </c>
      <c r="G70" s="32">
        <v>20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52</v>
      </c>
      <c r="E72" s="37" t="s">
        <v>675</v>
      </c>
    </row>
    <row r="73" spans="1:16" ht="12.75">
      <c r="A73" s="25" t="s">
        <v>45</v>
      </c>
      <c r="B73" s="29" t="s">
        <v>161</v>
      </c>
      <c r="C73" s="29" t="s">
        <v>626</v>
      </c>
      <c r="D73" s="25" t="s">
        <v>47</v>
      </c>
      <c r="E73" s="30" t="s">
        <v>627</v>
      </c>
      <c r="F73" s="31" t="s">
        <v>120</v>
      </c>
      <c r="G73" s="32">
        <v>16.7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47</v>
      </c>
    </row>
    <row r="75" spans="1:5" ht="12.75">
      <c r="A75" s="38" t="s">
        <v>52</v>
      </c>
      <c r="E75" s="37" t="s">
        <v>676</v>
      </c>
    </row>
    <row r="76" spans="1:16" ht="12.75">
      <c r="A76" s="25" t="s">
        <v>45</v>
      </c>
      <c r="B76" s="29" t="s">
        <v>167</v>
      </c>
      <c r="C76" s="29" t="s">
        <v>677</v>
      </c>
      <c r="D76" s="25" t="s">
        <v>47</v>
      </c>
      <c r="E76" s="30" t="s">
        <v>678</v>
      </c>
      <c r="F76" s="31" t="s">
        <v>120</v>
      </c>
      <c r="G76" s="32">
        <v>55.77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12.75">
      <c r="A78" s="38" t="s">
        <v>52</v>
      </c>
      <c r="E78" s="37" t="s">
        <v>679</v>
      </c>
    </row>
    <row r="79" spans="1:16" ht="12.75">
      <c r="A79" s="25" t="s">
        <v>45</v>
      </c>
      <c r="B79" s="29" t="s">
        <v>172</v>
      </c>
      <c r="C79" s="29" t="s">
        <v>680</v>
      </c>
      <c r="D79" s="25" t="s">
        <v>47</v>
      </c>
      <c r="E79" s="30" t="s">
        <v>681</v>
      </c>
      <c r="F79" s="31" t="s">
        <v>120</v>
      </c>
      <c r="G79" s="32">
        <v>55.77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12.75">
      <c r="A81" s="38" t="s">
        <v>52</v>
      </c>
      <c r="E81" s="37" t="s">
        <v>679</v>
      </c>
    </row>
    <row r="82" spans="1:16" ht="12.75">
      <c r="A82" s="25" t="s">
        <v>45</v>
      </c>
      <c r="B82" s="29" t="s">
        <v>176</v>
      </c>
      <c r="C82" s="29" t="s">
        <v>682</v>
      </c>
      <c r="D82" s="25" t="s">
        <v>47</v>
      </c>
      <c r="E82" s="30" t="s">
        <v>683</v>
      </c>
      <c r="F82" s="31" t="s">
        <v>639</v>
      </c>
      <c r="G82" s="32">
        <v>4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12.75">
      <c r="A84" s="38" t="s">
        <v>52</v>
      </c>
      <c r="E84" s="37" t="s">
        <v>631</v>
      </c>
    </row>
    <row r="85" spans="1:16" ht="25.5">
      <c r="A85" s="25" t="s">
        <v>45</v>
      </c>
      <c r="B85" s="29" t="s">
        <v>271</v>
      </c>
      <c r="C85" s="29" t="s">
        <v>684</v>
      </c>
      <c r="D85" s="25" t="s">
        <v>47</v>
      </c>
      <c r="E85" s="30" t="s">
        <v>642</v>
      </c>
      <c r="F85" s="31" t="s">
        <v>639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8" t="s">
        <v>52</v>
      </c>
      <c r="E87" s="37" t="s">
        <v>643</v>
      </c>
    </row>
    <row r="88" spans="1:16" ht="12.75">
      <c r="A88" s="25" t="s">
        <v>45</v>
      </c>
      <c r="B88" s="29" t="s">
        <v>274</v>
      </c>
      <c r="C88" s="29" t="s">
        <v>685</v>
      </c>
      <c r="D88" s="25" t="s">
        <v>47</v>
      </c>
      <c r="E88" s="30" t="s">
        <v>686</v>
      </c>
      <c r="F88" s="31" t="s">
        <v>639</v>
      </c>
      <c r="G88" s="32">
        <v>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8" t="s">
        <v>52</v>
      </c>
      <c r="E90" s="37" t="s">
        <v>643</v>
      </c>
    </row>
    <row r="91" spans="1:16" ht="12.75">
      <c r="A91" s="25" t="s">
        <v>45</v>
      </c>
      <c r="B91" s="29" t="s">
        <v>278</v>
      </c>
      <c r="C91" s="29" t="s">
        <v>687</v>
      </c>
      <c r="D91" s="25" t="s">
        <v>47</v>
      </c>
      <c r="E91" s="30" t="s">
        <v>688</v>
      </c>
      <c r="F91" s="31" t="s">
        <v>639</v>
      </c>
      <c r="G91" s="32">
        <v>2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12.75">
      <c r="A93" s="36" t="s">
        <v>52</v>
      </c>
      <c r="E93" s="37" t="s">
        <v>640</v>
      </c>
    </row>
    <row r="94" spans="1:18" ht="12.75" customHeight="1">
      <c r="A94" s="6" t="s">
        <v>43</v>
      </c>
      <c r="B94" s="6"/>
      <c r="C94" s="41" t="s">
        <v>40</v>
      </c>
      <c r="D94" s="6"/>
      <c r="E94" s="27" t="s">
        <v>689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283</v>
      </c>
      <c r="C95" s="29" t="s">
        <v>690</v>
      </c>
      <c r="D95" s="25" t="s">
        <v>47</v>
      </c>
      <c r="E95" s="30" t="s">
        <v>691</v>
      </c>
      <c r="F95" s="31" t="s">
        <v>120</v>
      </c>
      <c r="G95" s="32">
        <v>55.77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12.75">
      <c r="A97" s="36" t="s">
        <v>52</v>
      </c>
      <c r="E97" s="37" t="s">
        <v>692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58</v>
      </c>
      <c r="G15" s="32">
        <v>26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29.5">
      <c r="A16" s="34" t="s">
        <v>50</v>
      </c>
      <c r="E16" s="35" t="s">
        <v>59</v>
      </c>
    </row>
    <row r="17" spans="1:5" ht="12.75">
      <c r="A17" s="38" t="s">
        <v>52</v>
      </c>
      <c r="E17" s="37" t="s">
        <v>60</v>
      </c>
    </row>
    <row r="18" spans="1:16" ht="12.75">
      <c r="A18" s="25" t="s">
        <v>45</v>
      </c>
      <c r="B18" s="29" t="s">
        <v>33</v>
      </c>
      <c r="C18" s="29" t="s">
        <v>61</v>
      </c>
      <c r="D18" s="25" t="s">
        <v>47</v>
      </c>
      <c r="E18" s="30" t="s">
        <v>62</v>
      </c>
      <c r="F18" s="31" t="s">
        <v>63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64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65</v>
      </c>
      <c r="D21" s="25" t="s">
        <v>47</v>
      </c>
      <c r="E21" s="30" t="s">
        <v>66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67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68</v>
      </c>
      <c r="D24" s="25" t="s">
        <v>47</v>
      </c>
      <c r="E24" s="30" t="s">
        <v>69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25.5">
      <c r="A25" s="34" t="s">
        <v>50</v>
      </c>
      <c r="E25" s="35" t="s">
        <v>70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71</v>
      </c>
      <c r="C27" s="29" t="s">
        <v>72</v>
      </c>
      <c r="D27" s="25" t="s">
        <v>47</v>
      </c>
      <c r="E27" s="30" t="s">
        <v>73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25.5">
      <c r="A28" s="34" t="s">
        <v>50</v>
      </c>
      <c r="E28" s="35" t="s">
        <v>74</v>
      </c>
    </row>
    <row r="29" spans="1:5" ht="12.75">
      <c r="A29" s="36" t="s">
        <v>52</v>
      </c>
      <c r="E29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0+O8+O18+O70+O74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</v>
      </c>
      <c r="I3" s="39">
        <f>0+I8+I18+I70+I74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</v>
      </c>
      <c r="D4" s="6"/>
      <c r="E4" s="18" t="s">
        <v>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77</v>
      </c>
      <c r="D9" s="25" t="s">
        <v>78</v>
      </c>
      <c r="E9" s="30" t="s">
        <v>79</v>
      </c>
      <c r="F9" s="31" t="s">
        <v>80</v>
      </c>
      <c r="G9" s="32">
        <v>52.121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81</v>
      </c>
    </row>
    <row r="11" spans="1:5" ht="89.25">
      <c r="A11" s="38" t="s">
        <v>52</v>
      </c>
      <c r="E11" s="37" t="s">
        <v>82</v>
      </c>
    </row>
    <row r="12" spans="1:16" ht="12.75">
      <c r="A12" s="25" t="s">
        <v>45</v>
      </c>
      <c r="B12" s="29" t="s">
        <v>23</v>
      </c>
      <c r="C12" s="29" t="s">
        <v>77</v>
      </c>
      <c r="D12" s="25" t="s">
        <v>83</v>
      </c>
      <c r="E12" s="30" t="s">
        <v>79</v>
      </c>
      <c r="F12" s="31" t="s">
        <v>80</v>
      </c>
      <c r="G12" s="32">
        <v>1107.54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84</v>
      </c>
    </row>
    <row r="14" spans="1:5" ht="89.25">
      <c r="A14" s="38" t="s">
        <v>52</v>
      </c>
      <c r="E14" s="37" t="s">
        <v>85</v>
      </c>
    </row>
    <row r="15" spans="1:16" ht="12.75">
      <c r="A15" s="25" t="s">
        <v>45</v>
      </c>
      <c r="B15" s="29" t="s">
        <v>22</v>
      </c>
      <c r="C15" s="29" t="s">
        <v>86</v>
      </c>
      <c r="D15" s="25" t="s">
        <v>47</v>
      </c>
      <c r="E15" s="30" t="s">
        <v>73</v>
      </c>
      <c r="F15" s="31" t="s">
        <v>63</v>
      </c>
      <c r="G15" s="32">
        <v>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87</v>
      </c>
    </row>
    <row r="17" spans="1:5" ht="25.5">
      <c r="A17" s="36" t="s">
        <v>52</v>
      </c>
      <c r="E17" s="37" t="s">
        <v>88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89</v>
      </c>
      <c r="F18" s="6"/>
      <c r="G18" s="6"/>
      <c r="H18" s="6"/>
      <c r="I18" s="42">
        <f>0+Q18</f>
      </c>
      <c r="O18">
        <f>0+R18</f>
      </c>
      <c r="Q18">
        <f>0+I19+I22+I25+I28+I31+I34+I37+I40+I43+I46+I49+I52+I55+I58+I61+I64+I67</f>
      </c>
      <c r="R18">
        <f>0+O19+O22+O25+O28+O31+O34+O37+O40+O43+O46+O49+O52+O55+O58+O61+O64+O67</f>
      </c>
    </row>
    <row r="19" spans="1:16" ht="12.75">
      <c r="A19" s="25" t="s">
        <v>45</v>
      </c>
      <c r="B19" s="29" t="s">
        <v>33</v>
      </c>
      <c r="C19" s="29" t="s">
        <v>90</v>
      </c>
      <c r="D19" s="25" t="s">
        <v>47</v>
      </c>
      <c r="E19" s="30" t="s">
        <v>91</v>
      </c>
      <c r="F19" s="31" t="s">
        <v>58</v>
      </c>
      <c r="G19" s="32">
        <v>245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92</v>
      </c>
    </row>
    <row r="21" spans="1:5" ht="25.5">
      <c r="A21" s="38" t="s">
        <v>52</v>
      </c>
      <c r="E21" s="37" t="s">
        <v>93</v>
      </c>
    </row>
    <row r="22" spans="1:16" ht="12.75">
      <c r="A22" s="25" t="s">
        <v>45</v>
      </c>
      <c r="B22" s="29" t="s">
        <v>35</v>
      </c>
      <c r="C22" s="29" t="s">
        <v>94</v>
      </c>
      <c r="D22" s="25" t="s">
        <v>47</v>
      </c>
      <c r="E22" s="30" t="s">
        <v>95</v>
      </c>
      <c r="F22" s="31" t="s">
        <v>58</v>
      </c>
      <c r="G22" s="32">
        <v>253.67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96</v>
      </c>
    </row>
    <row r="24" spans="1:5" ht="38.25">
      <c r="A24" s="38" t="s">
        <v>52</v>
      </c>
      <c r="E24" s="37" t="s">
        <v>97</v>
      </c>
    </row>
    <row r="25" spans="1:16" ht="12.75">
      <c r="A25" s="25" t="s">
        <v>45</v>
      </c>
      <c r="B25" s="29" t="s">
        <v>37</v>
      </c>
      <c r="C25" s="29" t="s">
        <v>98</v>
      </c>
      <c r="D25" s="25" t="s">
        <v>47</v>
      </c>
      <c r="E25" s="30" t="s">
        <v>99</v>
      </c>
      <c r="F25" s="31" t="s">
        <v>63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92</v>
      </c>
    </row>
    <row r="27" spans="1:5" ht="25.5">
      <c r="A27" s="38" t="s">
        <v>52</v>
      </c>
      <c r="E27" s="37" t="s">
        <v>100</v>
      </c>
    </row>
    <row r="28" spans="1:16" ht="12.75">
      <c r="A28" s="25" t="s">
        <v>45</v>
      </c>
      <c r="B28" s="29" t="s">
        <v>71</v>
      </c>
      <c r="C28" s="29" t="s">
        <v>101</v>
      </c>
      <c r="D28" s="25" t="s">
        <v>47</v>
      </c>
      <c r="E28" s="30" t="s">
        <v>102</v>
      </c>
      <c r="F28" s="31" t="s">
        <v>103</v>
      </c>
      <c r="G28" s="32">
        <v>3.282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104</v>
      </c>
    </row>
    <row r="30" spans="1:5" ht="51">
      <c r="A30" s="38" t="s">
        <v>52</v>
      </c>
      <c r="E30" s="37" t="s">
        <v>105</v>
      </c>
    </row>
    <row r="31" spans="1:16" ht="12.75">
      <c r="A31" s="25" t="s">
        <v>45</v>
      </c>
      <c r="B31" s="29" t="s">
        <v>106</v>
      </c>
      <c r="C31" s="29" t="s">
        <v>107</v>
      </c>
      <c r="D31" s="25" t="s">
        <v>47</v>
      </c>
      <c r="E31" s="30" t="s">
        <v>108</v>
      </c>
      <c r="F31" s="31" t="s">
        <v>58</v>
      </c>
      <c r="G31" s="32">
        <v>11.22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109</v>
      </c>
    </row>
    <row r="33" spans="1:5" ht="38.25">
      <c r="A33" s="38" t="s">
        <v>52</v>
      </c>
      <c r="E33" s="37" t="s">
        <v>110</v>
      </c>
    </row>
    <row r="34" spans="1:16" ht="25.5">
      <c r="A34" s="25" t="s">
        <v>45</v>
      </c>
      <c r="B34" s="29" t="s">
        <v>40</v>
      </c>
      <c r="C34" s="29" t="s">
        <v>111</v>
      </c>
      <c r="D34" s="25" t="s">
        <v>47</v>
      </c>
      <c r="E34" s="30" t="s">
        <v>112</v>
      </c>
      <c r="F34" s="31" t="s">
        <v>103</v>
      </c>
      <c r="G34" s="32">
        <v>223.914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104</v>
      </c>
    </row>
    <row r="36" spans="1:5" ht="51">
      <c r="A36" s="38" t="s">
        <v>52</v>
      </c>
      <c r="E36" s="37" t="s">
        <v>113</v>
      </c>
    </row>
    <row r="37" spans="1:16" ht="12.75">
      <c r="A37" s="25" t="s">
        <v>45</v>
      </c>
      <c r="B37" s="29" t="s">
        <v>42</v>
      </c>
      <c r="C37" s="29" t="s">
        <v>114</v>
      </c>
      <c r="D37" s="25" t="s">
        <v>47</v>
      </c>
      <c r="E37" s="30" t="s">
        <v>115</v>
      </c>
      <c r="F37" s="31" t="s">
        <v>103</v>
      </c>
      <c r="G37" s="32">
        <v>10.257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104</v>
      </c>
    </row>
    <row r="39" spans="1:5" ht="51">
      <c r="A39" s="38" t="s">
        <v>52</v>
      </c>
      <c r="E39" s="37" t="s">
        <v>116</v>
      </c>
    </row>
    <row r="40" spans="1:16" ht="12.75">
      <c r="A40" s="25" t="s">
        <v>45</v>
      </c>
      <c r="B40" s="29" t="s">
        <v>117</v>
      </c>
      <c r="C40" s="29" t="s">
        <v>118</v>
      </c>
      <c r="D40" s="25" t="s">
        <v>47</v>
      </c>
      <c r="E40" s="30" t="s">
        <v>119</v>
      </c>
      <c r="F40" s="31" t="s">
        <v>120</v>
      </c>
      <c r="G40" s="32">
        <v>18.832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109</v>
      </c>
    </row>
    <row r="42" spans="1:5" ht="38.25">
      <c r="A42" s="38" t="s">
        <v>52</v>
      </c>
      <c r="E42" s="37" t="s">
        <v>121</v>
      </c>
    </row>
    <row r="43" spans="1:16" ht="12.75">
      <c r="A43" s="25" t="s">
        <v>45</v>
      </c>
      <c r="B43" s="29" t="s">
        <v>122</v>
      </c>
      <c r="C43" s="29" t="s">
        <v>123</v>
      </c>
      <c r="D43" s="25" t="s">
        <v>47</v>
      </c>
      <c r="E43" s="30" t="s">
        <v>124</v>
      </c>
      <c r="F43" s="31" t="s">
        <v>120</v>
      </c>
      <c r="G43" s="32">
        <v>137.555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25.5">
      <c r="A44" s="34" t="s">
        <v>50</v>
      </c>
      <c r="E44" s="35" t="s">
        <v>109</v>
      </c>
    </row>
    <row r="45" spans="1:5" ht="38.25">
      <c r="A45" s="38" t="s">
        <v>52</v>
      </c>
      <c r="E45" s="37" t="s">
        <v>125</v>
      </c>
    </row>
    <row r="46" spans="1:16" ht="12.75">
      <c r="A46" s="25" t="s">
        <v>45</v>
      </c>
      <c r="B46" s="29" t="s">
        <v>126</v>
      </c>
      <c r="C46" s="29" t="s">
        <v>127</v>
      </c>
      <c r="D46" s="25" t="s">
        <v>47</v>
      </c>
      <c r="E46" s="30" t="s">
        <v>128</v>
      </c>
      <c r="F46" s="31" t="s">
        <v>120</v>
      </c>
      <c r="G46" s="32">
        <v>120.12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109</v>
      </c>
    </row>
    <row r="48" spans="1:5" ht="38.25">
      <c r="A48" s="38" t="s">
        <v>52</v>
      </c>
      <c r="E48" s="37" t="s">
        <v>129</v>
      </c>
    </row>
    <row r="49" spans="1:16" ht="12.75">
      <c r="A49" s="25" t="s">
        <v>45</v>
      </c>
      <c r="B49" s="29" t="s">
        <v>130</v>
      </c>
      <c r="C49" s="29" t="s">
        <v>131</v>
      </c>
      <c r="D49" s="25" t="s">
        <v>47</v>
      </c>
      <c r="E49" s="30" t="s">
        <v>132</v>
      </c>
      <c r="F49" s="31" t="s">
        <v>103</v>
      </c>
      <c r="G49" s="32">
        <v>876.82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133</v>
      </c>
    </row>
    <row r="51" spans="1:5" ht="153">
      <c r="A51" s="38" t="s">
        <v>52</v>
      </c>
      <c r="E51" s="37" t="s">
        <v>134</v>
      </c>
    </row>
    <row r="52" spans="1:16" ht="12.75">
      <c r="A52" s="25" t="s">
        <v>45</v>
      </c>
      <c r="B52" s="29" t="s">
        <v>135</v>
      </c>
      <c r="C52" s="29" t="s">
        <v>136</v>
      </c>
      <c r="D52" s="25" t="s">
        <v>47</v>
      </c>
      <c r="E52" s="30" t="s">
        <v>137</v>
      </c>
      <c r="F52" s="31" t="s">
        <v>103</v>
      </c>
      <c r="G52" s="32">
        <v>27.391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138</v>
      </c>
    </row>
    <row r="54" spans="1:5" ht="25.5">
      <c r="A54" s="38" t="s">
        <v>52</v>
      </c>
      <c r="E54" s="37" t="s">
        <v>139</v>
      </c>
    </row>
    <row r="55" spans="1:16" ht="12.75">
      <c r="A55" s="25" t="s">
        <v>45</v>
      </c>
      <c r="B55" s="29" t="s">
        <v>140</v>
      </c>
      <c r="C55" s="29" t="s">
        <v>141</v>
      </c>
      <c r="D55" s="25" t="s">
        <v>47</v>
      </c>
      <c r="E55" s="30" t="s">
        <v>142</v>
      </c>
      <c r="F55" s="31" t="s">
        <v>103</v>
      </c>
      <c r="G55" s="32">
        <v>92.256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143</v>
      </c>
    </row>
    <row r="57" spans="1:5" ht="25.5">
      <c r="A57" s="38" t="s">
        <v>52</v>
      </c>
      <c r="E57" s="37" t="s">
        <v>144</v>
      </c>
    </row>
    <row r="58" spans="1:16" ht="12.75">
      <c r="A58" s="25" t="s">
        <v>45</v>
      </c>
      <c r="B58" s="29" t="s">
        <v>145</v>
      </c>
      <c r="C58" s="29" t="s">
        <v>146</v>
      </c>
      <c r="D58" s="25" t="s">
        <v>47</v>
      </c>
      <c r="E58" s="30" t="s">
        <v>147</v>
      </c>
      <c r="F58" s="31" t="s">
        <v>103</v>
      </c>
      <c r="G58" s="32">
        <v>192.633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63.75">
      <c r="A59" s="34" t="s">
        <v>50</v>
      </c>
      <c r="E59" s="35" t="s">
        <v>148</v>
      </c>
    </row>
    <row r="60" spans="1:5" ht="38.25">
      <c r="A60" s="38" t="s">
        <v>52</v>
      </c>
      <c r="E60" s="37" t="s">
        <v>149</v>
      </c>
    </row>
    <row r="61" spans="1:16" ht="12.75">
      <c r="A61" s="25" t="s">
        <v>45</v>
      </c>
      <c r="B61" s="29" t="s">
        <v>150</v>
      </c>
      <c r="C61" s="29" t="s">
        <v>151</v>
      </c>
      <c r="D61" s="25" t="s">
        <v>47</v>
      </c>
      <c r="E61" s="30" t="s">
        <v>152</v>
      </c>
      <c r="F61" s="31" t="s">
        <v>103</v>
      </c>
      <c r="G61" s="32">
        <v>312.277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114.75">
      <c r="A63" s="38" t="s">
        <v>52</v>
      </c>
      <c r="E63" s="37" t="s">
        <v>153</v>
      </c>
    </row>
    <row r="64" spans="1:16" ht="12.75">
      <c r="A64" s="25" t="s">
        <v>45</v>
      </c>
      <c r="B64" s="29" t="s">
        <v>154</v>
      </c>
      <c r="C64" s="29" t="s">
        <v>155</v>
      </c>
      <c r="D64" s="25" t="s">
        <v>78</v>
      </c>
      <c r="E64" s="30" t="s">
        <v>156</v>
      </c>
      <c r="F64" s="31" t="s">
        <v>103</v>
      </c>
      <c r="G64" s="32">
        <v>51.096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25.5">
      <c r="A66" s="38" t="s">
        <v>52</v>
      </c>
      <c r="E66" s="37" t="s">
        <v>157</v>
      </c>
    </row>
    <row r="67" spans="1:16" ht="12.75">
      <c r="A67" s="25" t="s">
        <v>45</v>
      </c>
      <c r="B67" s="29" t="s">
        <v>158</v>
      </c>
      <c r="C67" s="29" t="s">
        <v>155</v>
      </c>
      <c r="D67" s="25" t="s">
        <v>83</v>
      </c>
      <c r="E67" s="30" t="s">
        <v>156</v>
      </c>
      <c r="F67" s="31" t="s">
        <v>103</v>
      </c>
      <c r="G67" s="32">
        <v>17.805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63.75">
      <c r="A69" s="36" t="s">
        <v>52</v>
      </c>
      <c r="E69" s="37" t="s">
        <v>159</v>
      </c>
    </row>
    <row r="70" spans="1:18" ht="12.75" customHeight="1">
      <c r="A70" s="6" t="s">
        <v>43</v>
      </c>
      <c r="B70" s="6"/>
      <c r="C70" s="41" t="s">
        <v>33</v>
      </c>
      <c r="D70" s="6"/>
      <c r="E70" s="27" t="s">
        <v>160</v>
      </c>
      <c r="F70" s="6"/>
      <c r="G70" s="6"/>
      <c r="H70" s="6"/>
      <c r="I70" s="42">
        <f>0+Q70</f>
      </c>
      <c r="O70">
        <f>0+R70</f>
      </c>
      <c r="Q70">
        <f>0+I71</f>
      </c>
      <c r="R70">
        <f>0+O71</f>
      </c>
    </row>
    <row r="71" spans="1:16" ht="12.75">
      <c r="A71" s="25" t="s">
        <v>45</v>
      </c>
      <c r="B71" s="29" t="s">
        <v>161</v>
      </c>
      <c r="C71" s="29" t="s">
        <v>162</v>
      </c>
      <c r="D71" s="25" t="s">
        <v>47</v>
      </c>
      <c r="E71" s="30" t="s">
        <v>163</v>
      </c>
      <c r="F71" s="31" t="s">
        <v>103</v>
      </c>
      <c r="G71" s="32">
        <v>0.33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164</v>
      </c>
    </row>
    <row r="73" spans="1:5" ht="38.25">
      <c r="A73" s="36" t="s">
        <v>52</v>
      </c>
      <c r="E73" s="37" t="s">
        <v>165</v>
      </c>
    </row>
    <row r="74" spans="1:18" ht="12.75" customHeight="1">
      <c r="A74" s="6" t="s">
        <v>43</v>
      </c>
      <c r="B74" s="6"/>
      <c r="C74" s="41" t="s">
        <v>40</v>
      </c>
      <c r="D74" s="6"/>
      <c r="E74" s="27" t="s">
        <v>166</v>
      </c>
      <c r="F74" s="6"/>
      <c r="G74" s="6"/>
      <c r="H74" s="6"/>
      <c r="I74" s="42">
        <f>0+Q74</f>
      </c>
      <c r="O74">
        <f>0+R74</f>
      </c>
      <c r="Q74">
        <f>0+I75+I78+I81</f>
      </c>
      <c r="R74">
        <f>0+O75+O78+O81</f>
      </c>
    </row>
    <row r="75" spans="1:16" ht="25.5">
      <c r="A75" s="25" t="s">
        <v>45</v>
      </c>
      <c r="B75" s="29" t="s">
        <v>167</v>
      </c>
      <c r="C75" s="29" t="s">
        <v>168</v>
      </c>
      <c r="D75" s="25" t="s">
        <v>47</v>
      </c>
      <c r="E75" s="30" t="s">
        <v>169</v>
      </c>
      <c r="F75" s="31" t="s">
        <v>120</v>
      </c>
      <c r="G75" s="32">
        <v>101.64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25.5">
      <c r="A76" s="34" t="s">
        <v>50</v>
      </c>
      <c r="E76" s="35" t="s">
        <v>170</v>
      </c>
    </row>
    <row r="77" spans="1:5" ht="25.5">
      <c r="A77" s="38" t="s">
        <v>52</v>
      </c>
      <c r="E77" s="37" t="s">
        <v>171</v>
      </c>
    </row>
    <row r="78" spans="1:16" ht="12.75">
      <c r="A78" s="25" t="s">
        <v>45</v>
      </c>
      <c r="B78" s="29" t="s">
        <v>172</v>
      </c>
      <c r="C78" s="29" t="s">
        <v>173</v>
      </c>
      <c r="D78" s="25" t="s">
        <v>47</v>
      </c>
      <c r="E78" s="30" t="s">
        <v>174</v>
      </c>
      <c r="F78" s="31" t="s">
        <v>103</v>
      </c>
      <c r="G78" s="32">
        <v>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25.5">
      <c r="A79" s="34" t="s">
        <v>50</v>
      </c>
      <c r="E79" s="35" t="s">
        <v>104</v>
      </c>
    </row>
    <row r="80" spans="1:5" ht="38.25">
      <c r="A80" s="38" t="s">
        <v>52</v>
      </c>
      <c r="E80" s="37" t="s">
        <v>175</v>
      </c>
    </row>
    <row r="81" spans="1:16" ht="12.75">
      <c r="A81" s="25" t="s">
        <v>45</v>
      </c>
      <c r="B81" s="29" t="s">
        <v>176</v>
      </c>
      <c r="C81" s="29" t="s">
        <v>177</v>
      </c>
      <c r="D81" s="25" t="s">
        <v>47</v>
      </c>
      <c r="E81" s="30" t="s">
        <v>178</v>
      </c>
      <c r="F81" s="31" t="s">
        <v>63</v>
      </c>
      <c r="G81" s="32">
        <v>2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25.5">
      <c r="A82" s="34" t="s">
        <v>50</v>
      </c>
      <c r="E82" s="35" t="s">
        <v>109</v>
      </c>
    </row>
    <row r="83" spans="1:5" ht="25.5">
      <c r="A83" s="36" t="s">
        <v>52</v>
      </c>
      <c r="E83" s="37" t="s">
        <v>179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0+O8+O15+O55+O65+O75+O127+O149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180</v>
      </c>
      <c r="I3" s="39">
        <f>0+I8+I15+I55+I65+I75+I127+I149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180</v>
      </c>
      <c r="D4" s="6"/>
      <c r="E4" s="18" t="s">
        <v>181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77</v>
      </c>
      <c r="D9" s="25" t="s">
        <v>47</v>
      </c>
      <c r="E9" s="30" t="s">
        <v>79</v>
      </c>
      <c r="F9" s="31" t="s">
        <v>80</v>
      </c>
      <c r="G9" s="32">
        <v>34.016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</v>
      </c>
    </row>
    <row r="11" spans="1:5" ht="12.75">
      <c r="A11" s="38" t="s">
        <v>52</v>
      </c>
      <c r="E11" s="37" t="s">
        <v>182</v>
      </c>
    </row>
    <row r="12" spans="1:16" ht="12.75">
      <c r="A12" s="25" t="s">
        <v>45</v>
      </c>
      <c r="B12" s="29" t="s">
        <v>23</v>
      </c>
      <c r="C12" s="29" t="s">
        <v>183</v>
      </c>
      <c r="D12" s="25" t="s">
        <v>47</v>
      </c>
      <c r="E12" s="30" t="s">
        <v>184</v>
      </c>
      <c r="F12" s="31" t="s">
        <v>80</v>
      </c>
      <c r="G12" s="32">
        <v>84.199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185</v>
      </c>
    </row>
    <row r="14" spans="1:5" ht="114.75">
      <c r="A14" s="36" t="s">
        <v>52</v>
      </c>
      <c r="E14" s="37" t="s">
        <v>186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89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</f>
      </c>
      <c r="R15">
        <f>0+O16+O19+O22+O25+O28+O31+O34+O37+O40+O43+O46+O49+O52</f>
      </c>
    </row>
    <row r="16" spans="1:16" ht="12.75">
      <c r="A16" s="25" t="s">
        <v>45</v>
      </c>
      <c r="B16" s="29" t="s">
        <v>22</v>
      </c>
      <c r="C16" s="29" t="s">
        <v>187</v>
      </c>
      <c r="D16" s="25" t="s">
        <v>47</v>
      </c>
      <c r="E16" s="30" t="s">
        <v>188</v>
      </c>
      <c r="F16" s="31" t="s">
        <v>120</v>
      </c>
      <c r="G16" s="32">
        <v>115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38.25">
      <c r="A18" s="38" t="s">
        <v>52</v>
      </c>
      <c r="E18" s="37" t="s">
        <v>189</v>
      </c>
    </row>
    <row r="19" spans="1:16" ht="12.75">
      <c r="A19" s="25" t="s">
        <v>45</v>
      </c>
      <c r="B19" s="29" t="s">
        <v>33</v>
      </c>
      <c r="C19" s="29" t="s">
        <v>190</v>
      </c>
      <c r="D19" s="25" t="s">
        <v>47</v>
      </c>
      <c r="E19" s="30" t="s">
        <v>191</v>
      </c>
      <c r="F19" s="31" t="s">
        <v>103</v>
      </c>
      <c r="G19" s="32">
        <v>27.391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192</v>
      </c>
    </row>
    <row r="21" spans="1:5" ht="25.5">
      <c r="A21" s="38" t="s">
        <v>52</v>
      </c>
      <c r="E21" s="37" t="s">
        <v>193</v>
      </c>
    </row>
    <row r="22" spans="1:16" ht="12.75">
      <c r="A22" s="25" t="s">
        <v>45</v>
      </c>
      <c r="B22" s="29" t="s">
        <v>35</v>
      </c>
      <c r="C22" s="29" t="s">
        <v>194</v>
      </c>
      <c r="D22" s="25" t="s">
        <v>47</v>
      </c>
      <c r="E22" s="30" t="s">
        <v>195</v>
      </c>
      <c r="F22" s="31" t="s">
        <v>103</v>
      </c>
      <c r="G22" s="32">
        <v>46.778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196</v>
      </c>
    </row>
    <row r="24" spans="1:5" ht="102">
      <c r="A24" s="38" t="s">
        <v>52</v>
      </c>
      <c r="E24" s="37" t="s">
        <v>197</v>
      </c>
    </row>
    <row r="25" spans="1:16" ht="12.75">
      <c r="A25" s="25" t="s">
        <v>45</v>
      </c>
      <c r="B25" s="29" t="s">
        <v>37</v>
      </c>
      <c r="C25" s="29" t="s">
        <v>198</v>
      </c>
      <c r="D25" s="25" t="s">
        <v>47</v>
      </c>
      <c r="E25" s="30" t="s">
        <v>199</v>
      </c>
      <c r="F25" s="31" t="s">
        <v>103</v>
      </c>
      <c r="G25" s="32">
        <v>18.898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200</v>
      </c>
    </row>
    <row r="27" spans="1:5" ht="38.25">
      <c r="A27" s="38" t="s">
        <v>52</v>
      </c>
      <c r="E27" s="37" t="s">
        <v>201</v>
      </c>
    </row>
    <row r="28" spans="1:16" ht="12.75">
      <c r="A28" s="25" t="s">
        <v>45</v>
      </c>
      <c r="B28" s="29" t="s">
        <v>71</v>
      </c>
      <c r="C28" s="29" t="s">
        <v>202</v>
      </c>
      <c r="D28" s="25" t="s">
        <v>47</v>
      </c>
      <c r="E28" s="30" t="s">
        <v>203</v>
      </c>
      <c r="F28" s="31" t="s">
        <v>58</v>
      </c>
      <c r="G28" s="32">
        <v>2118.965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38.25">
      <c r="A30" s="38" t="s">
        <v>52</v>
      </c>
      <c r="E30" s="37" t="s">
        <v>204</v>
      </c>
    </row>
    <row r="31" spans="1:16" ht="12.75">
      <c r="A31" s="25" t="s">
        <v>45</v>
      </c>
      <c r="B31" s="29" t="s">
        <v>106</v>
      </c>
      <c r="C31" s="29" t="s">
        <v>205</v>
      </c>
      <c r="D31" s="25" t="s">
        <v>47</v>
      </c>
      <c r="E31" s="30" t="s">
        <v>206</v>
      </c>
      <c r="F31" s="31" t="s">
        <v>58</v>
      </c>
      <c r="G31" s="32">
        <v>494.457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207</v>
      </c>
    </row>
    <row r="33" spans="1:5" ht="63.75">
      <c r="A33" s="38" t="s">
        <v>52</v>
      </c>
      <c r="E33" s="37" t="s">
        <v>208</v>
      </c>
    </row>
    <row r="34" spans="1:16" ht="12.75">
      <c r="A34" s="25" t="s">
        <v>45</v>
      </c>
      <c r="B34" s="29" t="s">
        <v>40</v>
      </c>
      <c r="C34" s="29" t="s">
        <v>209</v>
      </c>
      <c r="D34" s="25" t="s">
        <v>47</v>
      </c>
      <c r="E34" s="30" t="s">
        <v>210</v>
      </c>
      <c r="F34" s="31" t="s">
        <v>58</v>
      </c>
      <c r="G34" s="32">
        <v>494.457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211</v>
      </c>
    </row>
    <row r="36" spans="1:5" ht="63.75">
      <c r="A36" s="38" t="s">
        <v>52</v>
      </c>
      <c r="E36" s="37" t="s">
        <v>208</v>
      </c>
    </row>
    <row r="37" spans="1:16" ht="12.75">
      <c r="A37" s="25" t="s">
        <v>45</v>
      </c>
      <c r="B37" s="29" t="s">
        <v>42</v>
      </c>
      <c r="C37" s="29" t="s">
        <v>212</v>
      </c>
      <c r="D37" s="25" t="s">
        <v>47</v>
      </c>
      <c r="E37" s="30" t="s">
        <v>213</v>
      </c>
      <c r="F37" s="31" t="s">
        <v>58</v>
      </c>
      <c r="G37" s="32">
        <v>405.207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214</v>
      </c>
    </row>
    <row r="39" spans="1:5" ht="25.5">
      <c r="A39" s="38" t="s">
        <v>52</v>
      </c>
      <c r="E39" s="37" t="s">
        <v>215</v>
      </c>
    </row>
    <row r="40" spans="1:16" ht="12.75">
      <c r="A40" s="25" t="s">
        <v>45</v>
      </c>
      <c r="B40" s="29" t="s">
        <v>117</v>
      </c>
      <c r="C40" s="29" t="s">
        <v>216</v>
      </c>
      <c r="D40" s="25" t="s">
        <v>47</v>
      </c>
      <c r="E40" s="30" t="s">
        <v>217</v>
      </c>
      <c r="F40" s="31" t="s">
        <v>58</v>
      </c>
      <c r="G40" s="32">
        <v>405.207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218</v>
      </c>
    </row>
    <row r="42" spans="1:5" ht="25.5">
      <c r="A42" s="38" t="s">
        <v>52</v>
      </c>
      <c r="E42" s="37" t="s">
        <v>219</v>
      </c>
    </row>
    <row r="43" spans="1:16" ht="12.75">
      <c r="A43" s="25" t="s">
        <v>45</v>
      </c>
      <c r="B43" s="29" t="s">
        <v>122</v>
      </c>
      <c r="C43" s="29" t="s">
        <v>220</v>
      </c>
      <c r="D43" s="25" t="s">
        <v>47</v>
      </c>
      <c r="E43" s="30" t="s">
        <v>221</v>
      </c>
      <c r="F43" s="31" t="s">
        <v>58</v>
      </c>
      <c r="G43" s="32">
        <v>89.25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25.5">
      <c r="A45" s="38" t="s">
        <v>52</v>
      </c>
      <c r="E45" s="37" t="s">
        <v>222</v>
      </c>
    </row>
    <row r="46" spans="1:16" ht="12.75">
      <c r="A46" s="25" t="s">
        <v>45</v>
      </c>
      <c r="B46" s="29" t="s">
        <v>126</v>
      </c>
      <c r="C46" s="29" t="s">
        <v>223</v>
      </c>
      <c r="D46" s="25" t="s">
        <v>47</v>
      </c>
      <c r="E46" s="30" t="s">
        <v>224</v>
      </c>
      <c r="F46" s="31" t="s">
        <v>58</v>
      </c>
      <c r="G46" s="32">
        <v>89.25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25.5">
      <c r="A48" s="38" t="s">
        <v>52</v>
      </c>
      <c r="E48" s="37" t="s">
        <v>225</v>
      </c>
    </row>
    <row r="49" spans="1:16" ht="12.75">
      <c r="A49" s="25" t="s">
        <v>45</v>
      </c>
      <c r="B49" s="29" t="s">
        <v>130</v>
      </c>
      <c r="C49" s="29" t="s">
        <v>226</v>
      </c>
      <c r="D49" s="25" t="s">
        <v>47</v>
      </c>
      <c r="E49" s="30" t="s">
        <v>227</v>
      </c>
      <c r="F49" s="31" t="s">
        <v>58</v>
      </c>
      <c r="G49" s="32">
        <v>89.25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38.25">
      <c r="A51" s="38" t="s">
        <v>52</v>
      </c>
      <c r="E51" s="37" t="s">
        <v>228</v>
      </c>
    </row>
    <row r="52" spans="1:16" ht="12.75">
      <c r="A52" s="25" t="s">
        <v>45</v>
      </c>
      <c r="B52" s="29" t="s">
        <v>135</v>
      </c>
      <c r="C52" s="29" t="s">
        <v>229</v>
      </c>
      <c r="D52" s="25" t="s">
        <v>47</v>
      </c>
      <c r="E52" s="30" t="s">
        <v>230</v>
      </c>
      <c r="F52" s="31" t="s">
        <v>63</v>
      </c>
      <c r="G52" s="32">
        <v>223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231</v>
      </c>
    </row>
    <row r="54" spans="1:5" ht="38.25">
      <c r="A54" s="36" t="s">
        <v>52</v>
      </c>
      <c r="E54" s="37" t="s">
        <v>232</v>
      </c>
    </row>
    <row r="55" spans="1:18" ht="12.75" customHeight="1">
      <c r="A55" s="6" t="s">
        <v>43</v>
      </c>
      <c r="B55" s="6"/>
      <c r="C55" s="41" t="s">
        <v>23</v>
      </c>
      <c r="D55" s="6"/>
      <c r="E55" s="27" t="s">
        <v>233</v>
      </c>
      <c r="F55" s="6"/>
      <c r="G55" s="6"/>
      <c r="H55" s="6"/>
      <c r="I55" s="42">
        <f>0+Q55</f>
      </c>
      <c r="O55">
        <f>0+R55</f>
      </c>
      <c r="Q55">
        <f>0+I56+I59+I62</f>
      </c>
      <c r="R55">
        <f>0+O56+O59+O62</f>
      </c>
    </row>
    <row r="56" spans="1:16" ht="12.75">
      <c r="A56" s="25" t="s">
        <v>45</v>
      </c>
      <c r="B56" s="29" t="s">
        <v>140</v>
      </c>
      <c r="C56" s="29" t="s">
        <v>234</v>
      </c>
      <c r="D56" s="25" t="s">
        <v>47</v>
      </c>
      <c r="E56" s="30" t="s">
        <v>235</v>
      </c>
      <c r="F56" s="31" t="s">
        <v>58</v>
      </c>
      <c r="G56" s="32">
        <v>173.862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236</v>
      </c>
    </row>
    <row r="58" spans="1:5" ht="38.25">
      <c r="A58" s="38" t="s">
        <v>52</v>
      </c>
      <c r="E58" s="37" t="s">
        <v>237</v>
      </c>
    </row>
    <row r="59" spans="1:16" ht="12.75">
      <c r="A59" s="25" t="s">
        <v>45</v>
      </c>
      <c r="B59" s="29" t="s">
        <v>145</v>
      </c>
      <c r="C59" s="29" t="s">
        <v>238</v>
      </c>
      <c r="D59" s="25" t="s">
        <v>47</v>
      </c>
      <c r="E59" s="30" t="s">
        <v>239</v>
      </c>
      <c r="F59" s="31" t="s">
        <v>120</v>
      </c>
      <c r="G59" s="32">
        <v>94.49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51">
      <c r="A60" s="34" t="s">
        <v>50</v>
      </c>
      <c r="E60" s="35" t="s">
        <v>240</v>
      </c>
    </row>
    <row r="61" spans="1:5" ht="25.5">
      <c r="A61" s="38" t="s">
        <v>52</v>
      </c>
      <c r="E61" s="37" t="s">
        <v>241</v>
      </c>
    </row>
    <row r="62" spans="1:16" ht="12.75">
      <c r="A62" s="25" t="s">
        <v>45</v>
      </c>
      <c r="B62" s="29" t="s">
        <v>150</v>
      </c>
      <c r="C62" s="29" t="s">
        <v>242</v>
      </c>
      <c r="D62" s="25" t="s">
        <v>47</v>
      </c>
      <c r="E62" s="30" t="s">
        <v>243</v>
      </c>
      <c r="F62" s="31" t="s">
        <v>103</v>
      </c>
      <c r="G62" s="32">
        <v>192.633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51">
      <c r="A63" s="34" t="s">
        <v>50</v>
      </c>
      <c r="E63" s="35" t="s">
        <v>244</v>
      </c>
    </row>
    <row r="64" spans="1:5" ht="38.25">
      <c r="A64" s="36" t="s">
        <v>52</v>
      </c>
      <c r="E64" s="37" t="s">
        <v>245</v>
      </c>
    </row>
    <row r="65" spans="1:18" ht="12.75" customHeight="1">
      <c r="A65" s="6" t="s">
        <v>43</v>
      </c>
      <c r="B65" s="6"/>
      <c r="C65" s="41" t="s">
        <v>33</v>
      </c>
      <c r="D65" s="6"/>
      <c r="E65" s="27" t="s">
        <v>160</v>
      </c>
      <c r="F65" s="6"/>
      <c r="G65" s="6"/>
      <c r="H65" s="6"/>
      <c r="I65" s="42">
        <f>0+Q65</f>
      </c>
      <c r="O65">
        <f>0+R65</f>
      </c>
      <c r="Q65">
        <f>0+I66+I69+I72</f>
      </c>
      <c r="R65">
        <f>0+O66+O69+O72</f>
      </c>
    </row>
    <row r="66" spans="1:16" ht="12.75">
      <c r="A66" s="25" t="s">
        <v>45</v>
      </c>
      <c r="B66" s="29" t="s">
        <v>154</v>
      </c>
      <c r="C66" s="29" t="s">
        <v>246</v>
      </c>
      <c r="D66" s="25" t="s">
        <v>47</v>
      </c>
      <c r="E66" s="30" t="s">
        <v>247</v>
      </c>
      <c r="F66" s="31" t="s">
        <v>103</v>
      </c>
      <c r="G66" s="32">
        <v>8.124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248</v>
      </c>
    </row>
    <row r="68" spans="1:5" ht="25.5">
      <c r="A68" s="38" t="s">
        <v>52</v>
      </c>
      <c r="E68" s="37" t="s">
        <v>249</v>
      </c>
    </row>
    <row r="69" spans="1:16" ht="12.75">
      <c r="A69" s="25" t="s">
        <v>45</v>
      </c>
      <c r="B69" s="29" t="s">
        <v>158</v>
      </c>
      <c r="C69" s="29" t="s">
        <v>250</v>
      </c>
      <c r="D69" s="25" t="s">
        <v>47</v>
      </c>
      <c r="E69" s="30" t="s">
        <v>251</v>
      </c>
      <c r="F69" s="31" t="s">
        <v>80</v>
      </c>
      <c r="G69" s="32">
        <v>1.581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252</v>
      </c>
    </row>
    <row r="71" spans="1:5" ht="76.5">
      <c r="A71" s="38" t="s">
        <v>52</v>
      </c>
      <c r="E71" s="37" t="s">
        <v>253</v>
      </c>
    </row>
    <row r="72" spans="1:16" ht="12.75">
      <c r="A72" s="25" t="s">
        <v>45</v>
      </c>
      <c r="B72" s="29" t="s">
        <v>161</v>
      </c>
      <c r="C72" s="29" t="s">
        <v>254</v>
      </c>
      <c r="D72" s="25" t="s">
        <v>47</v>
      </c>
      <c r="E72" s="30" t="s">
        <v>255</v>
      </c>
      <c r="F72" s="31" t="s">
        <v>58</v>
      </c>
      <c r="G72" s="32">
        <v>41.028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25.5">
      <c r="A73" s="34" t="s">
        <v>50</v>
      </c>
      <c r="E73" s="35" t="s">
        <v>256</v>
      </c>
    </row>
    <row r="74" spans="1:5" ht="25.5">
      <c r="A74" s="36" t="s">
        <v>52</v>
      </c>
      <c r="E74" s="37" t="s">
        <v>257</v>
      </c>
    </row>
    <row r="75" spans="1:18" ht="12.75" customHeight="1">
      <c r="A75" s="6" t="s">
        <v>43</v>
      </c>
      <c r="B75" s="6"/>
      <c r="C75" s="41" t="s">
        <v>35</v>
      </c>
      <c r="D75" s="6"/>
      <c r="E75" s="27" t="s">
        <v>258</v>
      </c>
      <c r="F75" s="6"/>
      <c r="G75" s="6"/>
      <c r="H75" s="6"/>
      <c r="I75" s="42">
        <f>0+Q75</f>
      </c>
      <c r="O75">
        <f>0+R75</f>
      </c>
      <c r="Q75">
        <f>0+I76+I79+I82+I85+I88+I91+I94+I97+I100+I103+I106+I109+I112+I115+I118+I121+I124</f>
      </c>
      <c r="R75">
        <f>0+O76+O79+O82+O85+O88+O91+O94+O97+O100+O103+O106+O109+O112+O115+O118+O121+O124</f>
      </c>
    </row>
    <row r="76" spans="1:16" ht="12.75">
      <c r="A76" s="25" t="s">
        <v>45</v>
      </c>
      <c r="B76" s="29" t="s">
        <v>167</v>
      </c>
      <c r="C76" s="29" t="s">
        <v>259</v>
      </c>
      <c r="D76" s="25" t="s">
        <v>47</v>
      </c>
      <c r="E76" s="30" t="s">
        <v>260</v>
      </c>
      <c r="F76" s="31" t="s">
        <v>58</v>
      </c>
      <c r="G76" s="32">
        <v>78.383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261</v>
      </c>
    </row>
    <row r="78" spans="1:5" ht="25.5">
      <c r="A78" s="38" t="s">
        <v>52</v>
      </c>
      <c r="E78" s="37" t="s">
        <v>262</v>
      </c>
    </row>
    <row r="79" spans="1:16" ht="12.75">
      <c r="A79" s="25" t="s">
        <v>45</v>
      </c>
      <c r="B79" s="29" t="s">
        <v>172</v>
      </c>
      <c r="C79" s="29" t="s">
        <v>263</v>
      </c>
      <c r="D79" s="25" t="s">
        <v>47</v>
      </c>
      <c r="E79" s="30" t="s">
        <v>264</v>
      </c>
      <c r="F79" s="31" t="s">
        <v>103</v>
      </c>
      <c r="G79" s="32">
        <v>15.185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265</v>
      </c>
    </row>
    <row r="81" spans="1:5" ht="25.5">
      <c r="A81" s="38" t="s">
        <v>52</v>
      </c>
      <c r="E81" s="37" t="s">
        <v>266</v>
      </c>
    </row>
    <row r="82" spans="1:16" ht="12.75">
      <c r="A82" s="25" t="s">
        <v>45</v>
      </c>
      <c r="B82" s="29" t="s">
        <v>176</v>
      </c>
      <c r="C82" s="29" t="s">
        <v>267</v>
      </c>
      <c r="D82" s="25" t="s">
        <v>78</v>
      </c>
      <c r="E82" s="30" t="s">
        <v>268</v>
      </c>
      <c r="F82" s="31" t="s">
        <v>58</v>
      </c>
      <c r="G82" s="32">
        <v>1928.588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269</v>
      </c>
    </row>
    <row r="84" spans="1:5" ht="114.75">
      <c r="A84" s="38" t="s">
        <v>52</v>
      </c>
      <c r="E84" s="37" t="s">
        <v>270</v>
      </c>
    </row>
    <row r="85" spans="1:16" ht="12.75">
      <c r="A85" s="25" t="s">
        <v>45</v>
      </c>
      <c r="B85" s="29" t="s">
        <v>271</v>
      </c>
      <c r="C85" s="29" t="s">
        <v>267</v>
      </c>
      <c r="D85" s="25" t="s">
        <v>83</v>
      </c>
      <c r="E85" s="30" t="s">
        <v>268</v>
      </c>
      <c r="F85" s="31" t="s">
        <v>58</v>
      </c>
      <c r="G85" s="32">
        <v>1739.75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25.5">
      <c r="A86" s="34" t="s">
        <v>50</v>
      </c>
      <c r="E86" s="35" t="s">
        <v>272</v>
      </c>
    </row>
    <row r="87" spans="1:5" ht="38.25">
      <c r="A87" s="38" t="s">
        <v>52</v>
      </c>
      <c r="E87" s="37" t="s">
        <v>273</v>
      </c>
    </row>
    <row r="88" spans="1:16" ht="12.75">
      <c r="A88" s="25" t="s">
        <v>45</v>
      </c>
      <c r="B88" s="29" t="s">
        <v>274</v>
      </c>
      <c r="C88" s="29" t="s">
        <v>275</v>
      </c>
      <c r="D88" s="25" t="s">
        <v>47</v>
      </c>
      <c r="E88" s="30" t="s">
        <v>276</v>
      </c>
      <c r="F88" s="31" t="s">
        <v>58</v>
      </c>
      <c r="G88" s="32">
        <v>121.932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38.25">
      <c r="A90" s="38" t="s">
        <v>52</v>
      </c>
      <c r="E90" s="37" t="s">
        <v>277</v>
      </c>
    </row>
    <row r="91" spans="1:16" ht="12.75">
      <c r="A91" s="25" t="s">
        <v>45</v>
      </c>
      <c r="B91" s="29" t="s">
        <v>278</v>
      </c>
      <c r="C91" s="29" t="s">
        <v>279</v>
      </c>
      <c r="D91" s="25" t="s">
        <v>47</v>
      </c>
      <c r="E91" s="30" t="s">
        <v>280</v>
      </c>
      <c r="F91" s="31" t="s">
        <v>58</v>
      </c>
      <c r="G91" s="32">
        <v>72.587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281</v>
      </c>
    </row>
    <row r="93" spans="1:5" ht="25.5">
      <c r="A93" s="38" t="s">
        <v>52</v>
      </c>
      <c r="E93" s="37" t="s">
        <v>282</v>
      </c>
    </row>
    <row r="94" spans="1:16" ht="12.75">
      <c r="A94" s="25" t="s">
        <v>45</v>
      </c>
      <c r="B94" s="29" t="s">
        <v>283</v>
      </c>
      <c r="C94" s="29" t="s">
        <v>284</v>
      </c>
      <c r="D94" s="25" t="s">
        <v>47</v>
      </c>
      <c r="E94" s="30" t="s">
        <v>285</v>
      </c>
      <c r="F94" s="31" t="s">
        <v>58</v>
      </c>
      <c r="G94" s="32">
        <v>38.5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286</v>
      </c>
    </row>
    <row r="96" spans="1:5" ht="25.5">
      <c r="A96" s="38" t="s">
        <v>52</v>
      </c>
      <c r="E96" s="37" t="s">
        <v>287</v>
      </c>
    </row>
    <row r="97" spans="1:16" ht="12.75">
      <c r="A97" s="25" t="s">
        <v>45</v>
      </c>
      <c r="B97" s="29" t="s">
        <v>288</v>
      </c>
      <c r="C97" s="29" t="s">
        <v>289</v>
      </c>
      <c r="D97" s="25" t="s">
        <v>47</v>
      </c>
      <c r="E97" s="30" t="s">
        <v>290</v>
      </c>
      <c r="F97" s="31" t="s">
        <v>58</v>
      </c>
      <c r="G97" s="32">
        <v>1739.75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25.5">
      <c r="A98" s="34" t="s">
        <v>50</v>
      </c>
      <c r="E98" s="35" t="s">
        <v>291</v>
      </c>
    </row>
    <row r="99" spans="1:5" ht="38.25">
      <c r="A99" s="38" t="s">
        <v>52</v>
      </c>
      <c r="E99" s="37" t="s">
        <v>273</v>
      </c>
    </row>
    <row r="100" spans="1:16" ht="12.75">
      <c r="A100" s="25" t="s">
        <v>45</v>
      </c>
      <c r="B100" s="29" t="s">
        <v>292</v>
      </c>
      <c r="C100" s="29" t="s">
        <v>293</v>
      </c>
      <c r="D100" s="25" t="s">
        <v>47</v>
      </c>
      <c r="E100" s="30" t="s">
        <v>294</v>
      </c>
      <c r="F100" s="31" t="s">
        <v>58</v>
      </c>
      <c r="G100" s="32">
        <v>3228.955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25.5">
      <c r="A101" s="34" t="s">
        <v>50</v>
      </c>
      <c r="E101" s="35" t="s">
        <v>295</v>
      </c>
    </row>
    <row r="102" spans="1:5" ht="38.25">
      <c r="A102" s="38" t="s">
        <v>52</v>
      </c>
      <c r="E102" s="37" t="s">
        <v>296</v>
      </c>
    </row>
    <row r="103" spans="1:16" ht="12.75">
      <c r="A103" s="25" t="s">
        <v>45</v>
      </c>
      <c r="B103" s="29" t="s">
        <v>297</v>
      </c>
      <c r="C103" s="29" t="s">
        <v>298</v>
      </c>
      <c r="D103" s="25" t="s">
        <v>47</v>
      </c>
      <c r="E103" s="30" t="s">
        <v>299</v>
      </c>
      <c r="F103" s="31" t="s">
        <v>58</v>
      </c>
      <c r="G103" s="32">
        <v>110.582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300</v>
      </c>
    </row>
    <row r="105" spans="1:5" ht="38.25">
      <c r="A105" s="38" t="s">
        <v>52</v>
      </c>
      <c r="E105" s="37" t="s">
        <v>301</v>
      </c>
    </row>
    <row r="106" spans="1:16" ht="12.75">
      <c r="A106" s="25" t="s">
        <v>45</v>
      </c>
      <c r="B106" s="29" t="s">
        <v>302</v>
      </c>
      <c r="C106" s="29" t="s">
        <v>303</v>
      </c>
      <c r="D106" s="25" t="s">
        <v>47</v>
      </c>
      <c r="E106" s="30" t="s">
        <v>304</v>
      </c>
      <c r="F106" s="31" t="s">
        <v>58</v>
      </c>
      <c r="G106" s="32">
        <v>1607.52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305</v>
      </c>
    </row>
    <row r="108" spans="1:5" ht="25.5">
      <c r="A108" s="38" t="s">
        <v>52</v>
      </c>
      <c r="E108" s="37" t="s">
        <v>306</v>
      </c>
    </row>
    <row r="109" spans="1:16" ht="12.75">
      <c r="A109" s="25" t="s">
        <v>45</v>
      </c>
      <c r="B109" s="29" t="s">
        <v>307</v>
      </c>
      <c r="C109" s="29" t="s">
        <v>308</v>
      </c>
      <c r="D109" s="25" t="s">
        <v>47</v>
      </c>
      <c r="E109" s="30" t="s">
        <v>309</v>
      </c>
      <c r="F109" s="31" t="s">
        <v>58</v>
      </c>
      <c r="G109" s="32">
        <v>1611.755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310</v>
      </c>
    </row>
    <row r="111" spans="1:5" ht="38.25">
      <c r="A111" s="38" t="s">
        <v>52</v>
      </c>
      <c r="E111" s="37" t="s">
        <v>311</v>
      </c>
    </row>
    <row r="112" spans="1:16" ht="12.75">
      <c r="A112" s="25" t="s">
        <v>45</v>
      </c>
      <c r="B112" s="29" t="s">
        <v>312</v>
      </c>
      <c r="C112" s="29" t="s">
        <v>313</v>
      </c>
      <c r="D112" s="25" t="s">
        <v>47</v>
      </c>
      <c r="E112" s="30" t="s">
        <v>314</v>
      </c>
      <c r="F112" s="31" t="s">
        <v>58</v>
      </c>
      <c r="G112" s="32">
        <v>1617.2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315</v>
      </c>
    </row>
    <row r="114" spans="1:5" ht="38.25">
      <c r="A114" s="38" t="s">
        <v>52</v>
      </c>
      <c r="E114" s="37" t="s">
        <v>316</v>
      </c>
    </row>
    <row r="115" spans="1:16" ht="12.75">
      <c r="A115" s="25" t="s">
        <v>45</v>
      </c>
      <c r="B115" s="29" t="s">
        <v>317</v>
      </c>
      <c r="C115" s="29" t="s">
        <v>318</v>
      </c>
      <c r="D115" s="25" t="s">
        <v>47</v>
      </c>
      <c r="E115" s="30" t="s">
        <v>319</v>
      </c>
      <c r="F115" s="31" t="s">
        <v>58</v>
      </c>
      <c r="G115" s="32">
        <v>1739.75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320</v>
      </c>
    </row>
    <row r="117" spans="1:5" ht="38.25">
      <c r="A117" s="38" t="s">
        <v>52</v>
      </c>
      <c r="E117" s="37" t="s">
        <v>321</v>
      </c>
    </row>
    <row r="118" spans="1:16" ht="25.5">
      <c r="A118" s="25" t="s">
        <v>45</v>
      </c>
      <c r="B118" s="29" t="s">
        <v>322</v>
      </c>
      <c r="C118" s="29" t="s">
        <v>323</v>
      </c>
      <c r="D118" s="25" t="s">
        <v>47</v>
      </c>
      <c r="E118" s="30" t="s">
        <v>324</v>
      </c>
      <c r="F118" s="31" t="s">
        <v>58</v>
      </c>
      <c r="G118" s="32">
        <v>10.574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325</v>
      </c>
    </row>
    <row r="120" spans="1:5" ht="25.5">
      <c r="A120" s="38" t="s">
        <v>52</v>
      </c>
      <c r="E120" s="37" t="s">
        <v>326</v>
      </c>
    </row>
    <row r="121" spans="1:16" ht="12.75">
      <c r="A121" s="25" t="s">
        <v>45</v>
      </c>
      <c r="B121" s="29" t="s">
        <v>327</v>
      </c>
      <c r="C121" s="29" t="s">
        <v>328</v>
      </c>
      <c r="D121" s="25" t="s">
        <v>47</v>
      </c>
      <c r="E121" s="30" t="s">
        <v>329</v>
      </c>
      <c r="F121" s="31" t="s">
        <v>58</v>
      </c>
      <c r="G121" s="32">
        <v>78.383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51">
      <c r="A122" s="34" t="s">
        <v>50</v>
      </c>
      <c r="E122" s="35" t="s">
        <v>330</v>
      </c>
    </row>
    <row r="123" spans="1:5" ht="25.5">
      <c r="A123" s="38" t="s">
        <v>52</v>
      </c>
      <c r="E123" s="37" t="s">
        <v>262</v>
      </c>
    </row>
    <row r="124" spans="1:16" ht="12.75">
      <c r="A124" s="25" t="s">
        <v>45</v>
      </c>
      <c r="B124" s="29" t="s">
        <v>331</v>
      </c>
      <c r="C124" s="29" t="s">
        <v>332</v>
      </c>
      <c r="D124" s="25" t="s">
        <v>47</v>
      </c>
      <c r="E124" s="30" t="s">
        <v>333</v>
      </c>
      <c r="F124" s="31" t="s">
        <v>58</v>
      </c>
      <c r="G124" s="32">
        <v>43.386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334</v>
      </c>
    </row>
    <row r="126" spans="1:5" ht="25.5">
      <c r="A126" s="36" t="s">
        <v>52</v>
      </c>
      <c r="E126" s="37" t="s">
        <v>335</v>
      </c>
    </row>
    <row r="127" spans="1:18" ht="12.75" customHeight="1">
      <c r="A127" s="6" t="s">
        <v>43</v>
      </c>
      <c r="B127" s="6"/>
      <c r="C127" s="41" t="s">
        <v>106</v>
      </c>
      <c r="D127" s="6"/>
      <c r="E127" s="27" t="s">
        <v>336</v>
      </c>
      <c r="F127" s="6"/>
      <c r="G127" s="6"/>
      <c r="H127" s="6"/>
      <c r="I127" s="42">
        <f>0+Q127</f>
      </c>
      <c r="O127">
        <f>0+R127</f>
      </c>
      <c r="Q127">
        <f>0+I128+I131+I134+I137+I140+I143+I146</f>
      </c>
      <c r="R127">
        <f>0+O128+O131+O134+O137+O140+O143+O146</f>
      </c>
    </row>
    <row r="128" spans="1:16" ht="12.75">
      <c r="A128" s="25" t="s">
        <v>45</v>
      </c>
      <c r="B128" s="29" t="s">
        <v>337</v>
      </c>
      <c r="C128" s="29" t="s">
        <v>338</v>
      </c>
      <c r="D128" s="25" t="s">
        <v>47</v>
      </c>
      <c r="E128" s="30" t="s">
        <v>339</v>
      </c>
      <c r="F128" s="31" t="s">
        <v>120</v>
      </c>
      <c r="G128" s="32">
        <v>1.2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47</v>
      </c>
    </row>
    <row r="130" spans="1:5" ht="25.5">
      <c r="A130" s="38" t="s">
        <v>52</v>
      </c>
      <c r="E130" s="37" t="s">
        <v>340</v>
      </c>
    </row>
    <row r="131" spans="1:16" ht="12.75">
      <c r="A131" s="25" t="s">
        <v>45</v>
      </c>
      <c r="B131" s="29" t="s">
        <v>341</v>
      </c>
      <c r="C131" s="29" t="s">
        <v>342</v>
      </c>
      <c r="D131" s="25" t="s">
        <v>47</v>
      </c>
      <c r="E131" s="30" t="s">
        <v>343</v>
      </c>
      <c r="F131" s="31" t="s">
        <v>120</v>
      </c>
      <c r="G131" s="32">
        <v>31.075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344</v>
      </c>
    </row>
    <row r="133" spans="1:5" ht="25.5">
      <c r="A133" s="38" t="s">
        <v>52</v>
      </c>
      <c r="E133" s="37" t="s">
        <v>345</v>
      </c>
    </row>
    <row r="134" spans="1:16" ht="12.75">
      <c r="A134" s="25" t="s">
        <v>45</v>
      </c>
      <c r="B134" s="29" t="s">
        <v>346</v>
      </c>
      <c r="C134" s="29" t="s">
        <v>347</v>
      </c>
      <c r="D134" s="25" t="s">
        <v>47</v>
      </c>
      <c r="E134" s="30" t="s">
        <v>348</v>
      </c>
      <c r="F134" s="31" t="s">
        <v>63</v>
      </c>
      <c r="G134" s="32">
        <v>3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349</v>
      </c>
    </row>
    <row r="136" spans="1:5" ht="38.25">
      <c r="A136" s="38" t="s">
        <v>52</v>
      </c>
      <c r="E136" s="37" t="s">
        <v>350</v>
      </c>
    </row>
    <row r="137" spans="1:16" ht="12.75">
      <c r="A137" s="25" t="s">
        <v>45</v>
      </c>
      <c r="B137" s="29" t="s">
        <v>351</v>
      </c>
      <c r="C137" s="29" t="s">
        <v>352</v>
      </c>
      <c r="D137" s="25" t="s">
        <v>47</v>
      </c>
      <c r="E137" s="30" t="s">
        <v>353</v>
      </c>
      <c r="F137" s="31" t="s">
        <v>63</v>
      </c>
      <c r="G137" s="32">
        <v>1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47</v>
      </c>
    </row>
    <row r="139" spans="1:5" ht="38.25">
      <c r="A139" s="38" t="s">
        <v>52</v>
      </c>
      <c r="E139" s="37" t="s">
        <v>354</v>
      </c>
    </row>
    <row r="140" spans="1:16" ht="12.75">
      <c r="A140" s="25" t="s">
        <v>45</v>
      </c>
      <c r="B140" s="29" t="s">
        <v>355</v>
      </c>
      <c r="C140" s="29" t="s">
        <v>356</v>
      </c>
      <c r="D140" s="25" t="s">
        <v>47</v>
      </c>
      <c r="E140" s="30" t="s">
        <v>357</v>
      </c>
      <c r="F140" s="31" t="s">
        <v>63</v>
      </c>
      <c r="G140" s="32">
        <v>1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>
      <c r="A141" s="34" t="s">
        <v>50</v>
      </c>
      <c r="E141" s="35" t="s">
        <v>358</v>
      </c>
    </row>
    <row r="142" spans="1:5" ht="25.5">
      <c r="A142" s="38" t="s">
        <v>52</v>
      </c>
      <c r="E142" s="37" t="s">
        <v>359</v>
      </c>
    </row>
    <row r="143" spans="1:16" ht="12.75">
      <c r="A143" s="25" t="s">
        <v>45</v>
      </c>
      <c r="B143" s="29" t="s">
        <v>360</v>
      </c>
      <c r="C143" s="29" t="s">
        <v>361</v>
      </c>
      <c r="D143" s="25" t="s">
        <v>47</v>
      </c>
      <c r="E143" s="30" t="s">
        <v>362</v>
      </c>
      <c r="F143" s="31" t="s">
        <v>63</v>
      </c>
      <c r="G143" s="32">
        <v>2</v>
      </c>
      <c r="H143" s="33">
        <v>0</v>
      </c>
      <c r="I143" s="33">
        <f>ROUND(ROUND(H143,2)*ROUND(G143,3),2)</f>
      </c>
      <c r="O143">
        <f>(I143*21)/100</f>
      </c>
      <c r="P143" t="s">
        <v>23</v>
      </c>
    </row>
    <row r="144" spans="1:5" ht="12.75">
      <c r="A144" s="34" t="s">
        <v>50</v>
      </c>
      <c r="E144" s="35" t="s">
        <v>47</v>
      </c>
    </row>
    <row r="145" spans="1:5" ht="63.75">
      <c r="A145" s="38" t="s">
        <v>52</v>
      </c>
      <c r="E145" s="37" t="s">
        <v>363</v>
      </c>
    </row>
    <row r="146" spans="1:16" ht="12.75">
      <c r="A146" s="25" t="s">
        <v>45</v>
      </c>
      <c r="B146" s="29" t="s">
        <v>364</v>
      </c>
      <c r="C146" s="29" t="s">
        <v>365</v>
      </c>
      <c r="D146" s="25" t="s">
        <v>47</v>
      </c>
      <c r="E146" s="30" t="s">
        <v>366</v>
      </c>
      <c r="F146" s="31" t="s">
        <v>103</v>
      </c>
      <c r="G146" s="32">
        <v>3.418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47</v>
      </c>
    </row>
    <row r="148" spans="1:5" ht="25.5">
      <c r="A148" s="36" t="s">
        <v>52</v>
      </c>
      <c r="E148" s="37" t="s">
        <v>367</v>
      </c>
    </row>
    <row r="149" spans="1:18" ht="12.75" customHeight="1">
      <c r="A149" s="6" t="s">
        <v>43</v>
      </c>
      <c r="B149" s="6"/>
      <c r="C149" s="41" t="s">
        <v>40</v>
      </c>
      <c r="D149" s="6"/>
      <c r="E149" s="27" t="s">
        <v>166</v>
      </c>
      <c r="F149" s="6"/>
      <c r="G149" s="6"/>
      <c r="H149" s="6"/>
      <c r="I149" s="42">
        <f>0+Q149</f>
      </c>
      <c r="O149">
        <f>0+R149</f>
      </c>
      <c r="Q149">
        <f>0+I150+I153+I156+I159+I162+I165+I168+I171+I174+I177+I180</f>
      </c>
      <c r="R149">
        <f>0+O150+O153+O156+O159+O162+O165+O168+O171+O174+O177+O180</f>
      </c>
    </row>
    <row r="150" spans="1:16" ht="25.5">
      <c r="A150" s="25" t="s">
        <v>45</v>
      </c>
      <c r="B150" s="29" t="s">
        <v>368</v>
      </c>
      <c r="C150" s="29" t="s">
        <v>369</v>
      </c>
      <c r="D150" s="25" t="s">
        <v>47</v>
      </c>
      <c r="E150" s="30" t="s">
        <v>370</v>
      </c>
      <c r="F150" s="31" t="s">
        <v>120</v>
      </c>
      <c r="G150" s="32">
        <v>79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47</v>
      </c>
    </row>
    <row r="152" spans="1:5" ht="76.5">
      <c r="A152" s="38" t="s">
        <v>52</v>
      </c>
      <c r="E152" s="37" t="s">
        <v>371</v>
      </c>
    </row>
    <row r="153" spans="1:16" ht="12.75">
      <c r="A153" s="25" t="s">
        <v>45</v>
      </c>
      <c r="B153" s="29" t="s">
        <v>372</v>
      </c>
      <c r="C153" s="29" t="s">
        <v>373</v>
      </c>
      <c r="D153" s="25" t="s">
        <v>47</v>
      </c>
      <c r="E153" s="30" t="s">
        <v>374</v>
      </c>
      <c r="F153" s="31" t="s">
        <v>120</v>
      </c>
      <c r="G153" s="32">
        <v>19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375</v>
      </c>
    </row>
    <row r="155" spans="1:5" ht="76.5">
      <c r="A155" s="38" t="s">
        <v>52</v>
      </c>
      <c r="E155" s="37" t="s">
        <v>376</v>
      </c>
    </row>
    <row r="156" spans="1:16" ht="12.75">
      <c r="A156" s="25" t="s">
        <v>45</v>
      </c>
      <c r="B156" s="29" t="s">
        <v>377</v>
      </c>
      <c r="C156" s="29" t="s">
        <v>378</v>
      </c>
      <c r="D156" s="25" t="s">
        <v>47</v>
      </c>
      <c r="E156" s="30" t="s">
        <v>379</v>
      </c>
      <c r="F156" s="31" t="s">
        <v>120</v>
      </c>
      <c r="G156" s="32">
        <v>339.99</v>
      </c>
      <c r="H156" s="33">
        <v>0</v>
      </c>
      <c r="I156" s="33">
        <f>ROUND(ROUND(H156,2)*ROUND(G156,3),2)</f>
      </c>
      <c r="O156">
        <f>(I156*21)/100</f>
      </c>
      <c r="P156" t="s">
        <v>23</v>
      </c>
    </row>
    <row r="157" spans="1:5" ht="12.75">
      <c r="A157" s="34" t="s">
        <v>50</v>
      </c>
      <c r="E157" s="35" t="s">
        <v>380</v>
      </c>
    </row>
    <row r="158" spans="1:5" ht="38.25">
      <c r="A158" s="38" t="s">
        <v>52</v>
      </c>
      <c r="E158" s="37" t="s">
        <v>381</v>
      </c>
    </row>
    <row r="159" spans="1:16" ht="12.75">
      <c r="A159" s="25" t="s">
        <v>45</v>
      </c>
      <c r="B159" s="29" t="s">
        <v>382</v>
      </c>
      <c r="C159" s="29" t="s">
        <v>383</v>
      </c>
      <c r="D159" s="25" t="s">
        <v>47</v>
      </c>
      <c r="E159" s="30" t="s">
        <v>384</v>
      </c>
      <c r="F159" s="31" t="s">
        <v>120</v>
      </c>
      <c r="G159" s="32">
        <v>51.45</v>
      </c>
      <c r="H159" s="33">
        <v>0</v>
      </c>
      <c r="I159" s="33">
        <f>ROUND(ROUND(H159,2)*ROUND(G159,3),2)</f>
      </c>
      <c r="O159">
        <f>(I159*21)/100</f>
      </c>
      <c r="P159" t="s">
        <v>23</v>
      </c>
    </row>
    <row r="160" spans="1:5" ht="12.75">
      <c r="A160" s="34" t="s">
        <v>50</v>
      </c>
      <c r="E160" s="35" t="s">
        <v>385</v>
      </c>
    </row>
    <row r="161" spans="1:5" ht="38.25">
      <c r="A161" s="38" t="s">
        <v>52</v>
      </c>
      <c r="E161" s="37" t="s">
        <v>386</v>
      </c>
    </row>
    <row r="162" spans="1:16" ht="12.75">
      <c r="A162" s="25" t="s">
        <v>45</v>
      </c>
      <c r="B162" s="29" t="s">
        <v>387</v>
      </c>
      <c r="C162" s="29" t="s">
        <v>388</v>
      </c>
      <c r="D162" s="25" t="s">
        <v>47</v>
      </c>
      <c r="E162" s="30" t="s">
        <v>389</v>
      </c>
      <c r="F162" s="31" t="s">
        <v>120</v>
      </c>
      <c r="G162" s="32">
        <v>334.86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12.75">
      <c r="A163" s="34" t="s">
        <v>50</v>
      </c>
      <c r="E163" s="35" t="s">
        <v>390</v>
      </c>
    </row>
    <row r="164" spans="1:5" ht="76.5">
      <c r="A164" s="38" t="s">
        <v>52</v>
      </c>
      <c r="E164" s="37" t="s">
        <v>391</v>
      </c>
    </row>
    <row r="165" spans="1:16" ht="12.75">
      <c r="A165" s="25" t="s">
        <v>45</v>
      </c>
      <c r="B165" s="29" t="s">
        <v>392</v>
      </c>
      <c r="C165" s="29" t="s">
        <v>393</v>
      </c>
      <c r="D165" s="25" t="s">
        <v>47</v>
      </c>
      <c r="E165" s="30" t="s">
        <v>394</v>
      </c>
      <c r="F165" s="31" t="s">
        <v>120</v>
      </c>
      <c r="G165" s="32">
        <v>115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47</v>
      </c>
    </row>
    <row r="167" spans="1:5" ht="51">
      <c r="A167" s="38" t="s">
        <v>52</v>
      </c>
      <c r="E167" s="37" t="s">
        <v>395</v>
      </c>
    </row>
    <row r="168" spans="1:16" ht="12.75">
      <c r="A168" s="25" t="s">
        <v>45</v>
      </c>
      <c r="B168" s="29" t="s">
        <v>396</v>
      </c>
      <c r="C168" s="29" t="s">
        <v>397</v>
      </c>
      <c r="D168" s="25" t="s">
        <v>47</v>
      </c>
      <c r="E168" s="30" t="s">
        <v>398</v>
      </c>
      <c r="F168" s="31" t="s">
        <v>120</v>
      </c>
      <c r="G168" s="32">
        <v>115</v>
      </c>
      <c r="H168" s="33">
        <v>0</v>
      </c>
      <c r="I168" s="33">
        <f>ROUND(ROUND(H168,2)*ROUND(G168,3),2)</f>
      </c>
      <c r="O168">
        <f>(I168*21)/100</f>
      </c>
      <c r="P168" t="s">
        <v>23</v>
      </c>
    </row>
    <row r="169" spans="1:5" ht="12.75">
      <c r="A169" s="34" t="s">
        <v>50</v>
      </c>
      <c r="E169" s="35" t="s">
        <v>399</v>
      </c>
    </row>
    <row r="170" spans="1:5" ht="38.25">
      <c r="A170" s="38" t="s">
        <v>52</v>
      </c>
      <c r="E170" s="37" t="s">
        <v>400</v>
      </c>
    </row>
    <row r="171" spans="1:16" ht="12.75">
      <c r="A171" s="25" t="s">
        <v>45</v>
      </c>
      <c r="B171" s="29" t="s">
        <v>401</v>
      </c>
      <c r="C171" s="29" t="s">
        <v>402</v>
      </c>
      <c r="D171" s="25" t="s">
        <v>78</v>
      </c>
      <c r="E171" s="30" t="s">
        <v>403</v>
      </c>
      <c r="F171" s="31" t="s">
        <v>120</v>
      </c>
      <c r="G171" s="32">
        <v>1.5</v>
      </c>
      <c r="H171" s="33">
        <v>0</v>
      </c>
      <c r="I171" s="33">
        <f>ROUND(ROUND(H171,2)*ROUND(G171,3),2)</f>
      </c>
      <c r="O171">
        <f>(I171*21)/100</f>
      </c>
      <c r="P171" t="s">
        <v>23</v>
      </c>
    </row>
    <row r="172" spans="1:5" ht="12.75">
      <c r="A172" s="34" t="s">
        <v>50</v>
      </c>
      <c r="E172" s="35" t="s">
        <v>47</v>
      </c>
    </row>
    <row r="173" spans="1:5" ht="51">
      <c r="A173" s="38" t="s">
        <v>52</v>
      </c>
      <c r="E173" s="37" t="s">
        <v>404</v>
      </c>
    </row>
    <row r="174" spans="1:16" ht="12.75">
      <c r="A174" s="25" t="s">
        <v>45</v>
      </c>
      <c r="B174" s="29" t="s">
        <v>405</v>
      </c>
      <c r="C174" s="29" t="s">
        <v>402</v>
      </c>
      <c r="D174" s="25" t="s">
        <v>83</v>
      </c>
      <c r="E174" s="30" t="s">
        <v>403</v>
      </c>
      <c r="F174" s="31" t="s">
        <v>120</v>
      </c>
      <c r="G174" s="32">
        <v>18.7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25.5">
      <c r="A175" s="34" t="s">
        <v>50</v>
      </c>
      <c r="E175" s="35" t="s">
        <v>406</v>
      </c>
    </row>
    <row r="176" spans="1:5" ht="38.25">
      <c r="A176" s="38" t="s">
        <v>52</v>
      </c>
      <c r="E176" s="37" t="s">
        <v>407</v>
      </c>
    </row>
    <row r="177" spans="1:16" ht="25.5">
      <c r="A177" s="25" t="s">
        <v>45</v>
      </c>
      <c r="B177" s="29" t="s">
        <v>408</v>
      </c>
      <c r="C177" s="29" t="s">
        <v>409</v>
      </c>
      <c r="D177" s="25" t="s">
        <v>47</v>
      </c>
      <c r="E177" s="30" t="s">
        <v>410</v>
      </c>
      <c r="F177" s="31" t="s">
        <v>58</v>
      </c>
      <c r="G177" s="32">
        <v>4.968</v>
      </c>
      <c r="H177" s="33">
        <v>0</v>
      </c>
      <c r="I177" s="33">
        <f>ROUND(ROUND(H177,2)*ROUND(G177,3),2)</f>
      </c>
      <c r="O177">
        <f>(I177*21)/100</f>
      </c>
      <c r="P177" t="s">
        <v>23</v>
      </c>
    </row>
    <row r="178" spans="1:5" ht="12.75">
      <c r="A178" s="34" t="s">
        <v>50</v>
      </c>
      <c r="E178" s="35" t="s">
        <v>411</v>
      </c>
    </row>
    <row r="179" spans="1:5" ht="38.25">
      <c r="A179" s="38" t="s">
        <v>52</v>
      </c>
      <c r="E179" s="37" t="s">
        <v>412</v>
      </c>
    </row>
    <row r="180" spans="1:16" ht="12.75">
      <c r="A180" s="25" t="s">
        <v>45</v>
      </c>
      <c r="B180" s="29" t="s">
        <v>413</v>
      </c>
      <c r="C180" s="29" t="s">
        <v>414</v>
      </c>
      <c r="D180" s="25" t="s">
        <v>47</v>
      </c>
      <c r="E180" s="30" t="s">
        <v>415</v>
      </c>
      <c r="F180" s="31" t="s">
        <v>103</v>
      </c>
      <c r="G180" s="32">
        <v>6.372</v>
      </c>
      <c r="H180" s="33">
        <v>0</v>
      </c>
      <c r="I180" s="33">
        <f>ROUND(ROUND(H180,2)*ROUND(G180,3),2)</f>
      </c>
      <c r="O180">
        <f>(I180*21)/100</f>
      </c>
      <c r="P180" t="s">
        <v>23</v>
      </c>
    </row>
    <row r="181" spans="1:5" ht="12.75">
      <c r="A181" s="34" t="s">
        <v>50</v>
      </c>
      <c r="E181" s="35" t="s">
        <v>416</v>
      </c>
    </row>
    <row r="182" spans="1:5" ht="63.75">
      <c r="A182" s="36" t="s">
        <v>52</v>
      </c>
      <c r="E182" s="37" t="s">
        <v>417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0+O8+O12+O25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418</v>
      </c>
      <c r="I3" s="39">
        <f>0+I8+I12+I25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418</v>
      </c>
      <c r="D4" s="6"/>
      <c r="E4" s="18" t="s">
        <v>419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77</v>
      </c>
      <c r="D9" s="25" t="s">
        <v>47</v>
      </c>
      <c r="E9" s="30" t="s">
        <v>79</v>
      </c>
      <c r="F9" s="31" t="s">
        <v>80</v>
      </c>
      <c r="G9" s="32">
        <v>11.821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38.25">
      <c r="A11" s="36" t="s">
        <v>52</v>
      </c>
      <c r="E11" s="37" t="s">
        <v>420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89</v>
      </c>
      <c r="F12" s="6"/>
      <c r="G12" s="6"/>
      <c r="H12" s="6"/>
      <c r="I12" s="42">
        <f>0+Q12</f>
      </c>
      <c r="O12">
        <f>0+R12</f>
      </c>
      <c r="Q12">
        <f>0+I13+I16+I19+I22</f>
      </c>
      <c r="R12">
        <f>0+O13+O16+O19+O22</f>
      </c>
    </row>
    <row r="13" spans="1:16" ht="12.75">
      <c r="A13" s="25" t="s">
        <v>45</v>
      </c>
      <c r="B13" s="29" t="s">
        <v>23</v>
      </c>
      <c r="C13" s="29" t="s">
        <v>421</v>
      </c>
      <c r="D13" s="25" t="s">
        <v>47</v>
      </c>
      <c r="E13" s="30" t="s">
        <v>422</v>
      </c>
      <c r="F13" s="31" t="s">
        <v>103</v>
      </c>
      <c r="G13" s="32">
        <v>23.451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38.25">
      <c r="A14" s="34" t="s">
        <v>50</v>
      </c>
      <c r="E14" s="35" t="s">
        <v>423</v>
      </c>
    </row>
    <row r="15" spans="1:5" ht="38.25">
      <c r="A15" s="38" t="s">
        <v>52</v>
      </c>
      <c r="E15" s="37" t="s">
        <v>424</v>
      </c>
    </row>
    <row r="16" spans="1:16" ht="12.75">
      <c r="A16" s="25" t="s">
        <v>45</v>
      </c>
      <c r="B16" s="29" t="s">
        <v>22</v>
      </c>
      <c r="C16" s="29" t="s">
        <v>151</v>
      </c>
      <c r="D16" s="25" t="s">
        <v>47</v>
      </c>
      <c r="E16" s="30" t="s">
        <v>152</v>
      </c>
      <c r="F16" s="31" t="s">
        <v>103</v>
      </c>
      <c r="G16" s="32">
        <v>6.567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38.25">
      <c r="A18" s="38" t="s">
        <v>52</v>
      </c>
      <c r="E18" s="37" t="s">
        <v>425</v>
      </c>
    </row>
    <row r="19" spans="1:16" ht="12.75">
      <c r="A19" s="25" t="s">
        <v>45</v>
      </c>
      <c r="B19" s="29" t="s">
        <v>33</v>
      </c>
      <c r="C19" s="29" t="s">
        <v>426</v>
      </c>
      <c r="D19" s="25" t="s">
        <v>47</v>
      </c>
      <c r="E19" s="30" t="s">
        <v>427</v>
      </c>
      <c r="F19" s="31" t="s">
        <v>103</v>
      </c>
      <c r="G19" s="32">
        <v>16.884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38.25">
      <c r="A21" s="38" t="s">
        <v>52</v>
      </c>
      <c r="E21" s="37" t="s">
        <v>428</v>
      </c>
    </row>
    <row r="22" spans="1:16" ht="12.75">
      <c r="A22" s="25" t="s">
        <v>45</v>
      </c>
      <c r="B22" s="29" t="s">
        <v>35</v>
      </c>
      <c r="C22" s="29" t="s">
        <v>198</v>
      </c>
      <c r="D22" s="25" t="s">
        <v>47</v>
      </c>
      <c r="E22" s="30" t="s">
        <v>199</v>
      </c>
      <c r="F22" s="31" t="s">
        <v>103</v>
      </c>
      <c r="G22" s="32">
        <v>10.631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6" t="s">
        <v>52</v>
      </c>
      <c r="E24" s="37" t="s">
        <v>429</v>
      </c>
    </row>
    <row r="25" spans="1:18" ht="12.75" customHeight="1">
      <c r="A25" s="6" t="s">
        <v>43</v>
      </c>
      <c r="B25" s="6"/>
      <c r="C25" s="41" t="s">
        <v>106</v>
      </c>
      <c r="D25" s="6"/>
      <c r="E25" s="27" t="s">
        <v>336</v>
      </c>
      <c r="F25" s="6"/>
      <c r="G25" s="6"/>
      <c r="H25" s="6"/>
      <c r="I25" s="42">
        <f>0+Q25</f>
      </c>
      <c r="O25">
        <f>0+R25</f>
      </c>
      <c r="Q25">
        <f>0+I26+I29</f>
      </c>
      <c r="R25">
        <f>0+O26+O29</f>
      </c>
    </row>
    <row r="26" spans="1:16" ht="12.75">
      <c r="A26" s="25" t="s">
        <v>45</v>
      </c>
      <c r="B26" s="29" t="s">
        <v>37</v>
      </c>
      <c r="C26" s="29" t="s">
        <v>430</v>
      </c>
      <c r="D26" s="25" t="s">
        <v>47</v>
      </c>
      <c r="E26" s="30" t="s">
        <v>431</v>
      </c>
      <c r="F26" s="31" t="s">
        <v>120</v>
      </c>
      <c r="G26" s="32">
        <v>20.845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432</v>
      </c>
    </row>
    <row r="28" spans="1:5" ht="25.5">
      <c r="A28" s="38" t="s">
        <v>52</v>
      </c>
      <c r="E28" s="37" t="s">
        <v>433</v>
      </c>
    </row>
    <row r="29" spans="1:16" ht="12.75">
      <c r="A29" s="25" t="s">
        <v>45</v>
      </c>
      <c r="B29" s="29" t="s">
        <v>71</v>
      </c>
      <c r="C29" s="29" t="s">
        <v>434</v>
      </c>
      <c r="D29" s="25" t="s">
        <v>47</v>
      </c>
      <c r="E29" s="30" t="s">
        <v>435</v>
      </c>
      <c r="F29" s="31" t="s">
        <v>63</v>
      </c>
      <c r="G29" s="32">
        <v>3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63.75">
      <c r="A31" s="36" t="s">
        <v>52</v>
      </c>
      <c r="E31" s="37" t="s">
        <v>436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437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437</v>
      </c>
      <c r="D4" s="6"/>
      <c r="E4" s="18" t="s">
        <v>438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166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25.5">
      <c r="A9" s="25" t="s">
        <v>45</v>
      </c>
      <c r="B9" s="29" t="s">
        <v>29</v>
      </c>
      <c r="C9" s="29" t="s">
        <v>439</v>
      </c>
      <c r="D9" s="25" t="s">
        <v>47</v>
      </c>
      <c r="E9" s="30" t="s">
        <v>440</v>
      </c>
      <c r="F9" s="31" t="s">
        <v>63</v>
      </c>
      <c r="G9" s="32">
        <v>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8" t="s">
        <v>52</v>
      </c>
      <c r="E11" s="37" t="s">
        <v>441</v>
      </c>
    </row>
    <row r="12" spans="1:16" ht="25.5">
      <c r="A12" s="25" t="s">
        <v>45</v>
      </c>
      <c r="B12" s="29" t="s">
        <v>23</v>
      </c>
      <c r="C12" s="29" t="s">
        <v>442</v>
      </c>
      <c r="D12" s="25" t="s">
        <v>47</v>
      </c>
      <c r="E12" s="30" t="s">
        <v>443</v>
      </c>
      <c r="F12" s="31" t="s">
        <v>63</v>
      </c>
      <c r="G12" s="32">
        <v>14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47</v>
      </c>
    </row>
    <row r="14" spans="1:5" ht="25.5">
      <c r="A14" s="38" t="s">
        <v>52</v>
      </c>
      <c r="E14" s="37" t="s">
        <v>444</v>
      </c>
    </row>
    <row r="15" spans="1:16" ht="12.75">
      <c r="A15" s="25" t="s">
        <v>45</v>
      </c>
      <c r="B15" s="29" t="s">
        <v>22</v>
      </c>
      <c r="C15" s="29" t="s">
        <v>445</v>
      </c>
      <c r="D15" s="25" t="s">
        <v>47</v>
      </c>
      <c r="E15" s="30" t="s">
        <v>446</v>
      </c>
      <c r="F15" s="31" t="s">
        <v>63</v>
      </c>
      <c r="G15" s="32">
        <v>22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447</v>
      </c>
    </row>
    <row r="17" spans="1:5" ht="25.5">
      <c r="A17" s="38" t="s">
        <v>52</v>
      </c>
      <c r="E17" s="37" t="s">
        <v>448</v>
      </c>
    </row>
    <row r="18" spans="1:16" ht="12.75">
      <c r="A18" s="25" t="s">
        <v>45</v>
      </c>
      <c r="B18" s="29" t="s">
        <v>33</v>
      </c>
      <c r="C18" s="29" t="s">
        <v>449</v>
      </c>
      <c r="D18" s="25" t="s">
        <v>47</v>
      </c>
      <c r="E18" s="30" t="s">
        <v>450</v>
      </c>
      <c r="F18" s="31" t="s">
        <v>58</v>
      </c>
      <c r="G18" s="32">
        <v>36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25.5">
      <c r="A20" s="38" t="s">
        <v>52</v>
      </c>
      <c r="E20" s="37" t="s">
        <v>451</v>
      </c>
    </row>
    <row r="21" spans="1:16" ht="12.75">
      <c r="A21" s="25" t="s">
        <v>45</v>
      </c>
      <c r="B21" s="29" t="s">
        <v>35</v>
      </c>
      <c r="C21" s="29" t="s">
        <v>452</v>
      </c>
      <c r="D21" s="25" t="s">
        <v>47</v>
      </c>
      <c r="E21" s="30" t="s">
        <v>453</v>
      </c>
      <c r="F21" s="31" t="s">
        <v>63</v>
      </c>
      <c r="G21" s="32">
        <v>3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25.5">
      <c r="A23" s="38" t="s">
        <v>52</v>
      </c>
      <c r="E23" s="37" t="s">
        <v>454</v>
      </c>
    </row>
    <row r="24" spans="1:16" ht="25.5">
      <c r="A24" s="25" t="s">
        <v>45</v>
      </c>
      <c r="B24" s="29" t="s">
        <v>37</v>
      </c>
      <c r="C24" s="29" t="s">
        <v>455</v>
      </c>
      <c r="D24" s="25" t="s">
        <v>47</v>
      </c>
      <c r="E24" s="30" t="s">
        <v>456</v>
      </c>
      <c r="F24" s="31" t="s">
        <v>63</v>
      </c>
      <c r="G24" s="32">
        <v>12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25.5">
      <c r="A26" s="38" t="s">
        <v>52</v>
      </c>
      <c r="E26" s="37" t="s">
        <v>457</v>
      </c>
    </row>
    <row r="27" spans="1:16" ht="12.75">
      <c r="A27" s="25" t="s">
        <v>45</v>
      </c>
      <c r="B27" s="29" t="s">
        <v>71</v>
      </c>
      <c r="C27" s="29" t="s">
        <v>458</v>
      </c>
      <c r="D27" s="25" t="s">
        <v>47</v>
      </c>
      <c r="E27" s="30" t="s">
        <v>459</v>
      </c>
      <c r="F27" s="31" t="s">
        <v>63</v>
      </c>
      <c r="G27" s="32">
        <v>2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460</v>
      </c>
    </row>
    <row r="29" spans="1:5" ht="25.5">
      <c r="A29" s="38" t="s">
        <v>52</v>
      </c>
      <c r="E29" s="37" t="s">
        <v>461</v>
      </c>
    </row>
    <row r="30" spans="1:16" ht="12.75">
      <c r="A30" s="25" t="s">
        <v>45</v>
      </c>
      <c r="B30" s="29" t="s">
        <v>106</v>
      </c>
      <c r="C30" s="29" t="s">
        <v>462</v>
      </c>
      <c r="D30" s="25" t="s">
        <v>78</v>
      </c>
      <c r="E30" s="30" t="s">
        <v>463</v>
      </c>
      <c r="F30" s="31" t="s">
        <v>63</v>
      </c>
      <c r="G30" s="32">
        <v>11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464</v>
      </c>
    </row>
    <row r="32" spans="1:5" ht="25.5">
      <c r="A32" s="38" t="s">
        <v>52</v>
      </c>
      <c r="E32" s="37" t="s">
        <v>465</v>
      </c>
    </row>
    <row r="33" spans="1:16" ht="12.75">
      <c r="A33" s="25" t="s">
        <v>45</v>
      </c>
      <c r="B33" s="29" t="s">
        <v>40</v>
      </c>
      <c r="C33" s="29" t="s">
        <v>462</v>
      </c>
      <c r="D33" s="25" t="s">
        <v>83</v>
      </c>
      <c r="E33" s="30" t="s">
        <v>463</v>
      </c>
      <c r="F33" s="31" t="s">
        <v>63</v>
      </c>
      <c r="G33" s="32">
        <v>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466</v>
      </c>
    </row>
    <row r="35" spans="1:5" ht="25.5">
      <c r="A35" s="38" t="s">
        <v>52</v>
      </c>
      <c r="E35" s="37" t="s">
        <v>461</v>
      </c>
    </row>
    <row r="36" spans="1:16" ht="12.75">
      <c r="A36" s="25" t="s">
        <v>45</v>
      </c>
      <c r="B36" s="29" t="s">
        <v>42</v>
      </c>
      <c r="C36" s="29" t="s">
        <v>467</v>
      </c>
      <c r="D36" s="25" t="s">
        <v>47</v>
      </c>
      <c r="E36" s="30" t="s">
        <v>468</v>
      </c>
      <c r="F36" s="31" t="s">
        <v>63</v>
      </c>
      <c r="G36" s="32">
        <v>6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47</v>
      </c>
    </row>
    <row r="38" spans="1:5" ht="25.5">
      <c r="A38" s="38" t="s">
        <v>52</v>
      </c>
      <c r="E38" s="37" t="s">
        <v>469</v>
      </c>
    </row>
    <row r="39" spans="1:16" ht="25.5">
      <c r="A39" s="25" t="s">
        <v>45</v>
      </c>
      <c r="B39" s="29" t="s">
        <v>117</v>
      </c>
      <c r="C39" s="29" t="s">
        <v>470</v>
      </c>
      <c r="D39" s="25" t="s">
        <v>47</v>
      </c>
      <c r="E39" s="30" t="s">
        <v>471</v>
      </c>
      <c r="F39" s="31" t="s">
        <v>58</v>
      </c>
      <c r="G39" s="32">
        <v>160.069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25.5">
      <c r="A40" s="34" t="s">
        <v>50</v>
      </c>
      <c r="E40" s="35" t="s">
        <v>472</v>
      </c>
    </row>
    <row r="41" spans="1:5" ht="76.5">
      <c r="A41" s="38" t="s">
        <v>52</v>
      </c>
      <c r="E41" s="37" t="s">
        <v>473</v>
      </c>
    </row>
    <row r="42" spans="1:16" ht="25.5">
      <c r="A42" s="25" t="s">
        <v>45</v>
      </c>
      <c r="B42" s="29" t="s">
        <v>122</v>
      </c>
      <c r="C42" s="29" t="s">
        <v>474</v>
      </c>
      <c r="D42" s="25" t="s">
        <v>47</v>
      </c>
      <c r="E42" s="30" t="s">
        <v>475</v>
      </c>
      <c r="F42" s="31" t="s">
        <v>58</v>
      </c>
      <c r="G42" s="32">
        <v>160.069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476</v>
      </c>
    </row>
    <row r="44" spans="1:5" ht="76.5">
      <c r="A44" s="38" t="s">
        <v>52</v>
      </c>
      <c r="E44" s="37" t="s">
        <v>473</v>
      </c>
    </row>
    <row r="45" spans="1:16" ht="12.75">
      <c r="A45" s="25" t="s">
        <v>45</v>
      </c>
      <c r="B45" s="29" t="s">
        <v>126</v>
      </c>
      <c r="C45" s="29" t="s">
        <v>477</v>
      </c>
      <c r="D45" s="25" t="s">
        <v>47</v>
      </c>
      <c r="E45" s="30" t="s">
        <v>478</v>
      </c>
      <c r="F45" s="31" t="s">
        <v>58</v>
      </c>
      <c r="G45" s="32">
        <v>2000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479</v>
      </c>
    </row>
    <row r="47" spans="1:5" ht="12.75">
      <c r="A47" s="36" t="s">
        <v>52</v>
      </c>
      <c r="E4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480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480</v>
      </c>
      <c r="D4" s="6"/>
      <c r="E4" s="18" t="s">
        <v>481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482</v>
      </c>
      <c r="D9" s="25" t="s">
        <v>47</v>
      </c>
      <c r="E9" s="30" t="s">
        <v>483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53">
      <c r="A10" s="34" t="s">
        <v>50</v>
      </c>
      <c r="E10" s="35" t="s">
        <v>484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485</v>
      </c>
      <c r="D12" s="25" t="s">
        <v>47</v>
      </c>
      <c r="E12" s="30" t="s">
        <v>486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487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86</v>
      </c>
      <c r="D15" s="25" t="s">
        <v>47</v>
      </c>
      <c r="E15" s="30" t="s">
        <v>73</v>
      </c>
      <c r="F15" s="31" t="s">
        <v>63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488</v>
      </c>
    </row>
    <row r="17" spans="1:5" ht="12.75">
      <c r="A17" s="36" t="s">
        <v>52</v>
      </c>
      <c r="E1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0+O8+O12+O40+O44+O51+O58+O71+O84+O88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489</v>
      </c>
      <c r="I3" s="39">
        <f>0+I8+I12+I40+I44+I51+I58+I71+I84+I88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489</v>
      </c>
      <c r="D4" s="6"/>
      <c r="E4" s="18" t="s">
        <v>490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77</v>
      </c>
      <c r="D9" s="25" t="s">
        <v>47</v>
      </c>
      <c r="E9" s="30" t="s">
        <v>79</v>
      </c>
      <c r="F9" s="31" t="s">
        <v>80</v>
      </c>
      <c r="G9" s="32">
        <v>364.309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</v>
      </c>
    </row>
    <row r="11" spans="1:5" ht="12.75">
      <c r="A11" s="36" t="s">
        <v>52</v>
      </c>
      <c r="E11" s="37" t="s">
        <v>491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89</v>
      </c>
      <c r="F12" s="6"/>
      <c r="G12" s="6"/>
      <c r="H12" s="6"/>
      <c r="I12" s="42">
        <f>0+Q12</f>
      </c>
      <c r="O12">
        <f>0+R12</f>
      </c>
      <c r="Q12">
        <f>0+I13+I16+I19+I22+I25+I28+I31+I34+I37</f>
      </c>
      <c r="R12">
        <f>0+O13+O16+O19+O22+O25+O28+O31+O34+O37</f>
      </c>
    </row>
    <row r="13" spans="1:16" ht="12.75">
      <c r="A13" s="25" t="s">
        <v>45</v>
      </c>
      <c r="B13" s="29" t="s">
        <v>23</v>
      </c>
      <c r="C13" s="29" t="s">
        <v>492</v>
      </c>
      <c r="D13" s="25" t="s">
        <v>47</v>
      </c>
      <c r="E13" s="30" t="s">
        <v>493</v>
      </c>
      <c r="F13" s="31" t="s">
        <v>120</v>
      </c>
      <c r="G13" s="32">
        <v>18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8" t="s">
        <v>52</v>
      </c>
      <c r="E15" s="37" t="s">
        <v>494</v>
      </c>
    </row>
    <row r="16" spans="1:16" ht="12.75">
      <c r="A16" s="25" t="s">
        <v>45</v>
      </c>
      <c r="B16" s="29" t="s">
        <v>22</v>
      </c>
      <c r="C16" s="29" t="s">
        <v>495</v>
      </c>
      <c r="D16" s="25" t="s">
        <v>47</v>
      </c>
      <c r="E16" s="30" t="s">
        <v>496</v>
      </c>
      <c r="F16" s="31" t="s">
        <v>103</v>
      </c>
      <c r="G16" s="32">
        <v>690.635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497</v>
      </c>
    </row>
    <row r="18" spans="1:5" ht="25.5">
      <c r="A18" s="38" t="s">
        <v>52</v>
      </c>
      <c r="E18" s="37" t="s">
        <v>498</v>
      </c>
    </row>
    <row r="19" spans="1:16" ht="12.75">
      <c r="A19" s="25" t="s">
        <v>45</v>
      </c>
      <c r="B19" s="29" t="s">
        <v>33</v>
      </c>
      <c r="C19" s="29" t="s">
        <v>190</v>
      </c>
      <c r="D19" s="25" t="s">
        <v>47</v>
      </c>
      <c r="E19" s="30" t="s">
        <v>191</v>
      </c>
      <c r="F19" s="31" t="s">
        <v>103</v>
      </c>
      <c r="G19" s="32">
        <v>488.241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192</v>
      </c>
    </row>
    <row r="21" spans="1:5" ht="25.5">
      <c r="A21" s="38" t="s">
        <v>52</v>
      </c>
      <c r="E21" s="37" t="s">
        <v>499</v>
      </c>
    </row>
    <row r="22" spans="1:16" ht="12.75">
      <c r="A22" s="25" t="s">
        <v>45</v>
      </c>
      <c r="B22" s="29" t="s">
        <v>35</v>
      </c>
      <c r="C22" s="29" t="s">
        <v>194</v>
      </c>
      <c r="D22" s="25" t="s">
        <v>47</v>
      </c>
      <c r="E22" s="30" t="s">
        <v>195</v>
      </c>
      <c r="F22" s="31" t="s">
        <v>103</v>
      </c>
      <c r="G22" s="32">
        <v>202.394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500</v>
      </c>
    </row>
    <row r="24" spans="1:5" ht="63.75">
      <c r="A24" s="38" t="s">
        <v>52</v>
      </c>
      <c r="E24" s="37" t="s">
        <v>501</v>
      </c>
    </row>
    <row r="25" spans="1:16" ht="12.75">
      <c r="A25" s="25" t="s">
        <v>45</v>
      </c>
      <c r="B25" s="29" t="s">
        <v>37</v>
      </c>
      <c r="C25" s="29" t="s">
        <v>502</v>
      </c>
      <c r="D25" s="25" t="s">
        <v>47</v>
      </c>
      <c r="E25" s="30" t="s">
        <v>503</v>
      </c>
      <c r="F25" s="31" t="s">
        <v>103</v>
      </c>
      <c r="G25" s="32">
        <v>488.241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504</v>
      </c>
    </row>
    <row r="27" spans="1:5" ht="63.75">
      <c r="A27" s="38" t="s">
        <v>52</v>
      </c>
      <c r="E27" s="37" t="s">
        <v>505</v>
      </c>
    </row>
    <row r="28" spans="1:16" ht="12.75">
      <c r="A28" s="25" t="s">
        <v>45</v>
      </c>
      <c r="B28" s="29" t="s">
        <v>71</v>
      </c>
      <c r="C28" s="29" t="s">
        <v>151</v>
      </c>
      <c r="D28" s="25" t="s">
        <v>47</v>
      </c>
      <c r="E28" s="30" t="s">
        <v>152</v>
      </c>
      <c r="F28" s="31" t="s">
        <v>103</v>
      </c>
      <c r="G28" s="32">
        <v>202.394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12.75">
      <c r="A30" s="38" t="s">
        <v>52</v>
      </c>
      <c r="E30" s="37" t="s">
        <v>506</v>
      </c>
    </row>
    <row r="31" spans="1:16" ht="12.75">
      <c r="A31" s="25" t="s">
        <v>45</v>
      </c>
      <c r="B31" s="29" t="s">
        <v>106</v>
      </c>
      <c r="C31" s="29" t="s">
        <v>155</v>
      </c>
      <c r="D31" s="25" t="s">
        <v>47</v>
      </c>
      <c r="E31" s="30" t="s">
        <v>156</v>
      </c>
      <c r="F31" s="31" t="s">
        <v>103</v>
      </c>
      <c r="G31" s="32">
        <v>54.756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507</v>
      </c>
    </row>
    <row r="33" spans="1:5" ht="25.5">
      <c r="A33" s="38" t="s">
        <v>52</v>
      </c>
      <c r="E33" s="37" t="s">
        <v>508</v>
      </c>
    </row>
    <row r="34" spans="1:16" ht="12.75">
      <c r="A34" s="25" t="s">
        <v>45</v>
      </c>
      <c r="B34" s="29" t="s">
        <v>40</v>
      </c>
      <c r="C34" s="29" t="s">
        <v>198</v>
      </c>
      <c r="D34" s="25" t="s">
        <v>47</v>
      </c>
      <c r="E34" s="30" t="s">
        <v>199</v>
      </c>
      <c r="F34" s="31" t="s">
        <v>103</v>
      </c>
      <c r="G34" s="32">
        <v>8.32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200</v>
      </c>
    </row>
    <row r="36" spans="1:5" ht="25.5">
      <c r="A36" s="38" t="s">
        <v>52</v>
      </c>
      <c r="E36" s="37" t="s">
        <v>509</v>
      </c>
    </row>
    <row r="37" spans="1:16" ht="12.75">
      <c r="A37" s="25" t="s">
        <v>45</v>
      </c>
      <c r="B37" s="29" t="s">
        <v>42</v>
      </c>
      <c r="C37" s="29" t="s">
        <v>510</v>
      </c>
      <c r="D37" s="25" t="s">
        <v>47</v>
      </c>
      <c r="E37" s="30" t="s">
        <v>511</v>
      </c>
      <c r="F37" s="31" t="s">
        <v>103</v>
      </c>
      <c r="G37" s="32">
        <v>6.4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512</v>
      </c>
    </row>
    <row r="39" spans="1:5" ht="25.5">
      <c r="A39" s="36" t="s">
        <v>52</v>
      </c>
      <c r="E39" s="37" t="s">
        <v>513</v>
      </c>
    </row>
    <row r="40" spans="1:18" ht="12.75" customHeight="1">
      <c r="A40" s="6" t="s">
        <v>43</v>
      </c>
      <c r="B40" s="6"/>
      <c r="C40" s="41" t="s">
        <v>23</v>
      </c>
      <c r="D40" s="6"/>
      <c r="E40" s="27" t="s">
        <v>233</v>
      </c>
      <c r="F40" s="6"/>
      <c r="G40" s="6"/>
      <c r="H40" s="6"/>
      <c r="I40" s="42">
        <f>0+Q40</f>
      </c>
      <c r="O40">
        <f>0+R40</f>
      </c>
      <c r="Q40">
        <f>0+I41</f>
      </c>
      <c r="R40">
        <f>0+O41</f>
      </c>
    </row>
    <row r="41" spans="1:16" ht="12.75">
      <c r="A41" s="25" t="s">
        <v>45</v>
      </c>
      <c r="B41" s="29" t="s">
        <v>117</v>
      </c>
      <c r="C41" s="29" t="s">
        <v>234</v>
      </c>
      <c r="D41" s="25" t="s">
        <v>47</v>
      </c>
      <c r="E41" s="30" t="s">
        <v>235</v>
      </c>
      <c r="F41" s="31" t="s">
        <v>58</v>
      </c>
      <c r="G41" s="32">
        <v>76.544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236</v>
      </c>
    </row>
    <row r="43" spans="1:5" ht="38.25">
      <c r="A43" s="36" t="s">
        <v>52</v>
      </c>
      <c r="E43" s="37" t="s">
        <v>514</v>
      </c>
    </row>
    <row r="44" spans="1:18" ht="12.75" customHeight="1">
      <c r="A44" s="6" t="s">
        <v>43</v>
      </c>
      <c r="B44" s="6"/>
      <c r="C44" s="41" t="s">
        <v>22</v>
      </c>
      <c r="D44" s="6"/>
      <c r="E44" s="27" t="s">
        <v>515</v>
      </c>
      <c r="F44" s="6"/>
      <c r="G44" s="6"/>
      <c r="H44" s="6"/>
      <c r="I44" s="42">
        <f>0+Q44</f>
      </c>
      <c r="O44">
        <f>0+R44</f>
      </c>
      <c r="Q44">
        <f>0+I45+I48</f>
      </c>
      <c r="R44">
        <f>0+O45+O48</f>
      </c>
    </row>
    <row r="45" spans="1:16" ht="12.75">
      <c r="A45" s="25" t="s">
        <v>45</v>
      </c>
      <c r="B45" s="29" t="s">
        <v>122</v>
      </c>
      <c r="C45" s="29" t="s">
        <v>516</v>
      </c>
      <c r="D45" s="25" t="s">
        <v>47</v>
      </c>
      <c r="E45" s="30" t="s">
        <v>517</v>
      </c>
      <c r="F45" s="31" t="s">
        <v>103</v>
      </c>
      <c r="G45" s="32">
        <v>26.195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38.25">
      <c r="A46" s="34" t="s">
        <v>50</v>
      </c>
      <c r="E46" s="35" t="s">
        <v>518</v>
      </c>
    </row>
    <row r="47" spans="1:5" ht="38.25">
      <c r="A47" s="38" t="s">
        <v>52</v>
      </c>
      <c r="E47" s="37" t="s">
        <v>519</v>
      </c>
    </row>
    <row r="48" spans="1:16" ht="12.75">
      <c r="A48" s="25" t="s">
        <v>45</v>
      </c>
      <c r="B48" s="29" t="s">
        <v>126</v>
      </c>
      <c r="C48" s="29" t="s">
        <v>520</v>
      </c>
      <c r="D48" s="25" t="s">
        <v>47</v>
      </c>
      <c r="E48" s="30" t="s">
        <v>521</v>
      </c>
      <c r="F48" s="31" t="s">
        <v>80</v>
      </c>
      <c r="G48" s="32">
        <v>0.903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522</v>
      </c>
    </row>
    <row r="50" spans="1:5" ht="25.5">
      <c r="A50" s="36" t="s">
        <v>52</v>
      </c>
      <c r="E50" s="37" t="s">
        <v>523</v>
      </c>
    </row>
    <row r="51" spans="1:18" ht="12.75" customHeight="1">
      <c r="A51" s="6" t="s">
        <v>43</v>
      </c>
      <c r="B51" s="6"/>
      <c r="C51" s="41" t="s">
        <v>33</v>
      </c>
      <c r="D51" s="6"/>
      <c r="E51" s="27" t="s">
        <v>160</v>
      </c>
      <c r="F51" s="6"/>
      <c r="G51" s="6"/>
      <c r="H51" s="6"/>
      <c r="I51" s="42">
        <f>0+Q51</f>
      </c>
      <c r="O51">
        <f>0+R51</f>
      </c>
      <c r="Q51">
        <f>0+I52+I55</f>
      </c>
      <c r="R51">
        <f>0+O52+O55</f>
      </c>
    </row>
    <row r="52" spans="1:16" ht="12.75">
      <c r="A52" s="25" t="s">
        <v>45</v>
      </c>
      <c r="B52" s="29" t="s">
        <v>130</v>
      </c>
      <c r="C52" s="29" t="s">
        <v>524</v>
      </c>
      <c r="D52" s="25" t="s">
        <v>47</v>
      </c>
      <c r="E52" s="30" t="s">
        <v>525</v>
      </c>
      <c r="F52" s="31" t="s">
        <v>103</v>
      </c>
      <c r="G52" s="32">
        <v>12.168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526</v>
      </c>
    </row>
    <row r="54" spans="1:5" ht="38.25">
      <c r="A54" s="38" t="s">
        <v>52</v>
      </c>
      <c r="E54" s="37" t="s">
        <v>527</v>
      </c>
    </row>
    <row r="55" spans="1:16" ht="12.75">
      <c r="A55" s="25" t="s">
        <v>45</v>
      </c>
      <c r="B55" s="29" t="s">
        <v>135</v>
      </c>
      <c r="C55" s="29" t="s">
        <v>528</v>
      </c>
      <c r="D55" s="25" t="s">
        <v>47</v>
      </c>
      <c r="E55" s="30" t="s">
        <v>529</v>
      </c>
      <c r="F55" s="31" t="s">
        <v>103</v>
      </c>
      <c r="G55" s="32">
        <v>0.9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530</v>
      </c>
    </row>
    <row r="57" spans="1:5" ht="25.5">
      <c r="A57" s="36" t="s">
        <v>52</v>
      </c>
      <c r="E57" s="37" t="s">
        <v>531</v>
      </c>
    </row>
    <row r="58" spans="1:18" ht="12.75" customHeight="1">
      <c r="A58" s="6" t="s">
        <v>43</v>
      </c>
      <c r="B58" s="6"/>
      <c r="C58" s="41" t="s">
        <v>37</v>
      </c>
      <c r="D58" s="6"/>
      <c r="E58" s="27" t="s">
        <v>532</v>
      </c>
      <c r="F58" s="6"/>
      <c r="G58" s="6"/>
      <c r="H58" s="6"/>
      <c r="I58" s="42">
        <f>0+Q58</f>
      </c>
      <c r="O58">
        <f>0+R58</f>
      </c>
      <c r="Q58">
        <f>0+I59+I62+I65+I68</f>
      </c>
      <c r="R58">
        <f>0+O59+O62+O65+O68</f>
      </c>
    </row>
    <row r="59" spans="1:16" ht="25.5">
      <c r="A59" s="25" t="s">
        <v>45</v>
      </c>
      <c r="B59" s="29" t="s">
        <v>140</v>
      </c>
      <c r="C59" s="29" t="s">
        <v>533</v>
      </c>
      <c r="D59" s="25" t="s">
        <v>47</v>
      </c>
      <c r="E59" s="30" t="s">
        <v>534</v>
      </c>
      <c r="F59" s="31" t="s">
        <v>58</v>
      </c>
      <c r="G59" s="32">
        <v>17.7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8" t="s">
        <v>52</v>
      </c>
      <c r="E61" s="37" t="s">
        <v>535</v>
      </c>
    </row>
    <row r="62" spans="1:16" ht="12.75">
      <c r="A62" s="25" t="s">
        <v>45</v>
      </c>
      <c r="B62" s="29" t="s">
        <v>145</v>
      </c>
      <c r="C62" s="29" t="s">
        <v>536</v>
      </c>
      <c r="D62" s="25" t="s">
        <v>47</v>
      </c>
      <c r="E62" s="30" t="s">
        <v>537</v>
      </c>
      <c r="F62" s="31" t="s">
        <v>58</v>
      </c>
      <c r="G62" s="32">
        <v>96.33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25.5">
      <c r="A64" s="38" t="s">
        <v>52</v>
      </c>
      <c r="E64" s="37" t="s">
        <v>538</v>
      </c>
    </row>
    <row r="65" spans="1:16" ht="12.75">
      <c r="A65" s="25" t="s">
        <v>45</v>
      </c>
      <c r="B65" s="29" t="s">
        <v>150</v>
      </c>
      <c r="C65" s="29" t="s">
        <v>539</v>
      </c>
      <c r="D65" s="25" t="s">
        <v>47</v>
      </c>
      <c r="E65" s="30" t="s">
        <v>540</v>
      </c>
      <c r="F65" s="31" t="s">
        <v>58</v>
      </c>
      <c r="G65" s="32">
        <v>142.32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38.25">
      <c r="A67" s="38" t="s">
        <v>52</v>
      </c>
      <c r="E67" s="37" t="s">
        <v>541</v>
      </c>
    </row>
    <row r="68" spans="1:16" ht="12.75">
      <c r="A68" s="25" t="s">
        <v>45</v>
      </c>
      <c r="B68" s="29" t="s">
        <v>154</v>
      </c>
      <c r="C68" s="29" t="s">
        <v>542</v>
      </c>
      <c r="D68" s="25" t="s">
        <v>47</v>
      </c>
      <c r="E68" s="30" t="s">
        <v>543</v>
      </c>
      <c r="F68" s="31" t="s">
        <v>58</v>
      </c>
      <c r="G68" s="32">
        <v>8.825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47</v>
      </c>
    </row>
    <row r="70" spans="1:5" ht="38.25">
      <c r="A70" s="36" t="s">
        <v>52</v>
      </c>
      <c r="E70" s="37" t="s">
        <v>544</v>
      </c>
    </row>
    <row r="71" spans="1:18" ht="12.75" customHeight="1">
      <c r="A71" s="6" t="s">
        <v>43</v>
      </c>
      <c r="B71" s="6"/>
      <c r="C71" s="41" t="s">
        <v>71</v>
      </c>
      <c r="D71" s="6"/>
      <c r="E71" s="27" t="s">
        <v>545</v>
      </c>
      <c r="F71" s="6"/>
      <c r="G71" s="6"/>
      <c r="H71" s="6"/>
      <c r="I71" s="42">
        <f>0+Q71</f>
      </c>
      <c r="O71">
        <f>0+R71</f>
      </c>
      <c r="Q71">
        <f>0+I72+I75+I78+I81</f>
      </c>
      <c r="R71">
        <f>0+O72+O75+O78+O81</f>
      </c>
    </row>
    <row r="72" spans="1:16" ht="12.75">
      <c r="A72" s="25" t="s">
        <v>45</v>
      </c>
      <c r="B72" s="29" t="s">
        <v>158</v>
      </c>
      <c r="C72" s="29" t="s">
        <v>546</v>
      </c>
      <c r="D72" s="25" t="s">
        <v>47</v>
      </c>
      <c r="E72" s="30" t="s">
        <v>547</v>
      </c>
      <c r="F72" s="31" t="s">
        <v>58</v>
      </c>
      <c r="G72" s="32">
        <v>491.004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548</v>
      </c>
    </row>
    <row r="74" spans="1:5" ht="38.25">
      <c r="A74" s="38" t="s">
        <v>52</v>
      </c>
      <c r="E74" s="37" t="s">
        <v>549</v>
      </c>
    </row>
    <row r="75" spans="1:16" ht="12.75">
      <c r="A75" s="25" t="s">
        <v>45</v>
      </c>
      <c r="B75" s="29" t="s">
        <v>161</v>
      </c>
      <c r="C75" s="29" t="s">
        <v>550</v>
      </c>
      <c r="D75" s="25" t="s">
        <v>47</v>
      </c>
      <c r="E75" s="30" t="s">
        <v>551</v>
      </c>
      <c r="F75" s="31" t="s">
        <v>58</v>
      </c>
      <c r="G75" s="32">
        <v>163.668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38.25">
      <c r="A77" s="38" t="s">
        <v>52</v>
      </c>
      <c r="E77" s="37" t="s">
        <v>552</v>
      </c>
    </row>
    <row r="78" spans="1:16" ht="12.75">
      <c r="A78" s="25" t="s">
        <v>45</v>
      </c>
      <c r="B78" s="29" t="s">
        <v>167</v>
      </c>
      <c r="C78" s="29" t="s">
        <v>553</v>
      </c>
      <c r="D78" s="25" t="s">
        <v>47</v>
      </c>
      <c r="E78" s="30" t="s">
        <v>554</v>
      </c>
      <c r="F78" s="31" t="s">
        <v>58</v>
      </c>
      <c r="G78" s="32">
        <v>202.43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63.75">
      <c r="A80" s="38" t="s">
        <v>52</v>
      </c>
      <c r="E80" s="37" t="s">
        <v>555</v>
      </c>
    </row>
    <row r="81" spans="1:16" ht="12.75">
      <c r="A81" s="25" t="s">
        <v>45</v>
      </c>
      <c r="B81" s="29" t="s">
        <v>172</v>
      </c>
      <c r="C81" s="29" t="s">
        <v>556</v>
      </c>
      <c r="D81" s="25" t="s">
        <v>47</v>
      </c>
      <c r="E81" s="30" t="s">
        <v>557</v>
      </c>
      <c r="F81" s="31" t="s">
        <v>58</v>
      </c>
      <c r="G81" s="32">
        <v>20.71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38.25">
      <c r="A83" s="36" t="s">
        <v>52</v>
      </c>
      <c r="E83" s="37" t="s">
        <v>558</v>
      </c>
    </row>
    <row r="84" spans="1:18" ht="12.75" customHeight="1">
      <c r="A84" s="6" t="s">
        <v>43</v>
      </c>
      <c r="B84" s="6"/>
      <c r="C84" s="41" t="s">
        <v>106</v>
      </c>
      <c r="D84" s="6"/>
      <c r="E84" s="27" t="s">
        <v>336</v>
      </c>
      <c r="F84" s="6"/>
      <c r="G84" s="6"/>
      <c r="H84" s="6"/>
      <c r="I84" s="42">
        <f>0+Q84</f>
      </c>
      <c r="O84">
        <f>0+R84</f>
      </c>
      <c r="Q84">
        <f>0+I85</f>
      </c>
      <c r="R84">
        <f>0+O85</f>
      </c>
    </row>
    <row r="85" spans="1:16" ht="12.75">
      <c r="A85" s="25" t="s">
        <v>45</v>
      </c>
      <c r="B85" s="29" t="s">
        <v>176</v>
      </c>
      <c r="C85" s="29" t="s">
        <v>559</v>
      </c>
      <c r="D85" s="25" t="s">
        <v>47</v>
      </c>
      <c r="E85" s="30" t="s">
        <v>560</v>
      </c>
      <c r="F85" s="31" t="s">
        <v>120</v>
      </c>
      <c r="G85" s="32">
        <v>41.6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561</v>
      </c>
    </row>
    <row r="87" spans="1:5" ht="25.5">
      <c r="A87" s="36" t="s">
        <v>52</v>
      </c>
      <c r="E87" s="37" t="s">
        <v>562</v>
      </c>
    </row>
    <row r="88" spans="1:18" ht="12.75" customHeight="1">
      <c r="A88" s="6" t="s">
        <v>43</v>
      </c>
      <c r="B88" s="6"/>
      <c r="C88" s="41" t="s">
        <v>40</v>
      </c>
      <c r="D88" s="6"/>
      <c r="E88" s="27" t="s">
        <v>166</v>
      </c>
      <c r="F88" s="6"/>
      <c r="G88" s="6"/>
      <c r="H88" s="6"/>
      <c r="I88" s="42">
        <f>0+Q88</f>
      </c>
      <c r="O88">
        <f>0+R88</f>
      </c>
      <c r="Q88">
        <f>0+I89+I92+I95+I98</f>
      </c>
      <c r="R88">
        <f>0+O89+O92+O95+O98</f>
      </c>
    </row>
    <row r="89" spans="1:16" ht="25.5">
      <c r="A89" s="25" t="s">
        <v>45</v>
      </c>
      <c r="B89" s="29" t="s">
        <v>271</v>
      </c>
      <c r="C89" s="29" t="s">
        <v>409</v>
      </c>
      <c r="D89" s="25" t="s">
        <v>47</v>
      </c>
      <c r="E89" s="30" t="s">
        <v>410</v>
      </c>
      <c r="F89" s="31" t="s">
        <v>58</v>
      </c>
      <c r="G89" s="32">
        <v>18.81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411</v>
      </c>
    </row>
    <row r="91" spans="1:5" ht="38.25">
      <c r="A91" s="38" t="s">
        <v>52</v>
      </c>
      <c r="E91" s="37" t="s">
        <v>563</v>
      </c>
    </row>
    <row r="92" spans="1:16" ht="12.75">
      <c r="A92" s="25" t="s">
        <v>45</v>
      </c>
      <c r="B92" s="29" t="s">
        <v>274</v>
      </c>
      <c r="C92" s="29" t="s">
        <v>564</v>
      </c>
      <c r="D92" s="25" t="s">
        <v>47</v>
      </c>
      <c r="E92" s="30" t="s">
        <v>565</v>
      </c>
      <c r="F92" s="31" t="s">
        <v>58</v>
      </c>
      <c r="G92" s="32">
        <v>202.43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566</v>
      </c>
    </row>
    <row r="94" spans="1:5" ht="63.75">
      <c r="A94" s="38" t="s">
        <v>52</v>
      </c>
      <c r="E94" s="37" t="s">
        <v>567</v>
      </c>
    </row>
    <row r="95" spans="1:16" ht="12.75">
      <c r="A95" s="25" t="s">
        <v>45</v>
      </c>
      <c r="B95" s="29" t="s">
        <v>278</v>
      </c>
      <c r="C95" s="29" t="s">
        <v>568</v>
      </c>
      <c r="D95" s="25" t="s">
        <v>47</v>
      </c>
      <c r="E95" s="30" t="s">
        <v>569</v>
      </c>
      <c r="F95" s="31" t="s">
        <v>80</v>
      </c>
      <c r="G95" s="32">
        <v>1.2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570</v>
      </c>
    </row>
    <row r="97" spans="1:5" ht="38.25">
      <c r="A97" s="38" t="s">
        <v>52</v>
      </c>
      <c r="E97" s="37" t="s">
        <v>571</v>
      </c>
    </row>
    <row r="98" spans="1:16" ht="12.75">
      <c r="A98" s="25" t="s">
        <v>45</v>
      </c>
      <c r="B98" s="29" t="s">
        <v>283</v>
      </c>
      <c r="C98" s="29" t="s">
        <v>572</v>
      </c>
      <c r="D98" s="25" t="s">
        <v>47</v>
      </c>
      <c r="E98" s="30" t="s">
        <v>573</v>
      </c>
      <c r="F98" s="31" t="s">
        <v>103</v>
      </c>
      <c r="G98" s="32">
        <v>0.576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25.5">
      <c r="A100" s="36" t="s">
        <v>52</v>
      </c>
      <c r="E100" s="37" t="s">
        <v>574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0+O8+O12+O52+O56+O87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575</v>
      </c>
      <c r="I3" s="39">
        <f>0+I8+I12+I52+I56+I87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575</v>
      </c>
      <c r="D4" s="6"/>
      <c r="E4" s="18" t="s">
        <v>576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577</v>
      </c>
      <c r="D9" s="25" t="s">
        <v>47</v>
      </c>
      <c r="E9" s="30" t="s">
        <v>578</v>
      </c>
      <c r="F9" s="31" t="s">
        <v>80</v>
      </c>
      <c r="G9" s="32">
        <v>0.397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52</v>
      </c>
      <c r="E11" s="37" t="s">
        <v>579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89</v>
      </c>
      <c r="F12" s="6"/>
      <c r="G12" s="6"/>
      <c r="H12" s="6"/>
      <c r="I12" s="42">
        <f>0+Q12</f>
      </c>
      <c r="O12">
        <f>0+R12</f>
      </c>
      <c r="Q12">
        <f>0+I13+I16+I19+I22+I25+I28+I31+I34+I37+I40+I43+I46+I49</f>
      </c>
      <c r="R12">
        <f>0+O13+O16+O19+O22+O25+O28+O31+O34+O37+O40+O43+O46+O49</f>
      </c>
    </row>
    <row r="13" spans="1:16" ht="12.75">
      <c r="A13" s="25" t="s">
        <v>45</v>
      </c>
      <c r="B13" s="29" t="s">
        <v>23</v>
      </c>
      <c r="C13" s="29" t="s">
        <v>580</v>
      </c>
      <c r="D13" s="25" t="s">
        <v>47</v>
      </c>
      <c r="E13" s="30" t="s">
        <v>581</v>
      </c>
      <c r="F13" s="31" t="s">
        <v>582</v>
      </c>
      <c r="G13" s="32">
        <v>20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8" t="s">
        <v>52</v>
      </c>
      <c r="E15" s="37" t="s">
        <v>583</v>
      </c>
    </row>
    <row r="16" spans="1:16" ht="12.75">
      <c r="A16" s="25" t="s">
        <v>45</v>
      </c>
      <c r="B16" s="29" t="s">
        <v>22</v>
      </c>
      <c r="C16" s="29" t="s">
        <v>584</v>
      </c>
      <c r="D16" s="25" t="s">
        <v>47</v>
      </c>
      <c r="E16" s="30" t="s">
        <v>585</v>
      </c>
      <c r="F16" s="31" t="s">
        <v>103</v>
      </c>
      <c r="G16" s="32">
        <v>116.015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25.5">
      <c r="A18" s="38" t="s">
        <v>52</v>
      </c>
      <c r="E18" s="37" t="s">
        <v>586</v>
      </c>
    </row>
    <row r="19" spans="1:16" ht="12.75">
      <c r="A19" s="25" t="s">
        <v>45</v>
      </c>
      <c r="B19" s="29" t="s">
        <v>33</v>
      </c>
      <c r="C19" s="29" t="s">
        <v>587</v>
      </c>
      <c r="D19" s="25" t="s">
        <v>47</v>
      </c>
      <c r="E19" s="30" t="s">
        <v>588</v>
      </c>
      <c r="F19" s="31" t="s">
        <v>589</v>
      </c>
      <c r="G19" s="32">
        <v>116.015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25.5">
      <c r="A21" s="38" t="s">
        <v>52</v>
      </c>
      <c r="E21" s="37" t="s">
        <v>590</v>
      </c>
    </row>
    <row r="22" spans="1:16" ht="12.75">
      <c r="A22" s="25" t="s">
        <v>45</v>
      </c>
      <c r="B22" s="29" t="s">
        <v>35</v>
      </c>
      <c r="C22" s="29" t="s">
        <v>591</v>
      </c>
      <c r="D22" s="25" t="s">
        <v>47</v>
      </c>
      <c r="E22" s="30" t="s">
        <v>592</v>
      </c>
      <c r="F22" s="31" t="s">
        <v>103</v>
      </c>
      <c r="G22" s="32">
        <v>133.38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25.5">
      <c r="A24" s="38" t="s">
        <v>52</v>
      </c>
      <c r="E24" s="37" t="s">
        <v>593</v>
      </c>
    </row>
    <row r="25" spans="1:16" ht="12.75">
      <c r="A25" s="25" t="s">
        <v>45</v>
      </c>
      <c r="B25" s="29" t="s">
        <v>37</v>
      </c>
      <c r="C25" s="29" t="s">
        <v>594</v>
      </c>
      <c r="D25" s="25" t="s">
        <v>47</v>
      </c>
      <c r="E25" s="30" t="s">
        <v>595</v>
      </c>
      <c r="F25" s="31" t="s">
        <v>589</v>
      </c>
      <c r="G25" s="32">
        <v>133.38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25.5">
      <c r="A27" s="38" t="s">
        <v>52</v>
      </c>
      <c r="E27" s="37" t="s">
        <v>596</v>
      </c>
    </row>
    <row r="28" spans="1:16" ht="25.5">
      <c r="A28" s="25" t="s">
        <v>45</v>
      </c>
      <c r="B28" s="29" t="s">
        <v>71</v>
      </c>
      <c r="C28" s="29" t="s">
        <v>597</v>
      </c>
      <c r="D28" s="25" t="s">
        <v>47</v>
      </c>
      <c r="E28" s="30" t="s">
        <v>598</v>
      </c>
      <c r="F28" s="31" t="s">
        <v>63</v>
      </c>
      <c r="G28" s="32">
        <v>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12.75">
      <c r="A30" s="38" t="s">
        <v>52</v>
      </c>
      <c r="E30" s="37" t="s">
        <v>599</v>
      </c>
    </row>
    <row r="31" spans="1:16" ht="12.75">
      <c r="A31" s="25" t="s">
        <v>45</v>
      </c>
      <c r="B31" s="29" t="s">
        <v>106</v>
      </c>
      <c r="C31" s="29" t="s">
        <v>600</v>
      </c>
      <c r="D31" s="25" t="s">
        <v>47</v>
      </c>
      <c r="E31" s="30" t="s">
        <v>601</v>
      </c>
      <c r="F31" s="31" t="s">
        <v>103</v>
      </c>
      <c r="G31" s="32">
        <v>133.38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38.25">
      <c r="A33" s="38" t="s">
        <v>52</v>
      </c>
      <c r="E33" s="37" t="s">
        <v>602</v>
      </c>
    </row>
    <row r="34" spans="1:16" ht="12.75">
      <c r="A34" s="25" t="s">
        <v>45</v>
      </c>
      <c r="B34" s="29" t="s">
        <v>40</v>
      </c>
      <c r="C34" s="29" t="s">
        <v>603</v>
      </c>
      <c r="D34" s="25" t="s">
        <v>47</v>
      </c>
      <c r="E34" s="30" t="s">
        <v>604</v>
      </c>
      <c r="F34" s="31" t="s">
        <v>589</v>
      </c>
      <c r="G34" s="32">
        <v>133.38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51">
      <c r="A36" s="38" t="s">
        <v>52</v>
      </c>
      <c r="E36" s="37" t="s">
        <v>605</v>
      </c>
    </row>
    <row r="37" spans="1:16" ht="12.75">
      <c r="A37" s="25" t="s">
        <v>45</v>
      </c>
      <c r="B37" s="29" t="s">
        <v>42</v>
      </c>
      <c r="C37" s="29" t="s">
        <v>606</v>
      </c>
      <c r="D37" s="25" t="s">
        <v>47</v>
      </c>
      <c r="E37" s="30" t="s">
        <v>607</v>
      </c>
      <c r="F37" s="31" t="s">
        <v>103</v>
      </c>
      <c r="G37" s="32">
        <v>133.38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38.25">
      <c r="A39" s="38" t="s">
        <v>52</v>
      </c>
      <c r="E39" s="37" t="s">
        <v>602</v>
      </c>
    </row>
    <row r="40" spans="1:16" ht="12.75">
      <c r="A40" s="25" t="s">
        <v>45</v>
      </c>
      <c r="B40" s="29" t="s">
        <v>117</v>
      </c>
      <c r="C40" s="29" t="s">
        <v>608</v>
      </c>
      <c r="D40" s="25" t="s">
        <v>47</v>
      </c>
      <c r="E40" s="30" t="s">
        <v>609</v>
      </c>
      <c r="F40" s="31" t="s">
        <v>589</v>
      </c>
      <c r="G40" s="32">
        <v>133.38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51">
      <c r="A42" s="38" t="s">
        <v>52</v>
      </c>
      <c r="E42" s="37" t="s">
        <v>605</v>
      </c>
    </row>
    <row r="43" spans="1:16" ht="12.75">
      <c r="A43" s="25" t="s">
        <v>45</v>
      </c>
      <c r="B43" s="29" t="s">
        <v>122</v>
      </c>
      <c r="C43" s="29" t="s">
        <v>151</v>
      </c>
      <c r="D43" s="25" t="s">
        <v>47</v>
      </c>
      <c r="E43" s="30" t="s">
        <v>152</v>
      </c>
      <c r="F43" s="31" t="s">
        <v>103</v>
      </c>
      <c r="G43" s="32">
        <v>266.759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51">
      <c r="A45" s="38" t="s">
        <v>52</v>
      </c>
      <c r="E45" s="37" t="s">
        <v>610</v>
      </c>
    </row>
    <row r="46" spans="1:16" ht="12.75">
      <c r="A46" s="25" t="s">
        <v>45</v>
      </c>
      <c r="B46" s="29" t="s">
        <v>126</v>
      </c>
      <c r="C46" s="29" t="s">
        <v>426</v>
      </c>
      <c r="D46" s="25" t="s">
        <v>47</v>
      </c>
      <c r="E46" s="30" t="s">
        <v>427</v>
      </c>
      <c r="F46" s="31" t="s">
        <v>103</v>
      </c>
      <c r="G46" s="32">
        <v>249.395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8" t="s">
        <v>52</v>
      </c>
      <c r="E48" s="37" t="s">
        <v>611</v>
      </c>
    </row>
    <row r="49" spans="1:16" ht="12.75">
      <c r="A49" s="25" t="s">
        <v>45</v>
      </c>
      <c r="B49" s="29" t="s">
        <v>130</v>
      </c>
      <c r="C49" s="29" t="s">
        <v>198</v>
      </c>
      <c r="D49" s="25" t="s">
        <v>47</v>
      </c>
      <c r="E49" s="30" t="s">
        <v>199</v>
      </c>
      <c r="F49" s="31" t="s">
        <v>103</v>
      </c>
      <c r="G49" s="32">
        <v>58.061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52</v>
      </c>
      <c r="E51" s="37" t="s">
        <v>612</v>
      </c>
    </row>
    <row r="52" spans="1:18" ht="12.75" customHeight="1">
      <c r="A52" s="6" t="s">
        <v>43</v>
      </c>
      <c r="B52" s="6"/>
      <c r="C52" s="41" t="s">
        <v>33</v>
      </c>
      <c r="D52" s="6"/>
      <c r="E52" s="27" t="s">
        <v>160</v>
      </c>
      <c r="F52" s="6"/>
      <c r="G52" s="6"/>
      <c r="H52" s="6"/>
      <c r="I52" s="42">
        <f>0+Q52</f>
      </c>
      <c r="O52">
        <f>0+R52</f>
      </c>
      <c r="Q52">
        <f>0+I53</f>
      </c>
      <c r="R52">
        <f>0+O53</f>
      </c>
    </row>
    <row r="53" spans="1:16" ht="12.75">
      <c r="A53" s="25" t="s">
        <v>45</v>
      </c>
      <c r="B53" s="29" t="s">
        <v>135</v>
      </c>
      <c r="C53" s="29" t="s">
        <v>528</v>
      </c>
      <c r="D53" s="25" t="s">
        <v>47</v>
      </c>
      <c r="E53" s="30" t="s">
        <v>529</v>
      </c>
      <c r="F53" s="31" t="s">
        <v>103</v>
      </c>
      <c r="G53" s="32">
        <v>17.643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12.75">
      <c r="A55" s="36" t="s">
        <v>52</v>
      </c>
      <c r="E55" s="37" t="s">
        <v>613</v>
      </c>
    </row>
    <row r="56" spans="1:18" ht="12.75" customHeight="1">
      <c r="A56" s="6" t="s">
        <v>43</v>
      </c>
      <c r="B56" s="6"/>
      <c r="C56" s="41" t="s">
        <v>106</v>
      </c>
      <c r="D56" s="6"/>
      <c r="E56" s="27" t="s">
        <v>336</v>
      </c>
      <c r="F56" s="6"/>
      <c r="G56" s="6"/>
      <c r="H56" s="6"/>
      <c r="I56" s="42">
        <f>0+Q56</f>
      </c>
      <c r="O56">
        <f>0+R56</f>
      </c>
      <c r="Q56">
        <f>0+I57+I60+I63+I66+I69+I72+I75+I78+I81+I84</f>
      </c>
      <c r="R56">
        <f>0+O57+O60+O63+O66+O69+O72+O75+O78+O81+O84</f>
      </c>
    </row>
    <row r="57" spans="1:16" ht="25.5">
      <c r="A57" s="25" t="s">
        <v>45</v>
      </c>
      <c r="B57" s="29" t="s">
        <v>140</v>
      </c>
      <c r="C57" s="29" t="s">
        <v>614</v>
      </c>
      <c r="D57" s="25" t="s">
        <v>47</v>
      </c>
      <c r="E57" s="30" t="s">
        <v>615</v>
      </c>
      <c r="F57" s="31" t="s">
        <v>120</v>
      </c>
      <c r="G57" s="32">
        <v>12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47</v>
      </c>
    </row>
    <row r="59" spans="1:5" ht="25.5">
      <c r="A59" s="38" t="s">
        <v>52</v>
      </c>
      <c r="E59" s="37" t="s">
        <v>616</v>
      </c>
    </row>
    <row r="60" spans="1:16" ht="25.5">
      <c r="A60" s="25" t="s">
        <v>45</v>
      </c>
      <c r="B60" s="29" t="s">
        <v>145</v>
      </c>
      <c r="C60" s="29" t="s">
        <v>617</v>
      </c>
      <c r="D60" s="25" t="s">
        <v>47</v>
      </c>
      <c r="E60" s="30" t="s">
        <v>618</v>
      </c>
      <c r="F60" s="31" t="s">
        <v>120</v>
      </c>
      <c r="G60" s="32">
        <v>158.73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47</v>
      </c>
    </row>
    <row r="62" spans="1:5" ht="102">
      <c r="A62" s="38" t="s">
        <v>52</v>
      </c>
      <c r="E62" s="37" t="s">
        <v>619</v>
      </c>
    </row>
    <row r="63" spans="1:16" ht="12.75">
      <c r="A63" s="25" t="s">
        <v>45</v>
      </c>
      <c r="B63" s="29" t="s">
        <v>150</v>
      </c>
      <c r="C63" s="29" t="s">
        <v>620</v>
      </c>
      <c r="D63" s="25" t="s">
        <v>47</v>
      </c>
      <c r="E63" s="30" t="s">
        <v>621</v>
      </c>
      <c r="F63" s="31" t="s">
        <v>120</v>
      </c>
      <c r="G63" s="32">
        <v>158.73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63.75">
      <c r="A65" s="38" t="s">
        <v>52</v>
      </c>
      <c r="E65" s="37" t="s">
        <v>622</v>
      </c>
    </row>
    <row r="66" spans="1:16" ht="25.5">
      <c r="A66" s="25" t="s">
        <v>45</v>
      </c>
      <c r="B66" s="29" t="s">
        <v>154</v>
      </c>
      <c r="C66" s="29" t="s">
        <v>623</v>
      </c>
      <c r="D66" s="25" t="s">
        <v>47</v>
      </c>
      <c r="E66" s="30" t="s">
        <v>624</v>
      </c>
      <c r="F66" s="31" t="s">
        <v>63</v>
      </c>
      <c r="G66" s="32">
        <v>2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25.5">
      <c r="A68" s="38" t="s">
        <v>52</v>
      </c>
      <c r="E68" s="37" t="s">
        <v>625</v>
      </c>
    </row>
    <row r="69" spans="1:16" ht="12.75">
      <c r="A69" s="25" t="s">
        <v>45</v>
      </c>
      <c r="B69" s="29" t="s">
        <v>158</v>
      </c>
      <c r="C69" s="29" t="s">
        <v>626</v>
      </c>
      <c r="D69" s="25" t="s">
        <v>47</v>
      </c>
      <c r="E69" s="30" t="s">
        <v>627</v>
      </c>
      <c r="F69" s="31" t="s">
        <v>120</v>
      </c>
      <c r="G69" s="32">
        <v>123.2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12.75">
      <c r="A71" s="38" t="s">
        <v>52</v>
      </c>
      <c r="E71" s="37" t="s">
        <v>628</v>
      </c>
    </row>
    <row r="72" spans="1:16" ht="12.75">
      <c r="A72" s="25" t="s">
        <v>45</v>
      </c>
      <c r="B72" s="29" t="s">
        <v>161</v>
      </c>
      <c r="C72" s="29" t="s">
        <v>629</v>
      </c>
      <c r="D72" s="25" t="s">
        <v>47</v>
      </c>
      <c r="E72" s="30" t="s">
        <v>630</v>
      </c>
      <c r="F72" s="31" t="s">
        <v>63</v>
      </c>
      <c r="G72" s="32">
        <v>4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12.75">
      <c r="A74" s="38" t="s">
        <v>52</v>
      </c>
      <c r="E74" s="37" t="s">
        <v>631</v>
      </c>
    </row>
    <row r="75" spans="1:16" ht="12.75">
      <c r="A75" s="25" t="s">
        <v>45</v>
      </c>
      <c r="B75" s="29" t="s">
        <v>167</v>
      </c>
      <c r="C75" s="29" t="s">
        <v>632</v>
      </c>
      <c r="D75" s="25" t="s">
        <v>47</v>
      </c>
      <c r="E75" s="30" t="s">
        <v>633</v>
      </c>
      <c r="F75" s="31" t="s">
        <v>120</v>
      </c>
      <c r="G75" s="32">
        <v>158.73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12.75">
      <c r="A77" s="38" t="s">
        <v>52</v>
      </c>
      <c r="E77" s="37" t="s">
        <v>634</v>
      </c>
    </row>
    <row r="78" spans="1:16" ht="12.75">
      <c r="A78" s="25" t="s">
        <v>45</v>
      </c>
      <c r="B78" s="29" t="s">
        <v>172</v>
      </c>
      <c r="C78" s="29" t="s">
        <v>635</v>
      </c>
      <c r="D78" s="25" t="s">
        <v>47</v>
      </c>
      <c r="E78" s="30" t="s">
        <v>636</v>
      </c>
      <c r="F78" s="31" t="s">
        <v>120</v>
      </c>
      <c r="G78" s="32">
        <v>158.73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12.75">
      <c r="A80" s="38" t="s">
        <v>52</v>
      </c>
      <c r="E80" s="37" t="s">
        <v>634</v>
      </c>
    </row>
    <row r="81" spans="1:16" ht="12.75">
      <c r="A81" s="25" t="s">
        <v>45</v>
      </c>
      <c r="B81" s="29" t="s">
        <v>176</v>
      </c>
      <c r="C81" s="29" t="s">
        <v>637</v>
      </c>
      <c r="D81" s="25" t="s">
        <v>47</v>
      </c>
      <c r="E81" s="30" t="s">
        <v>638</v>
      </c>
      <c r="F81" s="31" t="s">
        <v>639</v>
      </c>
      <c r="G81" s="32">
        <v>2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12.75">
      <c r="A83" s="38" t="s">
        <v>52</v>
      </c>
      <c r="E83" s="37" t="s">
        <v>640</v>
      </c>
    </row>
    <row r="84" spans="1:16" ht="25.5">
      <c r="A84" s="25" t="s">
        <v>45</v>
      </c>
      <c r="B84" s="29" t="s">
        <v>271</v>
      </c>
      <c r="C84" s="29" t="s">
        <v>641</v>
      </c>
      <c r="D84" s="25" t="s">
        <v>47</v>
      </c>
      <c r="E84" s="30" t="s">
        <v>642</v>
      </c>
      <c r="F84" s="31" t="s">
        <v>639</v>
      </c>
      <c r="G84" s="32">
        <v>1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47</v>
      </c>
    </row>
    <row r="86" spans="1:5" ht="12.75">
      <c r="A86" s="36" t="s">
        <v>52</v>
      </c>
      <c r="E86" s="37" t="s">
        <v>643</v>
      </c>
    </row>
    <row r="87" spans="1:18" ht="12.75" customHeight="1">
      <c r="A87" s="6" t="s">
        <v>43</v>
      </c>
      <c r="B87" s="6"/>
      <c r="C87" s="41" t="s">
        <v>40</v>
      </c>
      <c r="D87" s="6"/>
      <c r="E87" s="27" t="s">
        <v>644</v>
      </c>
      <c r="F87" s="6"/>
      <c r="G87" s="6"/>
      <c r="H87" s="6"/>
      <c r="I87" s="42">
        <f>0+Q87</f>
      </c>
      <c r="O87">
        <f>0+R87</f>
      </c>
      <c r="Q87">
        <f>0+I88</f>
      </c>
      <c r="R87">
        <f>0+O88</f>
      </c>
    </row>
    <row r="88" spans="1:16" ht="12.75">
      <c r="A88" s="25" t="s">
        <v>45</v>
      </c>
      <c r="B88" s="29" t="s">
        <v>274</v>
      </c>
      <c r="C88" s="29" t="s">
        <v>645</v>
      </c>
      <c r="D88" s="25" t="s">
        <v>47</v>
      </c>
      <c r="E88" s="30" t="s">
        <v>646</v>
      </c>
      <c r="F88" s="31" t="s">
        <v>120</v>
      </c>
      <c r="G88" s="32">
        <v>158.73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25.5">
      <c r="A90" s="36" t="s">
        <v>52</v>
      </c>
      <c r="E90" s="37" t="s">
        <v>647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