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270" yWindow="630" windowWidth="12135" windowHeight="12210" activeTab="1"/>
  </bookViews>
  <sheets>
    <sheet name="Rekapitulace stavby" sheetId="1" r:id="rId1"/>
    <sheet name="ZRN1 - KOMUNIKACE" sheetId="2" r:id="rId2"/>
    <sheet name="ZRN2 - DOPRAVNÍ ZNAČENÍ" sheetId="3" r:id="rId3"/>
    <sheet name="VON - VEDLEJŠÍ A OSTATNÍ ..." sheetId="4" r:id="rId4"/>
    <sheet name="Seznam figur" sheetId="5" r:id="rId5"/>
    <sheet name="Pokyny pro vyplnění" sheetId="6" r:id="rId6"/>
  </sheets>
  <definedNames>
    <definedName name="_xlnm._FilterDatabase" localSheetId="3" hidden="1">'VON - VEDLEJŠÍ A OSTATNÍ ...'!$C$82:$K$115</definedName>
    <definedName name="_xlnm._FilterDatabase" localSheetId="1" hidden="1">'ZRN1 - KOMUNIKACE'!$C$87:$K$301</definedName>
    <definedName name="_xlnm._FilterDatabase" localSheetId="2" hidden="1">'ZRN2 - DOPRAVNÍ ZNAČENÍ'!$C$80:$K$131</definedName>
    <definedName name="_xlnm.Print_Area" localSheetId="5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stavby'!$C$42:$AQ$58</definedName>
    <definedName name="_xlnm.Print_Area" localSheetId="4">'Seznam figur'!$C$4:$G$76</definedName>
    <definedName name="_xlnm.Print_Area" localSheetId="3">'VON - VEDLEJŠÍ A OSTATNÍ ...'!$C$4:$J$39,'VON - VEDLEJŠÍ A OSTATNÍ ...'!$C$45:$J$64,'VON - VEDLEJŠÍ A OSTATNÍ ...'!$C$70:$K$115</definedName>
    <definedName name="_xlnm.Print_Area" localSheetId="1">'ZRN1 - KOMUNIKACE'!$C$4:$J$39,'ZRN1 - KOMUNIKACE'!$C$45:$J$69,'ZRN1 - KOMUNIKACE'!$C$75:$K$301</definedName>
    <definedName name="_xlnm.Print_Area" localSheetId="2">'ZRN2 - DOPRAVNÍ ZNAČENÍ'!$C$4:$J$39,'ZRN2 - DOPRAVNÍ ZNAČENÍ'!$C$45:$J$62,'ZRN2 - DOPRAVNÍ ZNAČENÍ'!$C$68:$K$131</definedName>
    <definedName name="_xlnm.Print_Titles" localSheetId="0">'Rekapitulace stavby'!$52:$52</definedName>
    <definedName name="_xlnm.Print_Titles" localSheetId="1">'ZRN1 - KOMUNIKACE'!$87:$87</definedName>
    <definedName name="_xlnm.Print_Titles" localSheetId="2">'ZRN2 - DOPRAVNÍ ZNAČENÍ'!$80:$80</definedName>
    <definedName name="_xlnm.Print_Titles" localSheetId="3">'VON - VEDLEJŠÍ A OSTATNÍ ...'!$82:$82</definedName>
    <definedName name="_xlnm.Print_Titles" localSheetId="4">'Seznam figur'!$9:$9</definedName>
  </definedNames>
  <calcPr calcId="145621"/>
</workbook>
</file>

<file path=xl/sharedStrings.xml><?xml version="1.0" encoding="utf-8"?>
<sst xmlns="http://schemas.openxmlformats.org/spreadsheetml/2006/main" count="4402" uniqueCount="831">
  <si>
    <t>Export Komplet</t>
  </si>
  <si>
    <t>VZ</t>
  </si>
  <si>
    <t>2.0</t>
  </si>
  <si>
    <t/>
  </si>
  <si>
    <t>False</t>
  </si>
  <si>
    <t>{e4c211b2-6a27-403d-8cc0-e1b7e8c10b7c}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</si>
  <si>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</si>
  <si>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</si>
  <si>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</si>
  <si>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</si>
  <si>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</si>
  <si>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</si>
  <si>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</si>
  <si>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</si>
  <si>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</si>
  <si>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20-08-01-01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</si>
  <si>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</si>
  <si>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</si>
  <si>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III/11447 - KŘIŽOVATKA S III/11447 A – KŘIŽOVATKA S III/11438</t>
  </si>
  <si>
    <t>KSO:</t>
  </si>
  <si>
    <t>CC-CZ:</t>
  </si>
  <si>
    <t>Místo:</t>
  </si>
  <si>
    <t>KU NEVEKLOV, ZDERADICE</t>
  </si>
  <si>
    <t>Datum:</t>
  </si>
  <si>
    <t>20. 3. 2021</t>
  </si>
  <si>
    <t>Zadavatel:</t>
  </si>
  <si>
    <t>IČ:</t>
  </si>
  <si>
    <t>KSUS PRAHA 5 SMÍCHOV</t>
  </si>
  <si>
    <t>DIČ:</t>
  </si>
  <si>
    <t>Uchazeč:</t>
  </si>
  <si>
    <t>Vyplň údaj</t>
  </si>
  <si>
    <t>Projektant:</t>
  </si>
  <si>
    <t>NE2D PROJEKT</t>
  </si>
  <si>
    <t>True</t>
  </si>
  <si>
    <t>Zpracovatel:</t>
  </si>
  <si>
    <t>ING VLADIMÍR PLHÁK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</si>
  <si>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</si>
  <si>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</si>
  <si>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</si>
  <si>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</si>
  <si>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</si>
  <si>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</si>
  <si>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</si>
  <si>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</si>
  <si>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</si>
  <si>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</si>
  <si>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</si>
  <si>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</si>
  <si>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</si>
  <si>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</si>
  <si>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</si>
  <si>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</si>
  <si>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</si>
  <si>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</si>
  <si>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</si>
  <si>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</si>
  <si>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</si>
  <si>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</si>
  <si>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</si>
  <si>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</si>
  <si>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</si>
  <si>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</si>
  <si>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</si>
  <si>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</si>
  <si>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</si>
  <si>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</si>
  <si>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</si>
  <si>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</si>
  <si>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</si>
  <si>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</si>
  <si>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</si>
  <si>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</si>
  <si>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</si>
  <si>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</si>
  <si>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</si>
  <si>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</si>
  <si>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</si>
  <si>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ZRN1</t>
  </si>
  <si>
    <t>KOMUNIKACE</t>
  </si>
  <si>
    <t>ING</t>
  </si>
  <si>
    <t>1</t>
  </si>
  <si>
    <t>{08e64119-bcd1-45ec-bbdd-1b99782c1578}</t>
  </si>
  <si>
    <t>2</t>
  </si>
  <si>
    <t>ZRN2</t>
  </si>
  <si>
    <t>DOPRAVNÍ ZNAČENÍ</t>
  </si>
  <si>
    <t>{25d1e8f9-54a1-48a0-9515-a3357f1e6245}</t>
  </si>
  <si>
    <t>VON</t>
  </si>
  <si>
    <t>VEDLEJŠÍ A OSTATNÍ NÁKLADY</t>
  </si>
  <si>
    <t>{3da03d80-b239-4f3b-af19-1aaf22b91464}</t>
  </si>
  <si>
    <t>DN150</t>
  </si>
  <si>
    <t>DÉLKA PŘÍPOJKY</t>
  </si>
  <si>
    <t>m</t>
  </si>
  <si>
    <t>6</t>
  </si>
  <si>
    <t>3</t>
  </si>
  <si>
    <t>kce040mmACO</t>
  </si>
  <si>
    <t>Asfaltová komunikace tl. 040mm</t>
  </si>
  <si>
    <t>m2</t>
  </si>
  <si>
    <t>4600</t>
  </si>
  <si>
    <t>KRYCÍ LIST SOUPISU PRACÍ</t>
  </si>
  <si>
    <t>kce100mmŠD</t>
  </si>
  <si>
    <t>zemní nebo štěrková krajnice tl. 100mm</t>
  </si>
  <si>
    <t>3350</t>
  </si>
  <si>
    <t>kce270mmACO</t>
  </si>
  <si>
    <t>Asfaltová komunikace tl. 270mm</t>
  </si>
  <si>
    <t>12910</t>
  </si>
  <si>
    <t>kce300mmRE</t>
  </si>
  <si>
    <t>Asfaltová komunikace tl. 300mm</t>
  </si>
  <si>
    <t>198</t>
  </si>
  <si>
    <t>UV</t>
  </si>
  <si>
    <t>POČET ULIČNÍCH VPUSTÍ</t>
  </si>
  <si>
    <t>kus</t>
  </si>
  <si>
    <t>Objekt:</t>
  </si>
  <si>
    <t>ZELEŇ</t>
  </si>
  <si>
    <t>SADOVÉ ÚPRAVY – TRÁVNÍK</t>
  </si>
  <si>
    <t>6581</t>
  </si>
  <si>
    <t>ZRN1 - KOMUNIKACE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</si>
  <si>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</si>
  <si>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</si>
  <si>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</si>
  <si>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</si>
  <si>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</si>
  <si>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</si>
  <si>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</si>
  <si>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</si>
  <si>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</si>
  <si>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</si>
  <si>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997 - Přesun sutě</t>
  </si>
  <si>
    <t xml:space="preserve">    998 - Přesun hmot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</si>
  <si>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</si>
  <si>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</si>
  <si>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</si>
  <si>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</si>
  <si>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</si>
  <si>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</si>
  <si>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</si>
  <si>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</si>
  <si>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</si>
  <si>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</si>
  <si>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</si>
  <si>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</si>
  <si>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</si>
  <si>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</si>
  <si>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</si>
  <si>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</si>
  <si>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</si>
  <si>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</si>
  <si>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</si>
  <si>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111251102</t>
  </si>
  <si>
    <t>Odstranění křovin a stromů s odstraněním kořenů strojně průměru kmene do 100 mm v rovině nebo ve svahu sklonu terénu do 1:5, při celkové ploše přes 100 do 500 m2</t>
  </si>
  <si>
    <t>CS ÚRS 2020 01</t>
  </si>
  <si>
    <t>4</t>
  </si>
  <si>
    <t>668263619</t>
  </si>
  <si>
    <t>113106192</t>
  </si>
  <si>
    <t>Rozebrání dlažeb a dílců vozovek a ploch s přemístěním hmot na skládku na vzdálenost do 3 m nebo s naložením na dopravní prostředek, s jakoukoliv výplní spár strojně ze silničních dílců jakýchkoliv rozměrů, s ložem z kameniva nebo živice se spárami zalitými cementovou maltou</t>
  </si>
  <si>
    <t>2118625419</t>
  </si>
  <si>
    <t>113154332</t>
  </si>
  <si>
    <t>Frézování živičného podkladu nebo krytu s naložením na dopravní prostředek plochy přes 1 000 do 10 000 m2 bez překážek v trase pruhu šířky přes 1 m do 2 m, tloušťky vrstvy 40 mm</t>
  </si>
  <si>
    <t>1188051881</t>
  </si>
  <si>
    <t>VV</t>
  </si>
  <si>
    <t>tl. 40 mm reko pro objízdné trasy</t>
  </si>
  <si>
    <t>113154333</t>
  </si>
  <si>
    <t>Frézování živičného podkladu nebo krytu s naložením na dopravní prostředek plochy přes 1 000 do 10 000 m2 bez překážek v trase pruhu šířky přes 1 m do 2 m, tloušťky vrstvy 50 mm</t>
  </si>
  <si>
    <t>-1342026169</t>
  </si>
  <si>
    <t>tl. 50 mm reko pro objízdné trasy</t>
  </si>
  <si>
    <t>2300</t>
  </si>
  <si>
    <t>5</t>
  </si>
  <si>
    <t>113154334</t>
  </si>
  <si>
    <t>Frézování živičného podkladu nebo krytu s naložením na dopravní prostředek plochy přes 1 000 do 10 000 m2 bez překážek v trase pruhu šířky přes 1 m do 2 m, tloušťky vrstvy 100 mm</t>
  </si>
  <si>
    <t>-1107666565</t>
  </si>
  <si>
    <t>hlavní trasa 100mm</t>
  </si>
  <si>
    <t>113202111</t>
  </si>
  <si>
    <t>Vytrhání obrub s vybouráním lože, s přemístěním hmot na skládku na vzdálenost do 3 m nebo s naložením na dopravní prostředek z krajníků nebo obrubníků stojatých</t>
  </si>
  <si>
    <t>1921541102</t>
  </si>
  <si>
    <t>7</t>
  </si>
  <si>
    <t>130901121</t>
  </si>
  <si>
    <t>Bourání kcí v hloubených vykopávkách ze zdiva z betonu prostého ručně</t>
  </si>
  <si>
    <t>m3</t>
  </si>
  <si>
    <t>514483405</t>
  </si>
  <si>
    <t>8</t>
  </si>
  <si>
    <t>171151103</t>
  </si>
  <si>
    <t>Uložení sypanin do násypů s rozprostřením sypaniny ve vrstvách a s hrubým urovnáním zhutněných z hornin soudržných jakékoliv třídy těžitelnosti</t>
  </si>
  <si>
    <t>196977515</t>
  </si>
  <si>
    <t>dosypání krajnic nenamrzavým materiálem včetně zhutnění</t>
  </si>
  <si>
    <t>320</t>
  </si>
  <si>
    <t>9</t>
  </si>
  <si>
    <t>M</t>
  </si>
  <si>
    <t>58344197</t>
  </si>
  <si>
    <t>štěrkodrť frakce 0/63</t>
  </si>
  <si>
    <t>t</t>
  </si>
  <si>
    <t>940835589</t>
  </si>
  <si>
    <t>P</t>
  </si>
  <si>
    <t>Poznámka k položce:
převod m3/t</t>
  </si>
  <si>
    <t>320*1,8 'Přepočtené koeficientem množství</t>
  </si>
  <si>
    <t>10</t>
  </si>
  <si>
    <t>180404111</t>
  </si>
  <si>
    <t>Založení hřišťového trávníku výsevem na vrstvě ornice</t>
  </si>
  <si>
    <t>695299062</t>
  </si>
  <si>
    <t>11</t>
  </si>
  <si>
    <t>005724100</t>
  </si>
  <si>
    <t>osivo směs travní parková</t>
  </si>
  <si>
    <t>kg</t>
  </si>
  <si>
    <t>-466951713</t>
  </si>
  <si>
    <t>Poznámka k položce:
1kg/50m2</t>
  </si>
  <si>
    <t>6581*0,02 'Přepočtené koeficientem množství</t>
  </si>
  <si>
    <t>12</t>
  </si>
  <si>
    <t>181301111</t>
  </si>
  <si>
    <t>Rozprostření a urovnání ornice v rovině nebo ve svahu sklonu do 1:5 strojně při souvislé ploše přes 500 m2, tl. vrstvy do 200 mm</t>
  </si>
  <si>
    <t>-59738812</t>
  </si>
  <si>
    <t>13</t>
  </si>
  <si>
    <t>10364100</t>
  </si>
  <si>
    <t>zemina pro terénní úpravy - tříděná</t>
  </si>
  <si>
    <t>-1608543712</t>
  </si>
  <si>
    <t>ZELEŇ*0,2</t>
  </si>
  <si>
    <t>1316,2*1,75 'Přepočtené koeficientem množství</t>
  </si>
  <si>
    <t>14</t>
  </si>
  <si>
    <t>181951111</t>
  </si>
  <si>
    <t>Úprava pláně vyrovnáním výškových rozdílů strojně v hornině třídy těžitelnosti I, skupiny 1 až 3 bez zhutnění</t>
  </si>
  <si>
    <t>2043818752</t>
  </si>
  <si>
    <t>181951114</t>
  </si>
  <si>
    <t>Úprava pláně vyrovnáním výškových rozdílů strojně v hornině třídy těžitelnosti II, skupiny 4 a 5 se zhutněním</t>
  </si>
  <si>
    <t>-1948589325</t>
  </si>
  <si>
    <t xml:space="preserve">Úprava pláně pod propustky </t>
  </si>
  <si>
    <t>Komunikační propustky</t>
  </si>
  <si>
    <t>6,0*3,0*16</t>
  </si>
  <si>
    <t>Propustek km 11,255</t>
  </si>
  <si>
    <t>16,0*3,0</t>
  </si>
  <si>
    <t>Propustek km 12,675</t>
  </si>
  <si>
    <t>20,0*3,0</t>
  </si>
  <si>
    <t>Součet</t>
  </si>
  <si>
    <t>Zakládání</t>
  </si>
  <si>
    <t>16</t>
  </si>
  <si>
    <t>274211411</t>
  </si>
  <si>
    <t>Zdivo základových pásů z lomového kamene nelícované na maltu cementovou</t>
  </si>
  <si>
    <t>-628505355</t>
  </si>
  <si>
    <t>0,5*0,5*45,0</t>
  </si>
  <si>
    <t>Komunikace</t>
  </si>
  <si>
    <t>17</t>
  </si>
  <si>
    <t>564851111</t>
  </si>
  <si>
    <t>Podklad ze štěrkodrti ŠD s rozprostřením a zhutněním, po zhutnění tl. 150 mm</t>
  </si>
  <si>
    <t>-2107260424</t>
  </si>
  <si>
    <t>18</t>
  </si>
  <si>
    <t>564861111</t>
  </si>
  <si>
    <t>Podklad ze štěrkodrti ŠD s rozprostřením a zhutněním, po zhutnění tl. 200 mm</t>
  </si>
  <si>
    <t>1600480610</t>
  </si>
  <si>
    <t>19</t>
  </si>
  <si>
    <t>564911511</t>
  </si>
  <si>
    <t>Podklad nebo podsyp z R-materiálu s rozprostřením a zhutněním, po zhutnění tl. 50 mm</t>
  </si>
  <si>
    <t>1650637201</t>
  </si>
  <si>
    <t>Hospodářské sjezdy tl. 300mm</t>
  </si>
  <si>
    <t>20</t>
  </si>
  <si>
    <t>564932111</t>
  </si>
  <si>
    <t>Podklad z mechanicky zpevněného kameniva MZK (minerální beton) s rozprostřením a s hutněním, po zhutnění tl. 100 mm</t>
  </si>
  <si>
    <t>1387208943</t>
  </si>
  <si>
    <t>564952111</t>
  </si>
  <si>
    <t>Podklad z mechanicky zpevněného kameniva MZK (minerální beton) s rozprostřením a s hutněním, po zhutnění tl. 150 mm</t>
  </si>
  <si>
    <t>1527855628</t>
  </si>
  <si>
    <t>22</t>
  </si>
  <si>
    <t>565135111</t>
  </si>
  <si>
    <t>Asfaltový beton vrstva podkladní ACP 16 (obalované kamenivo střednězrnné - OKS) s rozprostřením a zhutněním v pruhu šířky přes 1,5 do 3 m, po zhutnění tl. 50 mm</t>
  </si>
  <si>
    <t>-37597172</t>
  </si>
  <si>
    <t>50%</t>
  </si>
  <si>
    <t>oceň asfaltový beton ACP 16+</t>
  </si>
  <si>
    <t>kce040mmACO*0,5</t>
  </si>
  <si>
    <t>23</t>
  </si>
  <si>
    <t>565155111</t>
  </si>
  <si>
    <t>Asfaltový beton vrstva podkladní ACP 16 (obalované kamenivo střednězrnné - OKS) s rozprostřením a zhutněním v pruhu šířky přes 1,5 do 3 m, po zhutnění tl. 70 mm</t>
  </si>
  <si>
    <t>-1714458912</t>
  </si>
  <si>
    <t>24</t>
  </si>
  <si>
    <t>567500001</t>
  </si>
  <si>
    <t>Vrstvy pro obnovu a opravy recyklaci za studena cem a asf emulzí RS 0/32 CA v tl. 150 mm</t>
  </si>
  <si>
    <t>-1437839667</t>
  </si>
  <si>
    <t>oceň výrobu včetně materiálu:</t>
  </si>
  <si>
    <t xml:space="preserve">odfrézovaný Rmat se stávajícího krytu vozovky bude doplněn: </t>
  </si>
  <si>
    <t>ŠD 0/32 (tl. 50mm) + cementové pojivo + asfaltová emulze nebo zpěněný asfalt</t>
  </si>
  <si>
    <t>25</t>
  </si>
  <si>
    <t>569831111</t>
  </si>
  <si>
    <t>Zpevnění krajnic nebo komunikací pro pěší s rozprostřením a zhutněním, po zhutnění štěrkodrtí tl. 100 mm</t>
  </si>
  <si>
    <t>785233570</t>
  </si>
  <si>
    <t>26</t>
  </si>
  <si>
    <t>573211106</t>
  </si>
  <si>
    <t>Postřik spojovací PS bez posypu kamenivem z asfaltu silničního, v množství 0,20 kg/m2</t>
  </si>
  <si>
    <t>805081379</t>
  </si>
  <si>
    <t>27</t>
  </si>
  <si>
    <t>573211112</t>
  </si>
  <si>
    <t>Postřik spojovací PS bez posypu kamenivem z asfaltu silničního, v množství 0,70 kg/m2</t>
  </si>
  <si>
    <t>2098326357</t>
  </si>
  <si>
    <t>28</t>
  </si>
  <si>
    <t>577134121</t>
  </si>
  <si>
    <t>Asfaltový beton vrstva obrusná ACO 11 (ABS) s rozprostřením a se zhutněním z nemodifikovaného asfaltu v pruhu šířky přes 3 m tř. I, po zhutnění tl. 40 mm</t>
  </si>
  <si>
    <t>1684355903</t>
  </si>
  <si>
    <t>29</t>
  </si>
  <si>
    <t>594511111</t>
  </si>
  <si>
    <t>Dlažba nebo přídlažba z lomového kamene lomařsky upraveného rigolového v ploše vodorovné nebo ve sklonu tl. do 250 mm, bez vyplnění spár, s provedením lože tl. 50 mm z betonu</t>
  </si>
  <si>
    <t>-1225630182</t>
  </si>
  <si>
    <t>Propustek km 10,585</t>
  </si>
  <si>
    <t>Propustek km 11,755</t>
  </si>
  <si>
    <t>31</t>
  </si>
  <si>
    <t>Trubní vedení</t>
  </si>
  <si>
    <t>30</t>
  </si>
  <si>
    <t>871315211</t>
  </si>
  <si>
    <t>Kanalizační potrubí z tvrdého PVC systém KG v otevřeném výkopu ve sklonu do 20 %, tuhost třídy SN 4 DN 150</t>
  </si>
  <si>
    <t>667258109</t>
  </si>
  <si>
    <t>895941111</t>
  </si>
  <si>
    <t>Zřízení vpusti kanalizační uliční z betonových dílců typ UV-50 normální</t>
  </si>
  <si>
    <t>797266140</t>
  </si>
  <si>
    <t>32</t>
  </si>
  <si>
    <t>59223852</t>
  </si>
  <si>
    <t>dno pro uliční vpusť s kalovou prohlubní betonové 450x300x50mm</t>
  </si>
  <si>
    <t>-891651277</t>
  </si>
  <si>
    <t>33</t>
  </si>
  <si>
    <t>59223854</t>
  </si>
  <si>
    <t>skruž pro uliční vpusť s výtokovým otvorem PVC betonová 450x350x50mm</t>
  </si>
  <si>
    <t>178494681</t>
  </si>
  <si>
    <t>34</t>
  </si>
  <si>
    <t>59223856</t>
  </si>
  <si>
    <t>skruž pro uliční vpusť horní betonová 450x195x50mm</t>
  </si>
  <si>
    <t>856289706</t>
  </si>
  <si>
    <t>35</t>
  </si>
  <si>
    <t>59223860</t>
  </si>
  <si>
    <t>skruž pro uliční vpusť středová betonová 450x195x50mm</t>
  </si>
  <si>
    <t>-1351620782</t>
  </si>
  <si>
    <t>36</t>
  </si>
  <si>
    <t>59223874</t>
  </si>
  <si>
    <t>koš vysoký pro uliční vpusti žárově Pz plech pro rám 500/300mm</t>
  </si>
  <si>
    <t>-589747235</t>
  </si>
  <si>
    <t>37</t>
  </si>
  <si>
    <t>55242320</t>
  </si>
  <si>
    <t>mříž vtoková litinová plochá 500x500mm</t>
  </si>
  <si>
    <t>319418143</t>
  </si>
  <si>
    <t>Ostatní konstrukce a práce-bourání</t>
  </si>
  <si>
    <t>38</t>
  </si>
  <si>
    <t>911111111</t>
  </si>
  <si>
    <t>Montáž zábradlí ocelového zabetonovaného</t>
  </si>
  <si>
    <t>1042262607</t>
  </si>
  <si>
    <t>39</t>
  </si>
  <si>
    <t>553912001R</t>
  </si>
  <si>
    <t xml:space="preserve">zábradlí dle projektu - pozink
</t>
  </si>
  <si>
    <t>-2096081183</t>
  </si>
  <si>
    <t>40</t>
  </si>
  <si>
    <t>911111111-D</t>
  </si>
  <si>
    <t>1834276815</t>
  </si>
  <si>
    <t>41</t>
  </si>
  <si>
    <t>911331165</t>
  </si>
  <si>
    <t>Silniční svodidlo s osazením sloupků zaberaněním ocelové úroveň zádržnosti H4 vzdálenosti sloupků přes 2 do 4 m jednostranné</t>
  </si>
  <si>
    <t>563033882</t>
  </si>
  <si>
    <t>30+14+18+8+8+8</t>
  </si>
  <si>
    <t>42</t>
  </si>
  <si>
    <t>911331411</t>
  </si>
  <si>
    <t>Silniční svodidlo s osazením sloupků zaberaněním ocelové náběh jednostranný, délky do 4 m</t>
  </si>
  <si>
    <t>736568879</t>
  </si>
  <si>
    <t>6*2*4</t>
  </si>
  <si>
    <t>43</t>
  </si>
  <si>
    <t>912211111</t>
  </si>
  <si>
    <t>Montáž směrového sloupku plastového s odrazkou prostým uložením bez betonového základu silničního</t>
  </si>
  <si>
    <t>-1065387409</t>
  </si>
  <si>
    <t>154+32</t>
  </si>
  <si>
    <t>44</t>
  </si>
  <si>
    <t>40445158</t>
  </si>
  <si>
    <t>sloupek směrový silniční plastový 1,2m</t>
  </si>
  <si>
    <t>231576811</t>
  </si>
  <si>
    <t>154"bílé</t>
  </si>
  <si>
    <t>32"červené</t>
  </si>
  <si>
    <t>45</t>
  </si>
  <si>
    <t>916131213</t>
  </si>
  <si>
    <t>Osazení silničního obrubníku betonového se zřízením lože, s vyplněním a zatřením spár cementovou maltou stojatého s boční opěrou z betonu prostého tř. C 12/15, do lože z betonu prostého téže značky</t>
  </si>
  <si>
    <t>-2024783943</t>
  </si>
  <si>
    <t>46</t>
  </si>
  <si>
    <t>59217034</t>
  </si>
  <si>
    <t>obrubník betonový silniční 100x15x30 cm</t>
  </si>
  <si>
    <t>2003808384</t>
  </si>
  <si>
    <t>47</t>
  </si>
  <si>
    <t>916991121</t>
  </si>
  <si>
    <t>Lože pod obrubníky, krajníky nebo obruby z dlažebních kostek z betonu prostého tř. C 12/15</t>
  </si>
  <si>
    <t>951030951</t>
  </si>
  <si>
    <t>Poznámka k položce:
zesílení opěry BO 10%</t>
  </si>
  <si>
    <t>25*0,1 'Přepočtené koeficientem množství</t>
  </si>
  <si>
    <t>48</t>
  </si>
  <si>
    <t>919112213</t>
  </si>
  <si>
    <t>Řezání spár pro vytvoření komůrky š 10 mm hl 25 mm pro těsnící zálivku v živičném krytu</t>
  </si>
  <si>
    <t>1356457363</t>
  </si>
  <si>
    <t>49</t>
  </si>
  <si>
    <t>919122112</t>
  </si>
  <si>
    <t>Těsnění spár zálivkou za tepla pro komůrky š 10 mm hl 25 mm s těsnicím profilem</t>
  </si>
  <si>
    <t>-1400203842</t>
  </si>
  <si>
    <t>50</t>
  </si>
  <si>
    <t>919412011</t>
  </si>
  <si>
    <t>Hospodářský přejezd délky 3 až 4 m ze železobetonových trub DN 400 mm, s čely z betonu prostého tř. C 12/15, s převýšením do 600 mm</t>
  </si>
  <si>
    <t>899036303</t>
  </si>
  <si>
    <t>51</t>
  </si>
  <si>
    <t>919441211</t>
  </si>
  <si>
    <t>Čelo propustku včetně římsy ze zdiva z lomového kamene, pro propustek z trub DN 300 až 500 mm</t>
  </si>
  <si>
    <t>77573784</t>
  </si>
  <si>
    <t>52</t>
  </si>
  <si>
    <t>919441221</t>
  </si>
  <si>
    <t>Čelo propustku včetně římsy ze zdiva z lomového kamene, pro propustek z trub DN 600 až 800 mm</t>
  </si>
  <si>
    <t>792033728</t>
  </si>
  <si>
    <t>53</t>
  </si>
  <si>
    <t>919492913</t>
  </si>
  <si>
    <t>Hospodářský přejezd délky 3 až 4 m ze železobetonových trub Příplatek k cenám za každý další i započatý 1 m délky přejezdu přes 4 m</t>
  </si>
  <si>
    <t>-1598673265</t>
  </si>
  <si>
    <t>16*2</t>
  </si>
  <si>
    <t>54</t>
  </si>
  <si>
    <t>919521140</t>
  </si>
  <si>
    <t>Zřízení silničního propustku z trub betonových nebo železobetonových DN 600 mm</t>
  </si>
  <si>
    <t>386429216</t>
  </si>
  <si>
    <t>10,65</t>
  </si>
  <si>
    <t>11,2</t>
  </si>
  <si>
    <t>55</t>
  </si>
  <si>
    <t>59221002</t>
  </si>
  <si>
    <t>trouba ŽB 8úhelníková zesílená DN 600</t>
  </si>
  <si>
    <t>1196920030</t>
  </si>
  <si>
    <t>oceň přesný rozměr každého propustku, včetně případného řezání</t>
  </si>
  <si>
    <t>11,20</t>
  </si>
  <si>
    <t>56</t>
  </si>
  <si>
    <t>919535555</t>
  </si>
  <si>
    <t>Obetonování trubního propustku betonem prostým bez zvýšených nároků na prostředí tř. C 12/15</t>
  </si>
  <si>
    <t>236595150</t>
  </si>
  <si>
    <t>1,4+1,5</t>
  </si>
  <si>
    <t>57</t>
  </si>
  <si>
    <t>919535558</t>
  </si>
  <si>
    <t>Obetonování trubního propustku betonem prostým bez zvýšených nároků na prostředí tř. C 20/25</t>
  </si>
  <si>
    <t>881618417</t>
  </si>
  <si>
    <t>6,0+6,0</t>
  </si>
  <si>
    <t>58</t>
  </si>
  <si>
    <t>919735113</t>
  </si>
  <si>
    <t>Řezání stávajícího živičného krytu nebo podkladu hloubky přes 100 do 150 mm</t>
  </si>
  <si>
    <t>1456194155</t>
  </si>
  <si>
    <t>59</t>
  </si>
  <si>
    <t>935114111-R1</t>
  </si>
  <si>
    <t>-1454648344</t>
  </si>
  <si>
    <t>17,5</t>
  </si>
  <si>
    <t>60</t>
  </si>
  <si>
    <t>938902112</t>
  </si>
  <si>
    <t>Profilace a čištění příkopů komunikací příkopovým rypadlem s odstraněním travnatého porostu nebo nánosu, s úpravou dna a svahů do předepsaného profilu a s naložením na dopravní prostředek nebo s přemístěním na hromady na vzdálenost do 20 m nezpevněných nebo zpevněných objemu nánosu přes 0,15 do 0,30 m3/m</t>
  </si>
  <si>
    <t>-129775823</t>
  </si>
  <si>
    <t>61</t>
  </si>
  <si>
    <t>938909611</t>
  </si>
  <si>
    <t>Čištění krajnic odstraněním nánosu (ulehlého, popř. zaježděného) naneseného vlivem silničního provozu, s přemístěním na hromady na vzdálenost do 50 m nebo s naložením na dopravní prostředek, ale bez složení průměrné tloušťky do 100 mm</t>
  </si>
  <si>
    <t>1733015919</t>
  </si>
  <si>
    <t>krajnice - přípravné práce</t>
  </si>
  <si>
    <t>997</t>
  </si>
  <si>
    <t>Přesun sutě</t>
  </si>
  <si>
    <t>62</t>
  </si>
  <si>
    <t>997221551</t>
  </si>
  <si>
    <t>Vodorovná doprava suti bez naložení, ale se složením a s hrubým urovnáním ze sypkých materiálů, na vzdálenost do 1 km</t>
  </si>
  <si>
    <t>153089100</t>
  </si>
  <si>
    <t>63</t>
  </si>
  <si>
    <t>997221559</t>
  </si>
  <si>
    <t>Vodorovná doprava suti bez naložení, ale se složením a s hrubým urovnáním Příplatek k ceně za každý další i započatý 1 km přes 1 km</t>
  </si>
  <si>
    <t>-1135938391</t>
  </si>
  <si>
    <t>Poznámka k položce:
dalších 24km</t>
  </si>
  <si>
    <t>2075,716*24 'Přepočtené koeficientem množství</t>
  </si>
  <si>
    <t>64</t>
  </si>
  <si>
    <t>997221561</t>
  </si>
  <si>
    <t>Vodorovná doprava suti bez naložení, ale se složením a s hrubým urovnáním z kusových materiálů, na vzdálenost do 1 km</t>
  </si>
  <si>
    <t>-2005375770</t>
  </si>
  <si>
    <t>65</t>
  </si>
  <si>
    <t>997221569</t>
  </si>
  <si>
    <t>-1988358519</t>
  </si>
  <si>
    <t>23,825*24 'Přepočtené koeficientem množství</t>
  </si>
  <si>
    <t>66</t>
  </si>
  <si>
    <t>997221615</t>
  </si>
  <si>
    <t>Poplatek za uložení stavebního odpadu na skládce (skládkovné) z prostého betonu zatříděného do Katalogu odpadů pod kódem 17 01 01</t>
  </si>
  <si>
    <t>782818304</t>
  </si>
  <si>
    <t>67</t>
  </si>
  <si>
    <t>997221645</t>
  </si>
  <si>
    <t>Poplatek za uložení stavebního odpadu na skládce (skládkovné) asfaltového bez obsahu dehtu zatříděného do Katalogu odpadů pod kódem 17 03 02</t>
  </si>
  <si>
    <t>-863710455</t>
  </si>
  <si>
    <t>Poznámka k položce:
suť z objízdné trasy-skutečná cena bude upravena po provedení odvrtů a zařazení do kvalitativní třídy ZAS</t>
  </si>
  <si>
    <t>68</t>
  </si>
  <si>
    <t>997221873</t>
  </si>
  <si>
    <t>Poplatek za uložení stavebního odpadu na recyklační skládce (skládkovné) zeminy a kamení zatříděného do Katalogu odpadů pod kódem 17 05 04</t>
  </si>
  <si>
    <t>1787850493</t>
  </si>
  <si>
    <t>998</t>
  </si>
  <si>
    <t>Přesun hmot</t>
  </si>
  <si>
    <t>69</t>
  </si>
  <si>
    <t>998225111</t>
  </si>
  <si>
    <t>Přesun hmot pro komunikace s krytem z kameniva, monolitickým betonovým nebo živičným dopravní vzdálenost do 200 m jakékoliv délky objektu</t>
  </si>
  <si>
    <t>-190246303</t>
  </si>
  <si>
    <t>HZS</t>
  </si>
  <si>
    <t>Hodinové zúčtovací sazby</t>
  </si>
  <si>
    <t>70</t>
  </si>
  <si>
    <t>HZS1291</t>
  </si>
  <si>
    <t>Hodinová zúčtovací sazba pomocný stavební dělník</t>
  </si>
  <si>
    <t>hod</t>
  </si>
  <si>
    <t>512</t>
  </si>
  <si>
    <t>1343893925</t>
  </si>
  <si>
    <t>Propustek km 10,585 - přípravné práce</t>
  </si>
  <si>
    <t>sanace stávajícího trubního propustku včetně materiálu - oceň dle PD</t>
  </si>
  <si>
    <t>100</t>
  </si>
  <si>
    <t>71</t>
  </si>
  <si>
    <t>HZS1301</t>
  </si>
  <si>
    <t>Hodinová zúčtovací sazba zedník</t>
  </si>
  <si>
    <t>666885672</t>
  </si>
  <si>
    <t>Propustek km 10,585 - zednické práce</t>
  </si>
  <si>
    <t>72</t>
  </si>
  <si>
    <t>HZS1302</t>
  </si>
  <si>
    <t>Hodinové zúčtovací sazby profesí HSV provádění konstrukcí zedník specialista</t>
  </si>
  <si>
    <t>-56171359</t>
  </si>
  <si>
    <t>SDZ</t>
  </si>
  <si>
    <t>POČET</t>
  </si>
  <si>
    <t>ZRN2 - DOPRAVNÍ ZNAČENÍ</t>
  </si>
  <si>
    <t>-905722482</t>
  </si>
  <si>
    <t>1561365004</t>
  </si>
  <si>
    <t>154"Směrové sloupky - bílé</t>
  </si>
  <si>
    <t>32"Směrové sloupky - červené</t>
  </si>
  <si>
    <t>912311111</t>
  </si>
  <si>
    <t>Montáž odrazek na svodidla ocelová</t>
  </si>
  <si>
    <t>-944849772</t>
  </si>
  <si>
    <t>40445175</t>
  </si>
  <si>
    <t>odrazka na svodidla V.1.B</t>
  </si>
  <si>
    <t>-898873077</t>
  </si>
  <si>
    <t>914511111</t>
  </si>
  <si>
    <t>Montáž sloupku dopravních značek délky do 3,5 m do betonového základu</t>
  </si>
  <si>
    <t>1828591940</t>
  </si>
  <si>
    <t>2"revize</t>
  </si>
  <si>
    <t>6"Z3</t>
  </si>
  <si>
    <t>40445230</t>
  </si>
  <si>
    <t>sloupek pro dopravní značku Zn D 70mm v 3,5m</t>
  </si>
  <si>
    <t>-1096252545</t>
  </si>
  <si>
    <t>40445254</t>
  </si>
  <si>
    <t>víčko plastové na sloupek D 70mm</t>
  </si>
  <si>
    <t>1144769766</t>
  </si>
  <si>
    <t>40445257</t>
  </si>
  <si>
    <t>svorka upínací na sloupek D 70mm</t>
  </si>
  <si>
    <t>817420819</t>
  </si>
  <si>
    <t>SDZ*2</t>
  </si>
  <si>
    <t>40445000R</t>
  </si>
  <si>
    <t>značky upravující přednost 
700mm</t>
  </si>
  <si>
    <t>-1425934519</t>
  </si>
  <si>
    <t>40445641</t>
  </si>
  <si>
    <t>informativní značky směrové Z3 500x500mm</t>
  </si>
  <si>
    <t>838058206</t>
  </si>
  <si>
    <t>915211111-S1</t>
  </si>
  <si>
    <t>Vodorovné dopravní značení stříkaným plastem dělící čára šířky 125 mm souvislá bílá základní</t>
  </si>
  <si>
    <t>1248822536</t>
  </si>
  <si>
    <t>Poznámka k položce:
Vodorovné dopravní značení – typ II.  v zásadách dle TP70, zejména čl. 4.1 a 5</t>
  </si>
  <si>
    <t>oceň:</t>
  </si>
  <si>
    <t>stříkané plastické hmoty dvousložkové</t>
  </si>
  <si>
    <t>dávkování hmoty/dávkování materiálu na dodatečný posyp 800/800 (g.m-2)</t>
  </si>
  <si>
    <t>hlavní trasa dle PD</t>
  </si>
  <si>
    <t>4496"V4 silnice</t>
  </si>
  <si>
    <t>915211111-S2</t>
  </si>
  <si>
    <t>873304973</t>
  </si>
  <si>
    <t>oprava objízdných tras</t>
  </si>
  <si>
    <t>1540"V4</t>
  </si>
  <si>
    <t>915211119-U</t>
  </si>
  <si>
    <t xml:space="preserve">Vodorovné dopravní značení stěrkovým plastem dělící čára šířky 125 mm souvislá bílá základní, upravená položka
</t>
  </si>
  <si>
    <t>-813198473</t>
  </si>
  <si>
    <t>dvousložkové plastické hmoty nanášené za studena, provedení hladké</t>
  </si>
  <si>
    <t>dávkování hmoty/dávkování materiálu na dodatečný posyp a balotinu 2800/500(g.m-2)</t>
  </si>
  <si>
    <t>100"V11a</t>
  </si>
  <si>
    <t>915211121</t>
  </si>
  <si>
    <t>Vodorovné dopravní značení stříkaným plastem dělící čára šířky 125 mm přerušovaná bílá základní</t>
  </si>
  <si>
    <t>-1972163136</t>
  </si>
  <si>
    <t>915221121</t>
  </si>
  <si>
    <t>Vodorovné dopravní značení stříkaným plastem vodící čára bílá šířky 250 mm přerušovaná základní</t>
  </si>
  <si>
    <t>1096666766</t>
  </si>
  <si>
    <t>915311111</t>
  </si>
  <si>
    <t>Vodorovné značení předformovaným termoplastem dopravní značky barevné velikosti do 1 m2</t>
  </si>
  <si>
    <t>1664878285</t>
  </si>
  <si>
    <t>915611111</t>
  </si>
  <si>
    <t>Předznačení pro vodorovné značení stříkané barvou nebo prováděné z nátěrových hmot liniové dělicí čáry, vodicí proužky</t>
  </si>
  <si>
    <t>-350154275</t>
  </si>
  <si>
    <t>4496+1540+57+10+100</t>
  </si>
  <si>
    <t>915621111</t>
  </si>
  <si>
    <t>Předznačení pro vodorovné značení stříkané barvou nebo prováděné z nátěrových hmot plošné šipky, symboly, nápisy</t>
  </si>
  <si>
    <t>1380319474</t>
  </si>
  <si>
    <t>VON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</si>
  <si>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</si>
  <si>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</si>
  <si>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</si>
  <si>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</si>
  <si>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</t>
  </si>
  <si>
    <t>Vedlejší rozpočtové náklady</t>
  </si>
  <si>
    <t>VRN1</t>
  </si>
  <si>
    <t>Průzkumné, geodetické a projektové práce</t>
  </si>
  <si>
    <t>011503000</t>
  </si>
  <si>
    <t>Stavební průzkum bez rozlišení</t>
  </si>
  <si>
    <t>Nh</t>
  </si>
  <si>
    <t>1024</t>
  </si>
  <si>
    <t>62437384</t>
  </si>
  <si>
    <t>Vytyčení stávajících sítí</t>
  </si>
  <si>
    <t>012103000</t>
  </si>
  <si>
    <t>Geodetické práce před výstavbou</t>
  </si>
  <si>
    <t>51860605</t>
  </si>
  <si>
    <t>vytyčení stavby</t>
  </si>
  <si>
    <t>012303000</t>
  </si>
  <si>
    <t>Geodetické práce po výstavbě</t>
  </si>
  <si>
    <t>-664681423</t>
  </si>
  <si>
    <t>zaměření skutečného provedení stavby</t>
  </si>
  <si>
    <t>013244000</t>
  </si>
  <si>
    <t>Dokumentace pro provádění stavby</t>
  </si>
  <si>
    <t>367370969</t>
  </si>
  <si>
    <t>realizační dokumentace stavby</t>
  </si>
  <si>
    <t>013254000</t>
  </si>
  <si>
    <t>Dokumentace skutečného provedení stavby</t>
  </si>
  <si>
    <t>-1166224169</t>
  </si>
  <si>
    <t>VRN3</t>
  </si>
  <si>
    <t>Zařízení staveniště</t>
  </si>
  <si>
    <t>030001000</t>
  </si>
  <si>
    <t>kpl</t>
  </si>
  <si>
    <t>-1213905818</t>
  </si>
  <si>
    <t>034403000</t>
  </si>
  <si>
    <t>Osvětlení staveniště</t>
  </si>
  <si>
    <t>65661260</t>
  </si>
  <si>
    <t>osazení a nájem DSZ, 3 etapy dle DIO</t>
  </si>
  <si>
    <t>povolení DIO, aktualizace DIO</t>
  </si>
  <si>
    <t xml:space="preserve">ostatní náklady, </t>
  </si>
  <si>
    <t>034503000</t>
  </si>
  <si>
    <t>Informační tabule na staveništi</t>
  </si>
  <si>
    <t>1694970007</t>
  </si>
  <si>
    <t>dle projektu</t>
  </si>
  <si>
    <t>3x info tabule</t>
  </si>
  <si>
    <t>VRN4</t>
  </si>
  <si>
    <t>Inženýrská činnost</t>
  </si>
  <si>
    <t>043194000</t>
  </si>
  <si>
    <t>Ostatní zkoušky</t>
  </si>
  <si>
    <t>-199906582</t>
  </si>
  <si>
    <t>049303000</t>
  </si>
  <si>
    <t>Náklady vzniklé v souvislosti s předáním stavby</t>
  </si>
  <si>
    <t>1924522053</t>
  </si>
  <si>
    <t>zajištění dokladů, fotodokumentace a pod.</t>
  </si>
  <si>
    <t>SEZNAM FIGUR</t>
  </si>
  <si>
    <t>Výměra</t>
  </si>
  <si>
    <t xml:space="preserve"> ZRN1</t>
  </si>
  <si>
    <t>Použití figury:</t>
  </si>
  <si>
    <t>Kanalizační potrubí z tvrdého PVC-systém KG tuhost třídy SN4 DN150</t>
  </si>
  <si>
    <t>Frézování živičného krytu tl 40 mm pruh š 2 m pl do 10000 m2 bez překážek v trase</t>
  </si>
  <si>
    <t>Asfaltový beton vrstva podkladní ACP 16 (obalované kamenivo OKS) tl 50 mm š do 3 m</t>
  </si>
  <si>
    <t>Postřik živičný spojovací z asfaltu v množství 0,20 kg/m2</t>
  </si>
  <si>
    <t>Postřik živičný spojovací z asfaltu v množství 0,70 kg/m2</t>
  </si>
  <si>
    <t>Asfaltový beton vrstva obrusná ACO 11 (ABS) tř. I tl 40 mm š přes 3 m z nemodifikovaného asfaltu</t>
  </si>
  <si>
    <t>Odstranění nánosu na krajnicích tl do 100 mm</t>
  </si>
  <si>
    <t>Zpevnění krajnic štěrkodrtí tl 100 mm</t>
  </si>
  <si>
    <t>Frézování živičného krytu tl 100 mm pruh š 2 m pl do 10000 m2 bez překážek v trase</t>
  </si>
  <si>
    <t>Asfaltový beton vrstva podkladní ACP 16 (obalované kamenivo OKS) tl 70 mm š do 3 m</t>
  </si>
  <si>
    <t>Podklad z R-materiálu tl 50 mm</t>
  </si>
  <si>
    <t>Podklad ze štěrkodrtě ŠD tl 150 mm</t>
  </si>
  <si>
    <t>Podklad z mechanicky zpevněného kameniva MZK tl 100 mm</t>
  </si>
  <si>
    <t>Ohumusování + zatravnění hydroosevem</t>
  </si>
  <si>
    <t>Rozprostření ornice tl vrstvy do 200 mm pl přes 500 m2 v rovině nebo ve svahu do 1:5 strojně</t>
  </si>
  <si>
    <t>Úprava pláně v hornině třídy těžitelnosti I, skupiny 1 až 3 bez zhutnění</t>
  </si>
  <si>
    <t xml:space="preserve"> ZRN2</t>
  </si>
  <si>
    <t>Montáž sloupku dopravních značek délky do 3,5 m s betonovým základem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</si>
  <si>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</si>
  <si>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</si>
  <si>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</si>
  <si>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</si>
  <si>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</si>
  <si>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</si>
  <si>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</si>
  <si>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</si>
  <si>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</si>
  <si>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</si>
  <si>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</si>
  <si>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</t>
  </si>
  <si>
    <t>Stavební objekt pozemní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</si>
  <si>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</si>
  <si>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</si>
  <si>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</si>
  <si>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</si>
  <si>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</si>
  <si>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</si>
  <si>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</si>
  <si>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</si>
  <si>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</si>
  <si>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</si>
  <si>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</si>
  <si>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</si>
  <si>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</si>
  <si>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</si>
  <si>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</si>
  <si>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</si>
  <si>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</si>
  <si>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</si>
  <si>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</si>
  <si>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</si>
  <si>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</si>
  <si>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</si>
  <si>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</si>
  <si>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</si>
  <si>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</si>
  <si>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</si>
  <si>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</si>
  <si>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</si>
  <si>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</si>
  <si>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</si>
  <si>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</si>
  <si>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</si>
  <si>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</si>
  <si>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</si>
  <si>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</si>
  <si>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</si>
  <si>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</si>
  <si>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</si>
  <si>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</si>
  <si>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</si>
  <si>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</si>
  <si>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</si>
  <si>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</si>
  <si>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</si>
  <si>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</si>
  <si>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</si>
  <si>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</si>
  <si>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</si>
  <si>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</si>
  <si>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</si>
  <si>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</si>
  <si>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</si>
  <si>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</si>
  <si>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</si>
  <si>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</si>
  <si>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</si>
  <si>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</si>
  <si>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</si>
  <si>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</si>
  <si>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</si>
  <si>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</si>
  <si>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</si>
  <si>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</si>
  <si>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</si>
  <si>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</si>
  <si>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</si>
  <si>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</si>
  <si>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</si>
  <si>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</si>
  <si>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</si>
  <si>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</si>
  <si>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</si>
  <si>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</si>
  <si>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</si>
  <si>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</si>
  <si>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</si>
  <si>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</si>
  <si>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</si>
  <si>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</si>
  <si>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</si>
  <si>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</si>
  <si>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</si>
  <si>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</si>
  <si>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</si>
  <si>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</si>
  <si>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</si>
  <si>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</si>
  <si>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</si>
  <si>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</si>
  <si>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</si>
  <si>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</si>
  <si>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</si>
  <si>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</si>
  <si>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</si>
  <si>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</si>
  <si>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</si>
  <si>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</si>
  <si>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</si>
  <si>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</si>
  <si>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</si>
  <si>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</si>
  <si>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</si>
  <si>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</si>
  <si>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</si>
  <si>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</si>
  <si>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</si>
  <si>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</si>
  <si>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</si>
  <si>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</si>
  <si>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</si>
  <si>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</si>
  <si>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</si>
  <si>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</si>
  <si>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</si>
  <si>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</si>
  <si>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</si>
  <si>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</si>
  <si>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</si>
  <si>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</si>
  <si>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</si>
  <si>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</si>
  <si>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</si>
  <si>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</si>
  <si>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</si>
  <si>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</si>
  <si>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</si>
  <si>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</si>
  <si>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</si>
  <si>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</si>
  <si>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</si>
  <si>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</si>
  <si>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</si>
  <si>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</si>
  <si>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</si>
  <si>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</si>
  <si>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</si>
  <si>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</si>
  <si>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</si>
  <si>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</si>
  <si>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</si>
  <si>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</si>
  <si>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</si>
  <si>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</si>
  <si>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</si>
  <si>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</si>
  <si>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</si>
  <si>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</si>
  <si>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</si>
  <si>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</si>
  <si>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</si>
  <si>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</si>
  <si>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</si>
  <si>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</si>
  <si>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</si>
  <si>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</si>
  <si>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</si>
  <si>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</si>
  <si>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</si>
  <si>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</si>
  <si>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</si>
  <si>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</si>
  <si>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</si>
  <si>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</si>
  <si>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</si>
  <si>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</si>
  <si>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</si>
  <si>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</si>
  <si>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</si>
  <si>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</si>
  <si>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</si>
  <si>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</si>
  <si>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 xml:space="preserve">žlabová linie dle PD </t>
  </si>
  <si>
    <t xml:space="preserve">Mikroštěrbinový odvodňovací betonový žlab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</si>
</sst>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9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4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2" fillId="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8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38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39" fillId="0" borderId="14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/>
    </xf>
    <xf numFmtId="167" fontId="39" fillId="0" borderId="16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0" fillId="0" borderId="23" xfId="0" applyFont="1" applyBorder="1" applyAlignment="1">
      <alignment vertical="center" wrapText="1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0" fillId="0" borderId="0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3" xfId="0" applyFont="1" applyBorder="1" applyAlignment="1">
      <alignment horizontal="left" vertical="center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5" fillId="0" borderId="29" xfId="0" applyFont="1" applyBorder="1" applyAlignment="1">
      <alignment/>
    </xf>
    <xf numFmtId="0" fontId="40" fillId="0" borderId="26" xfId="0" applyFont="1" applyBorder="1" applyAlignment="1">
      <alignment vertical="top"/>
    </xf>
    <xf numFmtId="0" fontId="40" fillId="0" borderId="27" xfId="0" applyFont="1" applyBorder="1" applyAlignment="1">
      <alignment vertical="top"/>
    </xf>
    <xf numFmtId="0" fontId="40" fillId="0" borderId="28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0" xfId="0" applyFont="1" applyBorder="1" applyAlignment="1">
      <alignment vertical="top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righ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9"/>
  <sheetViews>
    <sheetView showGridLines="0" workbookViewId="0" topLeftCell="A19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28" t="s">
        <v>6</v>
      </c>
      <c r="AS2" s="295"/>
      <c r="AT2" s="295"/>
      <c r="AU2" s="295"/>
      <c r="AV2" s="295"/>
      <c r="AW2" s="295"/>
      <c r="AX2" s="295"/>
      <c r="AY2" s="295"/>
      <c r="AZ2" s="295"/>
      <c r="BA2" s="295"/>
      <c r="BB2" s="295"/>
      <c r="BC2" s="295"/>
      <c r="BD2" s="295"/>
      <c r="BE2" s="295"/>
      <c r="BS2" s="18" t="s">
        <v>7</v>
      </c>
      <c r="BT2" s="18" t="s">
        <v>8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7</v>
      </c>
      <c r="BT3" s="18" t="s">
        <v>9</v>
      </c>
    </row>
    <row r="4" spans="2:71" s="1" customFormat="1" ht="24.95" customHeight="1">
      <c r="B4" s="21"/>
      <c r="D4" s="22" t="s">
        <v>10</v>
      </c>
      <c r="AR4" s="21"/>
      <c r="AS4" s="23" t="s">
        <v>11</v>
      </c>
      <c r="BE4" s="24" t="s">
        <v>12</v>
      </c>
      <c r="BS4" s="18" t="s">
        <v>13</v>
      </c>
    </row>
    <row r="5" spans="2:71" s="1" customFormat="1" ht="12" customHeight="1">
      <c r="B5" s="21"/>
      <c r="D5" s="25" t="s">
        <v>14</v>
      </c>
      <c r="K5" s="294" t="s">
        <v>15</v>
      </c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295"/>
      <c r="AJ5" s="295"/>
      <c r="AK5" s="295"/>
      <c r="AL5" s="295"/>
      <c r="AM5" s="295"/>
      <c r="AN5" s="295"/>
      <c r="AO5" s="295"/>
      <c r="AR5" s="21"/>
      <c r="BE5" s="291" t="s">
        <v>16</v>
      </c>
      <c r="BS5" s="18" t="s">
        <v>7</v>
      </c>
    </row>
    <row r="6" spans="2:71" s="1" customFormat="1" ht="36.95" customHeight="1">
      <c r="B6" s="21"/>
      <c r="D6" s="27" t="s">
        <v>17</v>
      </c>
      <c r="K6" s="296" t="s">
        <v>18</v>
      </c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5"/>
      <c r="AC6" s="295"/>
      <c r="AD6" s="295"/>
      <c r="AE6" s="295"/>
      <c r="AF6" s="295"/>
      <c r="AG6" s="295"/>
      <c r="AH6" s="295"/>
      <c r="AI6" s="295"/>
      <c r="AJ6" s="295"/>
      <c r="AK6" s="295"/>
      <c r="AL6" s="295"/>
      <c r="AM6" s="295"/>
      <c r="AN6" s="295"/>
      <c r="AO6" s="295"/>
      <c r="AR6" s="21"/>
      <c r="BE6" s="292"/>
      <c r="BS6" s="18" t="s">
        <v>7</v>
      </c>
    </row>
    <row r="7" spans="2:71" s="1" customFormat="1" ht="12" customHeight="1">
      <c r="B7" s="21"/>
      <c r="D7" s="28" t="s">
        <v>19</v>
      </c>
      <c r="K7" s="26" t="s">
        <v>3</v>
      </c>
      <c r="AK7" s="28" t="s">
        <v>20</v>
      </c>
      <c r="AN7" s="26" t="s">
        <v>3</v>
      </c>
      <c r="AR7" s="21"/>
      <c r="BE7" s="292"/>
      <c r="BS7" s="18" t="s">
        <v>7</v>
      </c>
    </row>
    <row r="8" spans="2:71" s="1" customFormat="1" ht="12" customHeight="1">
      <c r="B8" s="21"/>
      <c r="D8" s="28" t="s">
        <v>21</v>
      </c>
      <c r="K8" s="26" t="s">
        <v>22</v>
      </c>
      <c r="AK8" s="28" t="s">
        <v>23</v>
      </c>
      <c r="AN8" s="29" t="s">
        <v>24</v>
      </c>
      <c r="AR8" s="21"/>
      <c r="BE8" s="292"/>
      <c r="BS8" s="18" t="s">
        <v>7</v>
      </c>
    </row>
    <row r="9" spans="2:71" s="1" customFormat="1" ht="14.45" customHeight="1">
      <c r="B9" s="21"/>
      <c r="AR9" s="21"/>
      <c r="BE9" s="292"/>
      <c r="BS9" s="18" t="s">
        <v>7</v>
      </c>
    </row>
    <row r="10" spans="2:71" s="1" customFormat="1" ht="12" customHeight="1">
      <c r="B10" s="21"/>
      <c r="D10" s="28" t="s">
        <v>25</v>
      </c>
      <c r="AK10" s="28" t="s">
        <v>26</v>
      </c>
      <c r="AN10" s="26" t="s">
        <v>3</v>
      </c>
      <c r="AR10" s="21"/>
      <c r="BE10" s="292"/>
      <c r="BS10" s="18" t="s">
        <v>7</v>
      </c>
    </row>
    <row r="11" spans="2:71" s="1" customFormat="1" ht="18.4" customHeight="1">
      <c r="B11" s="21"/>
      <c r="E11" s="26" t="s">
        <v>27</v>
      </c>
      <c r="AK11" s="28" t="s">
        <v>28</v>
      </c>
      <c r="AN11" s="26" t="s">
        <v>3</v>
      </c>
      <c r="AR11" s="21"/>
      <c r="BE11" s="292"/>
      <c r="BS11" s="18" t="s">
        <v>7</v>
      </c>
    </row>
    <row r="12" spans="2:71" s="1" customFormat="1" ht="6.95" customHeight="1">
      <c r="B12" s="21"/>
      <c r="AR12" s="21"/>
      <c r="BE12" s="292"/>
      <c r="BS12" s="18" t="s">
        <v>7</v>
      </c>
    </row>
    <row r="13" spans="2:71" s="1" customFormat="1" ht="12" customHeight="1">
      <c r="B13" s="21"/>
      <c r="D13" s="28" t="s">
        <v>29</v>
      </c>
      <c r="AK13" s="28" t="s">
        <v>26</v>
      </c>
      <c r="AN13" s="30" t="s">
        <v>30</v>
      </c>
      <c r="AR13" s="21"/>
      <c r="BE13" s="292"/>
      <c r="BS13" s="18" t="s">
        <v>7</v>
      </c>
    </row>
    <row r="14" spans="2:71" ht="12.75">
      <c r="B14" s="21"/>
      <c r="E14" s="297" t="s">
        <v>30</v>
      </c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8"/>
      <c r="AJ14" s="298"/>
      <c r="AK14" s="28" t="s">
        <v>28</v>
      </c>
      <c r="AN14" s="30" t="s">
        <v>30</v>
      </c>
      <c r="AR14" s="21"/>
      <c r="BE14" s="292"/>
      <c r="BS14" s="18" t="s">
        <v>7</v>
      </c>
    </row>
    <row r="15" spans="2:71" s="1" customFormat="1" ht="6.95" customHeight="1">
      <c r="B15" s="21"/>
      <c r="AR15" s="21"/>
      <c r="BE15" s="292"/>
      <c r="BS15" s="18" t="s">
        <v>4</v>
      </c>
    </row>
    <row r="16" spans="2:71" s="1" customFormat="1" ht="12" customHeight="1">
      <c r="B16" s="21"/>
      <c r="D16" s="28" t="s">
        <v>31</v>
      </c>
      <c r="AK16" s="28" t="s">
        <v>26</v>
      </c>
      <c r="AN16" s="26" t="s">
        <v>3</v>
      </c>
      <c r="AR16" s="21"/>
      <c r="BE16" s="292"/>
      <c r="BS16" s="18" t="s">
        <v>4</v>
      </c>
    </row>
    <row r="17" spans="2:71" s="1" customFormat="1" ht="18.4" customHeight="1">
      <c r="B17" s="21"/>
      <c r="E17" s="26" t="s">
        <v>32</v>
      </c>
      <c r="AK17" s="28" t="s">
        <v>28</v>
      </c>
      <c r="AN17" s="26" t="s">
        <v>3</v>
      </c>
      <c r="AR17" s="21"/>
      <c r="BE17" s="292"/>
      <c r="BS17" s="18" t="s">
        <v>33</v>
      </c>
    </row>
    <row r="18" spans="2:71" s="1" customFormat="1" ht="6.95" customHeight="1">
      <c r="B18" s="21"/>
      <c r="AR18" s="21"/>
      <c r="BE18" s="292"/>
      <c r="BS18" s="18" t="s">
        <v>7</v>
      </c>
    </row>
    <row r="19" spans="2:71" s="1" customFormat="1" ht="12" customHeight="1">
      <c r="B19" s="21"/>
      <c r="D19" s="28" t="s">
        <v>34</v>
      </c>
      <c r="AK19" s="28" t="s">
        <v>26</v>
      </c>
      <c r="AN19" s="26" t="s">
        <v>3</v>
      </c>
      <c r="AR19" s="21"/>
      <c r="BE19" s="292"/>
      <c r="BS19" s="18" t="s">
        <v>7</v>
      </c>
    </row>
    <row r="20" spans="2:71" s="1" customFormat="1" ht="18.4" customHeight="1">
      <c r="B20" s="21"/>
      <c r="E20" s="26" t="s">
        <v>35</v>
      </c>
      <c r="AK20" s="28" t="s">
        <v>28</v>
      </c>
      <c r="AN20" s="26" t="s">
        <v>3</v>
      </c>
      <c r="AR20" s="21"/>
      <c r="BE20" s="292"/>
      <c r="BS20" s="18" t="s">
        <v>4</v>
      </c>
    </row>
    <row r="21" spans="2:57" s="1" customFormat="1" ht="6.95" customHeight="1">
      <c r="B21" s="21"/>
      <c r="AR21" s="21"/>
      <c r="BE21" s="292"/>
    </row>
    <row r="22" spans="2:57" s="1" customFormat="1" ht="12" customHeight="1">
      <c r="B22" s="21"/>
      <c r="D22" s="28" t="s">
        <v>36</v>
      </c>
      <c r="AR22" s="21"/>
      <c r="BE22" s="292"/>
    </row>
    <row r="23" spans="2:57" s="1" customFormat="1" ht="47.25" customHeight="1">
      <c r="B23" s="21"/>
      <c r="E23" s="299" t="s">
        <v>37</v>
      </c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  <c r="AD23" s="299"/>
      <c r="AE23" s="299"/>
      <c r="AF23" s="299"/>
      <c r="AG23" s="299"/>
      <c r="AH23" s="299"/>
      <c r="AI23" s="299"/>
      <c r="AJ23" s="299"/>
      <c r="AK23" s="299"/>
      <c r="AL23" s="299"/>
      <c r="AM23" s="299"/>
      <c r="AN23" s="299"/>
      <c r="AR23" s="21"/>
      <c r="BE23" s="292"/>
    </row>
    <row r="24" spans="2:57" s="1" customFormat="1" ht="6.95" customHeight="1">
      <c r="B24" s="21"/>
      <c r="AR24" s="21"/>
      <c r="BE24" s="292"/>
    </row>
    <row r="25" spans="2:57" s="1" customFormat="1" ht="6.95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92"/>
    </row>
    <row r="26" spans="1:57" s="2" customFormat="1" ht="25.9" customHeight="1">
      <c r="A26" s="33"/>
      <c r="B26" s="34"/>
      <c r="C26" s="33"/>
      <c r="D26" s="35" t="s">
        <v>38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00">
        <f>ROUND(AG54,2)</f>
        <v>0</v>
      </c>
      <c r="AL26" s="301"/>
      <c r="AM26" s="301"/>
      <c r="AN26" s="301"/>
      <c r="AO26" s="301"/>
      <c r="AP26" s="33"/>
      <c r="AQ26" s="33"/>
      <c r="AR26" s="34"/>
      <c r="BE26" s="292"/>
    </row>
    <row r="27" spans="1:57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292"/>
    </row>
    <row r="28" spans="1:57" s="2" customFormat="1" ht="12.75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302" t="s">
        <v>39</v>
      </c>
      <c r="M28" s="302"/>
      <c r="N28" s="302"/>
      <c r="O28" s="302"/>
      <c r="P28" s="302"/>
      <c r="Q28" s="33"/>
      <c r="R28" s="33"/>
      <c r="S28" s="33"/>
      <c r="T28" s="33"/>
      <c r="U28" s="33"/>
      <c r="V28" s="33"/>
      <c r="W28" s="302" t="s">
        <v>40</v>
      </c>
      <c r="X28" s="302"/>
      <c r="Y28" s="302"/>
      <c r="Z28" s="302"/>
      <c r="AA28" s="302"/>
      <c r="AB28" s="302"/>
      <c r="AC28" s="302"/>
      <c r="AD28" s="302"/>
      <c r="AE28" s="302"/>
      <c r="AF28" s="33"/>
      <c r="AG28" s="33"/>
      <c r="AH28" s="33"/>
      <c r="AI28" s="33"/>
      <c r="AJ28" s="33"/>
      <c r="AK28" s="302" t="s">
        <v>41</v>
      </c>
      <c r="AL28" s="302"/>
      <c r="AM28" s="302"/>
      <c r="AN28" s="302"/>
      <c r="AO28" s="302"/>
      <c r="AP28" s="33"/>
      <c r="AQ28" s="33"/>
      <c r="AR28" s="34"/>
      <c r="BE28" s="292"/>
    </row>
    <row r="29" spans="2:57" s="3" customFormat="1" ht="14.45" customHeight="1">
      <c r="B29" s="38"/>
      <c r="D29" s="28" t="s">
        <v>42</v>
      </c>
      <c r="F29" s="28" t="s">
        <v>43</v>
      </c>
      <c r="L29" s="305">
        <v>0.21</v>
      </c>
      <c r="M29" s="304"/>
      <c r="N29" s="304"/>
      <c r="O29" s="304"/>
      <c r="P29" s="304"/>
      <c r="W29" s="303">
        <f>ROUND(AZ54,2)</f>
        <v>0</v>
      </c>
      <c r="X29" s="304"/>
      <c r="Y29" s="304"/>
      <c r="Z29" s="304"/>
      <c r="AA29" s="304"/>
      <c r="AB29" s="304"/>
      <c r="AC29" s="304"/>
      <c r="AD29" s="304"/>
      <c r="AE29" s="304"/>
      <c r="AK29" s="303">
        <f>ROUND(AV54,2)</f>
        <v>0</v>
      </c>
      <c r="AL29" s="304"/>
      <c r="AM29" s="304"/>
      <c r="AN29" s="304"/>
      <c r="AO29" s="304"/>
      <c r="AR29" s="38"/>
      <c r="BE29" s="293"/>
    </row>
    <row r="30" spans="2:57" s="3" customFormat="1" ht="14.45" customHeight="1">
      <c r="B30" s="38"/>
      <c r="F30" s="28" t="s">
        <v>44</v>
      </c>
      <c r="L30" s="305">
        <v>0.15</v>
      </c>
      <c r="M30" s="304"/>
      <c r="N30" s="304"/>
      <c r="O30" s="304"/>
      <c r="P30" s="304"/>
      <c r="W30" s="303">
        <f>ROUND(BA54,2)</f>
        <v>0</v>
      </c>
      <c r="X30" s="304"/>
      <c r="Y30" s="304"/>
      <c r="Z30" s="304"/>
      <c r="AA30" s="304"/>
      <c r="AB30" s="304"/>
      <c r="AC30" s="304"/>
      <c r="AD30" s="304"/>
      <c r="AE30" s="304"/>
      <c r="AK30" s="303">
        <f>ROUND(AW54,2)</f>
        <v>0</v>
      </c>
      <c r="AL30" s="304"/>
      <c r="AM30" s="304"/>
      <c r="AN30" s="304"/>
      <c r="AO30" s="304"/>
      <c r="AR30" s="38"/>
      <c r="BE30" s="293"/>
    </row>
    <row r="31" spans="2:57" s="3" customFormat="1" ht="14.45" customHeight="1" hidden="1">
      <c r="B31" s="38"/>
      <c r="F31" s="28" t="s">
        <v>45</v>
      </c>
      <c r="L31" s="305">
        <v>0.21</v>
      </c>
      <c r="M31" s="304"/>
      <c r="N31" s="304"/>
      <c r="O31" s="304"/>
      <c r="P31" s="304"/>
      <c r="W31" s="303">
        <f>ROUND(BB54,2)</f>
        <v>0</v>
      </c>
      <c r="X31" s="304"/>
      <c r="Y31" s="304"/>
      <c r="Z31" s="304"/>
      <c r="AA31" s="304"/>
      <c r="AB31" s="304"/>
      <c r="AC31" s="304"/>
      <c r="AD31" s="304"/>
      <c r="AE31" s="304"/>
      <c r="AK31" s="303">
        <v>0</v>
      </c>
      <c r="AL31" s="304"/>
      <c r="AM31" s="304"/>
      <c r="AN31" s="304"/>
      <c r="AO31" s="304"/>
      <c r="AR31" s="38"/>
      <c r="BE31" s="293"/>
    </row>
    <row r="32" spans="2:57" s="3" customFormat="1" ht="14.45" customHeight="1" hidden="1">
      <c r="B32" s="38"/>
      <c r="F32" s="28" t="s">
        <v>46</v>
      </c>
      <c r="L32" s="305">
        <v>0.15</v>
      </c>
      <c r="M32" s="304"/>
      <c r="N32" s="304"/>
      <c r="O32" s="304"/>
      <c r="P32" s="304"/>
      <c r="W32" s="303">
        <f>ROUND(BC54,2)</f>
        <v>0</v>
      </c>
      <c r="X32" s="304"/>
      <c r="Y32" s="304"/>
      <c r="Z32" s="304"/>
      <c r="AA32" s="304"/>
      <c r="AB32" s="304"/>
      <c r="AC32" s="304"/>
      <c r="AD32" s="304"/>
      <c r="AE32" s="304"/>
      <c r="AK32" s="303">
        <v>0</v>
      </c>
      <c r="AL32" s="304"/>
      <c r="AM32" s="304"/>
      <c r="AN32" s="304"/>
      <c r="AO32" s="304"/>
      <c r="AR32" s="38"/>
      <c r="BE32" s="293"/>
    </row>
    <row r="33" spans="2:44" s="3" customFormat="1" ht="14.45" customHeight="1" hidden="1">
      <c r="B33" s="38"/>
      <c r="F33" s="28" t="s">
        <v>47</v>
      </c>
      <c r="L33" s="305">
        <v>0</v>
      </c>
      <c r="M33" s="304"/>
      <c r="N33" s="304"/>
      <c r="O33" s="304"/>
      <c r="P33" s="304"/>
      <c r="W33" s="303">
        <f>ROUND(BD54,2)</f>
        <v>0</v>
      </c>
      <c r="X33" s="304"/>
      <c r="Y33" s="304"/>
      <c r="Z33" s="304"/>
      <c r="AA33" s="304"/>
      <c r="AB33" s="304"/>
      <c r="AC33" s="304"/>
      <c r="AD33" s="304"/>
      <c r="AE33" s="304"/>
      <c r="AK33" s="303">
        <v>0</v>
      </c>
      <c r="AL33" s="304"/>
      <c r="AM33" s="304"/>
      <c r="AN33" s="304"/>
      <c r="AO33" s="304"/>
      <c r="AR33" s="38"/>
    </row>
    <row r="34" spans="1:57" s="2" customFormat="1" ht="6.95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33"/>
    </row>
    <row r="35" spans="1:57" s="2" customFormat="1" ht="25.9" customHeight="1">
      <c r="A35" s="33"/>
      <c r="B35" s="34"/>
      <c r="C35" s="39"/>
      <c r="D35" s="40" t="s">
        <v>48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49</v>
      </c>
      <c r="U35" s="41"/>
      <c r="V35" s="41"/>
      <c r="W35" s="41"/>
      <c r="X35" s="306" t="s">
        <v>50</v>
      </c>
      <c r="Y35" s="307"/>
      <c r="Z35" s="307"/>
      <c r="AA35" s="307"/>
      <c r="AB35" s="307"/>
      <c r="AC35" s="41"/>
      <c r="AD35" s="41"/>
      <c r="AE35" s="41"/>
      <c r="AF35" s="41"/>
      <c r="AG35" s="41"/>
      <c r="AH35" s="41"/>
      <c r="AI35" s="41"/>
      <c r="AJ35" s="41"/>
      <c r="AK35" s="308">
        <f>SUM(AK26:AK33)</f>
        <v>0</v>
      </c>
      <c r="AL35" s="307"/>
      <c r="AM35" s="307"/>
      <c r="AN35" s="307"/>
      <c r="AO35" s="309"/>
      <c r="AP35" s="39"/>
      <c r="AQ35" s="39"/>
      <c r="AR35" s="34"/>
      <c r="BE35" s="33"/>
    </row>
    <row r="36" spans="1:57" s="2" customFormat="1" ht="6.95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6.95" customHeight="1">
      <c r="A37" s="33"/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34"/>
      <c r="BE37" s="33"/>
    </row>
    <row r="41" spans="1:57" s="2" customFormat="1" ht="6.95" customHeight="1">
      <c r="A41" s="33"/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34"/>
      <c r="BE41" s="33"/>
    </row>
    <row r="42" spans="1:57" s="2" customFormat="1" ht="24.95" customHeight="1">
      <c r="A42" s="33"/>
      <c r="B42" s="34"/>
      <c r="C42" s="22" t="s">
        <v>51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4"/>
      <c r="BE42" s="33"/>
    </row>
    <row r="43" spans="1:57" s="2" customFormat="1" ht="6.95" customHeight="1">
      <c r="A43" s="33"/>
      <c r="B43" s="34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4"/>
      <c r="BE43" s="33"/>
    </row>
    <row r="44" spans="2:44" s="4" customFormat="1" ht="12" customHeight="1">
      <c r="B44" s="47"/>
      <c r="C44" s="28" t="s">
        <v>14</v>
      </c>
      <c r="L44" s="4" t="str">
        <f>K5</f>
        <v>20-08-01-01</v>
      </c>
      <c r="AR44" s="47"/>
    </row>
    <row r="45" spans="2:44" s="5" customFormat="1" ht="36.95" customHeight="1">
      <c r="B45" s="48"/>
      <c r="C45" s="49" t="s">
        <v>17</v>
      </c>
      <c r="L45" s="310" t="str">
        <f>K6</f>
        <v>III/11447 - KŘIŽOVATKA S III/11447 A – KŘIŽOVATKA S III/11438</v>
      </c>
      <c r="M45" s="311"/>
      <c r="N45" s="311"/>
      <c r="O45" s="311"/>
      <c r="P45" s="311"/>
      <c r="Q45" s="311"/>
      <c r="R45" s="311"/>
      <c r="S45" s="311"/>
      <c r="T45" s="311"/>
      <c r="U45" s="311"/>
      <c r="V45" s="311"/>
      <c r="W45" s="311"/>
      <c r="X45" s="311"/>
      <c r="Y45" s="311"/>
      <c r="Z45" s="311"/>
      <c r="AA45" s="311"/>
      <c r="AB45" s="311"/>
      <c r="AC45" s="311"/>
      <c r="AD45" s="311"/>
      <c r="AE45" s="311"/>
      <c r="AF45" s="311"/>
      <c r="AG45" s="311"/>
      <c r="AH45" s="311"/>
      <c r="AI45" s="311"/>
      <c r="AJ45" s="311"/>
      <c r="AK45" s="311"/>
      <c r="AL45" s="311"/>
      <c r="AM45" s="311"/>
      <c r="AN45" s="311"/>
      <c r="AO45" s="311"/>
      <c r="AR45" s="48"/>
    </row>
    <row r="46" spans="1:57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4"/>
      <c r="BE46" s="33"/>
    </row>
    <row r="47" spans="1:57" s="2" customFormat="1" ht="12" customHeight="1">
      <c r="A47" s="33"/>
      <c r="B47" s="34"/>
      <c r="C47" s="28" t="s">
        <v>21</v>
      </c>
      <c r="D47" s="33"/>
      <c r="E47" s="33"/>
      <c r="F47" s="33"/>
      <c r="G47" s="33"/>
      <c r="H47" s="33"/>
      <c r="I47" s="33"/>
      <c r="J47" s="33"/>
      <c r="K47" s="33"/>
      <c r="L47" s="50" t="str">
        <f>IF(K8="","",K8)</f>
        <v>KU NEVEKLOV, ZDERADICE</v>
      </c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28" t="s">
        <v>23</v>
      </c>
      <c r="AJ47" s="33"/>
      <c r="AK47" s="33"/>
      <c r="AL47" s="33"/>
      <c r="AM47" s="312" t="str">
        <f>IF(AN8="","",AN8)</f>
        <v>20. 3. 2021</v>
      </c>
      <c r="AN47" s="312"/>
      <c r="AO47" s="33"/>
      <c r="AP47" s="33"/>
      <c r="AQ47" s="33"/>
      <c r="AR47" s="34"/>
      <c r="BE47" s="33"/>
    </row>
    <row r="48" spans="1:57" s="2" customFormat="1" ht="6.95" customHeight="1">
      <c r="A48" s="33"/>
      <c r="B48" s="34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4"/>
      <c r="BE48" s="33"/>
    </row>
    <row r="49" spans="1:57" s="2" customFormat="1" ht="15.2" customHeight="1">
      <c r="A49" s="33"/>
      <c r="B49" s="34"/>
      <c r="C49" s="28" t="s">
        <v>25</v>
      </c>
      <c r="D49" s="33"/>
      <c r="E49" s="33"/>
      <c r="F49" s="33"/>
      <c r="G49" s="33"/>
      <c r="H49" s="33"/>
      <c r="I49" s="33"/>
      <c r="J49" s="33"/>
      <c r="K49" s="33"/>
      <c r="L49" s="4" t="str">
        <f>IF(E11="","",E11)</f>
        <v>KSUS PRAHA 5 SMÍCHOV</v>
      </c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28" t="s">
        <v>31</v>
      </c>
      <c r="AJ49" s="33"/>
      <c r="AK49" s="33"/>
      <c r="AL49" s="33"/>
      <c r="AM49" s="313" t="str">
        <f>IF(E17="","",E17)</f>
        <v>NE2D PROJEKT</v>
      </c>
      <c r="AN49" s="314"/>
      <c r="AO49" s="314"/>
      <c r="AP49" s="314"/>
      <c r="AQ49" s="33"/>
      <c r="AR49" s="34"/>
      <c r="AS49" s="315" t="s">
        <v>52</v>
      </c>
      <c r="AT49" s="316"/>
      <c r="AU49" s="52"/>
      <c r="AV49" s="52"/>
      <c r="AW49" s="52"/>
      <c r="AX49" s="52"/>
      <c r="AY49" s="52"/>
      <c r="AZ49" s="52"/>
      <c r="BA49" s="52"/>
      <c r="BB49" s="52"/>
      <c r="BC49" s="52"/>
      <c r="BD49" s="53"/>
      <c r="BE49" s="33"/>
    </row>
    <row r="50" spans="1:57" s="2" customFormat="1" ht="15.2" customHeight="1">
      <c r="A50" s="33"/>
      <c r="B50" s="34"/>
      <c r="C50" s="28" t="s">
        <v>29</v>
      </c>
      <c r="D50" s="33"/>
      <c r="E50" s="33"/>
      <c r="F50" s="33"/>
      <c r="G50" s="33"/>
      <c r="H50" s="33"/>
      <c r="I50" s="33"/>
      <c r="J50" s="33"/>
      <c r="K50" s="33"/>
      <c r="L50" s="4" t="str">
        <f>IF(E14="Vyplň údaj","",E14)</f>
        <v/>
      </c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28" t="s">
        <v>34</v>
      </c>
      <c r="AJ50" s="33"/>
      <c r="AK50" s="33"/>
      <c r="AL50" s="33"/>
      <c r="AM50" s="313" t="str">
        <f>IF(E20="","",E20)</f>
        <v>ING VLADIMÍR PLHÁK</v>
      </c>
      <c r="AN50" s="314"/>
      <c r="AO50" s="314"/>
      <c r="AP50" s="314"/>
      <c r="AQ50" s="33"/>
      <c r="AR50" s="34"/>
      <c r="AS50" s="317"/>
      <c r="AT50" s="318"/>
      <c r="AU50" s="54"/>
      <c r="AV50" s="54"/>
      <c r="AW50" s="54"/>
      <c r="AX50" s="54"/>
      <c r="AY50" s="54"/>
      <c r="AZ50" s="54"/>
      <c r="BA50" s="54"/>
      <c r="BB50" s="54"/>
      <c r="BC50" s="54"/>
      <c r="BD50" s="55"/>
      <c r="BE50" s="33"/>
    </row>
    <row r="51" spans="1:57" s="2" customFormat="1" ht="10.9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4"/>
      <c r="AS51" s="317"/>
      <c r="AT51" s="318"/>
      <c r="AU51" s="54"/>
      <c r="AV51" s="54"/>
      <c r="AW51" s="54"/>
      <c r="AX51" s="54"/>
      <c r="AY51" s="54"/>
      <c r="AZ51" s="54"/>
      <c r="BA51" s="54"/>
      <c r="BB51" s="54"/>
      <c r="BC51" s="54"/>
      <c r="BD51" s="55"/>
      <c r="BE51" s="33"/>
    </row>
    <row r="52" spans="1:57" s="2" customFormat="1" ht="29.25" customHeight="1">
      <c r="A52" s="33"/>
      <c r="B52" s="34"/>
      <c r="C52" s="319" t="s">
        <v>53</v>
      </c>
      <c r="D52" s="320"/>
      <c r="E52" s="320"/>
      <c r="F52" s="320"/>
      <c r="G52" s="320"/>
      <c r="H52" s="56"/>
      <c r="I52" s="321" t="s">
        <v>54</v>
      </c>
      <c r="J52" s="320"/>
      <c r="K52" s="320"/>
      <c r="L52" s="320"/>
      <c r="M52" s="320"/>
      <c r="N52" s="320"/>
      <c r="O52" s="320"/>
      <c r="P52" s="320"/>
      <c r="Q52" s="320"/>
      <c r="R52" s="320"/>
      <c r="S52" s="320"/>
      <c r="T52" s="320"/>
      <c r="U52" s="320"/>
      <c r="V52" s="320"/>
      <c r="W52" s="320"/>
      <c r="X52" s="320"/>
      <c r="Y52" s="320"/>
      <c r="Z52" s="320"/>
      <c r="AA52" s="320"/>
      <c r="AB52" s="320"/>
      <c r="AC52" s="320"/>
      <c r="AD52" s="320"/>
      <c r="AE52" s="320"/>
      <c r="AF52" s="320"/>
      <c r="AG52" s="322" t="s">
        <v>55</v>
      </c>
      <c r="AH52" s="320"/>
      <c r="AI52" s="320"/>
      <c r="AJ52" s="320"/>
      <c r="AK52" s="320"/>
      <c r="AL52" s="320"/>
      <c r="AM52" s="320"/>
      <c r="AN52" s="321" t="s">
        <v>56</v>
      </c>
      <c r="AO52" s="320"/>
      <c r="AP52" s="320"/>
      <c r="AQ52" s="57" t="s">
        <v>57</v>
      </c>
      <c r="AR52" s="34"/>
      <c r="AS52" s="58" t="s">
        <v>58</v>
      </c>
      <c r="AT52" s="59" t="s">
        <v>59</v>
      </c>
      <c r="AU52" s="59" t="s">
        <v>60</v>
      </c>
      <c r="AV52" s="59" t="s">
        <v>61</v>
      </c>
      <c r="AW52" s="59" t="s">
        <v>62</v>
      </c>
      <c r="AX52" s="59" t="s">
        <v>63</v>
      </c>
      <c r="AY52" s="59" t="s">
        <v>64</v>
      </c>
      <c r="AZ52" s="59" t="s">
        <v>65</v>
      </c>
      <c r="BA52" s="59" t="s">
        <v>66</v>
      </c>
      <c r="BB52" s="59" t="s">
        <v>67</v>
      </c>
      <c r="BC52" s="59" t="s">
        <v>68</v>
      </c>
      <c r="BD52" s="60" t="s">
        <v>69</v>
      </c>
      <c r="BE52" s="33"/>
    </row>
    <row r="53" spans="1:57" s="2" customFormat="1" ht="10.9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4"/>
      <c r="AS53" s="61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3"/>
      <c r="BE53" s="33"/>
    </row>
    <row r="54" spans="2:90" s="6" customFormat="1" ht="32.45" customHeight="1">
      <c r="B54" s="64"/>
      <c r="C54" s="65" t="s">
        <v>70</v>
      </c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326">
        <f>ROUND(SUM(AG55:AG57),2)</f>
        <v>0</v>
      </c>
      <c r="AH54" s="326"/>
      <c r="AI54" s="326"/>
      <c r="AJ54" s="326"/>
      <c r="AK54" s="326"/>
      <c r="AL54" s="326"/>
      <c r="AM54" s="326"/>
      <c r="AN54" s="327">
        <f>SUM(AG54,AT54)</f>
        <v>0</v>
      </c>
      <c r="AO54" s="327"/>
      <c r="AP54" s="327"/>
      <c r="AQ54" s="68" t="s">
        <v>3</v>
      </c>
      <c r="AR54" s="64"/>
      <c r="AS54" s="69">
        <f>ROUND(SUM(AS55:AS57),2)</f>
        <v>0</v>
      </c>
      <c r="AT54" s="70">
        <f>ROUND(SUM(AV54:AW54),2)</f>
        <v>0</v>
      </c>
      <c r="AU54" s="71">
        <f>ROUND(SUM(AU55:AU57),5)</f>
        <v>0</v>
      </c>
      <c r="AV54" s="70">
        <f>ROUND(AZ54*L29,2)</f>
        <v>0</v>
      </c>
      <c r="AW54" s="70">
        <f>ROUND(BA54*L30,2)</f>
        <v>0</v>
      </c>
      <c r="AX54" s="70">
        <f>ROUND(BB54*L29,2)</f>
        <v>0</v>
      </c>
      <c r="AY54" s="70">
        <f>ROUND(BC54*L30,2)</f>
        <v>0</v>
      </c>
      <c r="AZ54" s="70">
        <f>ROUND(SUM(AZ55:AZ57),2)</f>
        <v>0</v>
      </c>
      <c r="BA54" s="70">
        <f>ROUND(SUM(BA55:BA57),2)</f>
        <v>0</v>
      </c>
      <c r="BB54" s="70">
        <f>ROUND(SUM(BB55:BB57),2)</f>
        <v>0</v>
      </c>
      <c r="BC54" s="70">
        <f>ROUND(SUM(BC55:BC57),2)</f>
        <v>0</v>
      </c>
      <c r="BD54" s="72">
        <f>ROUND(SUM(BD55:BD57),2)</f>
        <v>0</v>
      </c>
      <c r="BS54" s="73" t="s">
        <v>71</v>
      </c>
      <c r="BT54" s="73" t="s">
        <v>72</v>
      </c>
      <c r="BU54" s="74" t="s">
        <v>73</v>
      </c>
      <c r="BV54" s="73" t="s">
        <v>74</v>
      </c>
      <c r="BW54" s="73" t="s">
        <v>5</v>
      </c>
      <c r="BX54" s="73" t="s">
        <v>75</v>
      </c>
      <c r="CL54" s="73" t="s">
        <v>3</v>
      </c>
    </row>
    <row r="55" spans="1:91" s="7" customFormat="1" ht="16.5" customHeight="1">
      <c r="A55" s="75" t="s">
        <v>76</v>
      </c>
      <c r="B55" s="76"/>
      <c r="C55" s="77"/>
      <c r="D55" s="325" t="s">
        <v>77</v>
      </c>
      <c r="E55" s="325"/>
      <c r="F55" s="325"/>
      <c r="G55" s="325"/>
      <c r="H55" s="325"/>
      <c r="I55" s="78"/>
      <c r="J55" s="325" t="s">
        <v>78</v>
      </c>
      <c r="K55" s="325"/>
      <c r="L55" s="325"/>
      <c r="M55" s="325"/>
      <c r="N55" s="325"/>
      <c r="O55" s="325"/>
      <c r="P55" s="325"/>
      <c r="Q55" s="325"/>
      <c r="R55" s="325"/>
      <c r="S55" s="325"/>
      <c r="T55" s="325"/>
      <c r="U55" s="325"/>
      <c r="V55" s="325"/>
      <c r="W55" s="325"/>
      <c r="X55" s="325"/>
      <c r="Y55" s="325"/>
      <c r="Z55" s="325"/>
      <c r="AA55" s="325"/>
      <c r="AB55" s="325"/>
      <c r="AC55" s="325"/>
      <c r="AD55" s="325"/>
      <c r="AE55" s="325"/>
      <c r="AF55" s="325"/>
      <c r="AG55" s="323">
        <f>'ZRN1 - KOMUNIKACE'!J30</f>
        <v>0</v>
      </c>
      <c r="AH55" s="324"/>
      <c r="AI55" s="324"/>
      <c r="AJ55" s="324"/>
      <c r="AK55" s="324"/>
      <c r="AL55" s="324"/>
      <c r="AM55" s="324"/>
      <c r="AN55" s="323">
        <f>SUM(AG55,AT55)</f>
        <v>0</v>
      </c>
      <c r="AO55" s="324"/>
      <c r="AP55" s="324"/>
      <c r="AQ55" s="79" t="s">
        <v>79</v>
      </c>
      <c r="AR55" s="76"/>
      <c r="AS55" s="80">
        <v>0</v>
      </c>
      <c r="AT55" s="81">
        <f>ROUND(SUM(AV55:AW55),2)</f>
        <v>0</v>
      </c>
      <c r="AU55" s="82">
        <f>'ZRN1 - KOMUNIKACE'!P88</f>
        <v>0</v>
      </c>
      <c r="AV55" s="81">
        <f>'ZRN1 - KOMUNIKACE'!J33</f>
        <v>0</v>
      </c>
      <c r="AW55" s="81">
        <f>'ZRN1 - KOMUNIKACE'!J34</f>
        <v>0</v>
      </c>
      <c r="AX55" s="81">
        <f>'ZRN1 - KOMUNIKACE'!J35</f>
        <v>0</v>
      </c>
      <c r="AY55" s="81">
        <f>'ZRN1 - KOMUNIKACE'!J36</f>
        <v>0</v>
      </c>
      <c r="AZ55" s="81">
        <f>'ZRN1 - KOMUNIKACE'!F33</f>
        <v>0</v>
      </c>
      <c r="BA55" s="81">
        <f>'ZRN1 - KOMUNIKACE'!F34</f>
        <v>0</v>
      </c>
      <c r="BB55" s="81">
        <f>'ZRN1 - KOMUNIKACE'!F35</f>
        <v>0</v>
      </c>
      <c r="BC55" s="81">
        <f>'ZRN1 - KOMUNIKACE'!F36</f>
        <v>0</v>
      </c>
      <c r="BD55" s="83">
        <f>'ZRN1 - KOMUNIKACE'!F37</f>
        <v>0</v>
      </c>
      <c r="BT55" s="84" t="s">
        <v>80</v>
      </c>
      <c r="BV55" s="84" t="s">
        <v>74</v>
      </c>
      <c r="BW55" s="84" t="s">
        <v>81</v>
      </c>
      <c r="BX55" s="84" t="s">
        <v>5</v>
      </c>
      <c r="CL55" s="84" t="s">
        <v>3</v>
      </c>
      <c r="CM55" s="84" t="s">
        <v>82</v>
      </c>
    </row>
    <row r="56" spans="1:91" s="7" customFormat="1" ht="16.5" customHeight="1">
      <c r="A56" s="75" t="s">
        <v>76</v>
      </c>
      <c r="B56" s="76"/>
      <c r="C56" s="77"/>
      <c r="D56" s="325" t="s">
        <v>83</v>
      </c>
      <c r="E56" s="325"/>
      <c r="F56" s="325"/>
      <c r="G56" s="325"/>
      <c r="H56" s="325"/>
      <c r="I56" s="78"/>
      <c r="J56" s="325" t="s">
        <v>84</v>
      </c>
      <c r="K56" s="325"/>
      <c r="L56" s="325"/>
      <c r="M56" s="325"/>
      <c r="N56" s="325"/>
      <c r="O56" s="325"/>
      <c r="P56" s="325"/>
      <c r="Q56" s="325"/>
      <c r="R56" s="325"/>
      <c r="S56" s="325"/>
      <c r="T56" s="325"/>
      <c r="U56" s="325"/>
      <c r="V56" s="325"/>
      <c r="W56" s="325"/>
      <c r="X56" s="325"/>
      <c r="Y56" s="325"/>
      <c r="Z56" s="325"/>
      <c r="AA56" s="325"/>
      <c r="AB56" s="325"/>
      <c r="AC56" s="325"/>
      <c r="AD56" s="325"/>
      <c r="AE56" s="325"/>
      <c r="AF56" s="325"/>
      <c r="AG56" s="323">
        <f>'ZRN2 - DOPRAVNÍ ZNAČENÍ'!J30</f>
        <v>0</v>
      </c>
      <c r="AH56" s="324"/>
      <c r="AI56" s="324"/>
      <c r="AJ56" s="324"/>
      <c r="AK56" s="324"/>
      <c r="AL56" s="324"/>
      <c r="AM56" s="324"/>
      <c r="AN56" s="323">
        <f>SUM(AG56,AT56)</f>
        <v>0</v>
      </c>
      <c r="AO56" s="324"/>
      <c r="AP56" s="324"/>
      <c r="AQ56" s="79" t="s">
        <v>79</v>
      </c>
      <c r="AR56" s="76"/>
      <c r="AS56" s="80">
        <v>0</v>
      </c>
      <c r="AT56" s="81">
        <f>ROUND(SUM(AV56:AW56),2)</f>
        <v>0</v>
      </c>
      <c r="AU56" s="82">
        <f>'ZRN2 - DOPRAVNÍ ZNAČENÍ'!P81</f>
        <v>0</v>
      </c>
      <c r="AV56" s="81">
        <f>'ZRN2 - DOPRAVNÍ ZNAČENÍ'!J33</f>
        <v>0</v>
      </c>
      <c r="AW56" s="81">
        <f>'ZRN2 - DOPRAVNÍ ZNAČENÍ'!J34</f>
        <v>0</v>
      </c>
      <c r="AX56" s="81">
        <f>'ZRN2 - DOPRAVNÍ ZNAČENÍ'!J35</f>
        <v>0</v>
      </c>
      <c r="AY56" s="81">
        <f>'ZRN2 - DOPRAVNÍ ZNAČENÍ'!J36</f>
        <v>0</v>
      </c>
      <c r="AZ56" s="81">
        <f>'ZRN2 - DOPRAVNÍ ZNAČENÍ'!F33</f>
        <v>0</v>
      </c>
      <c r="BA56" s="81">
        <f>'ZRN2 - DOPRAVNÍ ZNAČENÍ'!F34</f>
        <v>0</v>
      </c>
      <c r="BB56" s="81">
        <f>'ZRN2 - DOPRAVNÍ ZNAČENÍ'!F35</f>
        <v>0</v>
      </c>
      <c r="BC56" s="81">
        <f>'ZRN2 - DOPRAVNÍ ZNAČENÍ'!F36</f>
        <v>0</v>
      </c>
      <c r="BD56" s="83">
        <f>'ZRN2 - DOPRAVNÍ ZNAČENÍ'!F37</f>
        <v>0</v>
      </c>
      <c r="BT56" s="84" t="s">
        <v>80</v>
      </c>
      <c r="BV56" s="84" t="s">
        <v>74</v>
      </c>
      <c r="BW56" s="84" t="s">
        <v>85</v>
      </c>
      <c r="BX56" s="84" t="s">
        <v>5</v>
      </c>
      <c r="CL56" s="84" t="s">
        <v>3</v>
      </c>
      <c r="CM56" s="84" t="s">
        <v>82</v>
      </c>
    </row>
    <row r="57" spans="1:91" s="7" customFormat="1" ht="16.5" customHeight="1">
      <c r="A57" s="75" t="s">
        <v>76</v>
      </c>
      <c r="B57" s="76"/>
      <c r="C57" s="77"/>
      <c r="D57" s="325" t="s">
        <v>86</v>
      </c>
      <c r="E57" s="325"/>
      <c r="F57" s="325"/>
      <c r="G57" s="325"/>
      <c r="H57" s="325"/>
      <c r="I57" s="78"/>
      <c r="J57" s="325" t="s">
        <v>87</v>
      </c>
      <c r="K57" s="325"/>
      <c r="L57" s="325"/>
      <c r="M57" s="325"/>
      <c r="N57" s="325"/>
      <c r="O57" s="325"/>
      <c r="P57" s="325"/>
      <c r="Q57" s="325"/>
      <c r="R57" s="325"/>
      <c r="S57" s="325"/>
      <c r="T57" s="325"/>
      <c r="U57" s="325"/>
      <c r="V57" s="325"/>
      <c r="W57" s="325"/>
      <c r="X57" s="325"/>
      <c r="Y57" s="325"/>
      <c r="Z57" s="325"/>
      <c r="AA57" s="325"/>
      <c r="AB57" s="325"/>
      <c r="AC57" s="325"/>
      <c r="AD57" s="325"/>
      <c r="AE57" s="325"/>
      <c r="AF57" s="325"/>
      <c r="AG57" s="323">
        <f>'VON - VEDLEJŠÍ A OSTATNÍ ...'!J30</f>
        <v>0</v>
      </c>
      <c r="AH57" s="324"/>
      <c r="AI57" s="324"/>
      <c r="AJ57" s="324"/>
      <c r="AK57" s="324"/>
      <c r="AL57" s="324"/>
      <c r="AM57" s="324"/>
      <c r="AN57" s="323">
        <f>SUM(AG57,AT57)</f>
        <v>0</v>
      </c>
      <c r="AO57" s="324"/>
      <c r="AP57" s="324"/>
      <c r="AQ57" s="79" t="s">
        <v>86</v>
      </c>
      <c r="AR57" s="76"/>
      <c r="AS57" s="85">
        <v>0</v>
      </c>
      <c r="AT57" s="86">
        <f>ROUND(SUM(AV57:AW57),2)</f>
        <v>0</v>
      </c>
      <c r="AU57" s="87">
        <f>'VON - VEDLEJŠÍ A OSTATNÍ ...'!P83</f>
        <v>0</v>
      </c>
      <c r="AV57" s="86">
        <f>'VON - VEDLEJŠÍ A OSTATNÍ ...'!J33</f>
        <v>0</v>
      </c>
      <c r="AW57" s="86">
        <f>'VON - VEDLEJŠÍ A OSTATNÍ ...'!J34</f>
        <v>0</v>
      </c>
      <c r="AX57" s="86">
        <f>'VON - VEDLEJŠÍ A OSTATNÍ ...'!J35</f>
        <v>0</v>
      </c>
      <c r="AY57" s="86">
        <f>'VON - VEDLEJŠÍ A OSTATNÍ ...'!J36</f>
        <v>0</v>
      </c>
      <c r="AZ57" s="86">
        <f>'VON - VEDLEJŠÍ A OSTATNÍ ...'!F33</f>
        <v>0</v>
      </c>
      <c r="BA57" s="86">
        <f>'VON - VEDLEJŠÍ A OSTATNÍ ...'!F34</f>
        <v>0</v>
      </c>
      <c r="BB57" s="86">
        <f>'VON - VEDLEJŠÍ A OSTATNÍ ...'!F35</f>
        <v>0</v>
      </c>
      <c r="BC57" s="86">
        <f>'VON - VEDLEJŠÍ A OSTATNÍ ...'!F36</f>
        <v>0</v>
      </c>
      <c r="BD57" s="88">
        <f>'VON - VEDLEJŠÍ A OSTATNÍ ...'!F37</f>
        <v>0</v>
      </c>
      <c r="BT57" s="84" t="s">
        <v>80</v>
      </c>
      <c r="BV57" s="84" t="s">
        <v>74</v>
      </c>
      <c r="BW57" s="84" t="s">
        <v>88</v>
      </c>
      <c r="BX57" s="84" t="s">
        <v>5</v>
      </c>
      <c r="CL57" s="84" t="s">
        <v>3</v>
      </c>
      <c r="CM57" s="84" t="s">
        <v>82</v>
      </c>
    </row>
    <row r="58" spans="1:57" s="2" customFormat="1" ht="30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4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</row>
    <row r="59" spans="1:57" s="2" customFormat="1" ht="6.95" customHeight="1">
      <c r="A59" s="33"/>
      <c r="B59" s="43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34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</row>
  </sheetData>
  <mergeCells count="50">
    <mergeCell ref="AR2:BE2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ZRN1 - KOMUNIKACE'!C2" display="/"/>
    <hyperlink ref="A56" location="'ZRN2 - DOPRAVNÍ ZNAČENÍ'!C2" display="/"/>
    <hyperlink ref="A57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02"/>
  <sheetViews>
    <sheetView showGridLines="0" tabSelected="1" workbookViewId="0" topLeftCell="A236">
      <selection activeCell="F258" sqref="F258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328" t="s">
        <v>6</v>
      </c>
      <c r="M2" s="295"/>
      <c r="N2" s="295"/>
      <c r="O2" s="295"/>
      <c r="P2" s="295"/>
      <c r="Q2" s="295"/>
      <c r="R2" s="295"/>
      <c r="S2" s="295"/>
      <c r="T2" s="295"/>
      <c r="U2" s="295"/>
      <c r="V2" s="295"/>
      <c r="AT2" s="18" t="s">
        <v>81</v>
      </c>
      <c r="AZ2" s="89" t="s">
        <v>89</v>
      </c>
      <c r="BA2" s="89" t="s">
        <v>90</v>
      </c>
      <c r="BB2" s="89" t="s">
        <v>91</v>
      </c>
      <c r="BC2" s="89" t="s">
        <v>92</v>
      </c>
      <c r="BD2" s="89" t="s">
        <v>93</v>
      </c>
    </row>
    <row r="3" spans="2:5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  <c r="AZ3" s="89" t="s">
        <v>94</v>
      </c>
      <c r="BA3" s="89" t="s">
        <v>95</v>
      </c>
      <c r="BB3" s="89" t="s">
        <v>96</v>
      </c>
      <c r="BC3" s="89" t="s">
        <v>97</v>
      </c>
      <c r="BD3" s="89" t="s">
        <v>82</v>
      </c>
    </row>
    <row r="4" spans="2:56" s="1" customFormat="1" ht="24.95" customHeight="1">
      <c r="B4" s="21"/>
      <c r="D4" s="22" t="s">
        <v>98</v>
      </c>
      <c r="L4" s="21"/>
      <c r="M4" s="90" t="s">
        <v>11</v>
      </c>
      <c r="AT4" s="18" t="s">
        <v>4</v>
      </c>
      <c r="AZ4" s="89" t="s">
        <v>99</v>
      </c>
      <c r="BA4" s="89" t="s">
        <v>100</v>
      </c>
      <c r="BB4" s="89" t="s">
        <v>96</v>
      </c>
      <c r="BC4" s="89" t="s">
        <v>101</v>
      </c>
      <c r="BD4" s="89" t="s">
        <v>82</v>
      </c>
    </row>
    <row r="5" spans="2:56" s="1" customFormat="1" ht="6.95" customHeight="1">
      <c r="B5" s="21"/>
      <c r="L5" s="21"/>
      <c r="AZ5" s="89" t="s">
        <v>102</v>
      </c>
      <c r="BA5" s="89" t="s">
        <v>103</v>
      </c>
      <c r="BB5" s="89" t="s">
        <v>96</v>
      </c>
      <c r="BC5" s="89" t="s">
        <v>104</v>
      </c>
      <c r="BD5" s="89" t="s">
        <v>82</v>
      </c>
    </row>
    <row r="6" spans="2:56" s="1" customFormat="1" ht="12" customHeight="1">
      <c r="B6" s="21"/>
      <c r="D6" s="28" t="s">
        <v>17</v>
      </c>
      <c r="L6" s="21"/>
      <c r="AZ6" s="89" t="s">
        <v>105</v>
      </c>
      <c r="BA6" s="89" t="s">
        <v>106</v>
      </c>
      <c r="BB6" s="89" t="s">
        <v>96</v>
      </c>
      <c r="BC6" s="89" t="s">
        <v>107</v>
      </c>
      <c r="BD6" s="89" t="s">
        <v>82</v>
      </c>
    </row>
    <row r="7" spans="2:56" s="1" customFormat="1" ht="16.5" customHeight="1">
      <c r="B7" s="21"/>
      <c r="E7" s="329" t="str">
        <f>'Rekapitulace stavby'!K6</f>
        <v>III/11447 - KŘIŽOVATKA S III/11447 A – KŘIŽOVATKA S III/11438</v>
      </c>
      <c r="F7" s="330"/>
      <c r="G7" s="330"/>
      <c r="H7" s="330"/>
      <c r="L7" s="21"/>
      <c r="AZ7" s="89" t="s">
        <v>108</v>
      </c>
      <c r="BA7" s="89" t="s">
        <v>109</v>
      </c>
      <c r="BB7" s="89" t="s">
        <v>110</v>
      </c>
      <c r="BC7" s="89" t="s">
        <v>93</v>
      </c>
      <c r="BD7" s="89" t="s">
        <v>93</v>
      </c>
    </row>
    <row r="8" spans="1:56" s="2" customFormat="1" ht="12" customHeight="1">
      <c r="A8" s="33"/>
      <c r="B8" s="34"/>
      <c r="C8" s="33"/>
      <c r="D8" s="28" t="s">
        <v>111</v>
      </c>
      <c r="E8" s="33"/>
      <c r="F8" s="33"/>
      <c r="G8" s="33"/>
      <c r="H8" s="33"/>
      <c r="I8" s="33"/>
      <c r="J8" s="33"/>
      <c r="K8" s="33"/>
      <c r="L8" s="91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Z8" s="89" t="s">
        <v>112</v>
      </c>
      <c r="BA8" s="89" t="s">
        <v>113</v>
      </c>
      <c r="BB8" s="89" t="s">
        <v>96</v>
      </c>
      <c r="BC8" s="89" t="s">
        <v>114</v>
      </c>
      <c r="BD8" s="89" t="s">
        <v>93</v>
      </c>
    </row>
    <row r="9" spans="1:31" s="2" customFormat="1" ht="16.5" customHeight="1">
      <c r="A9" s="33"/>
      <c r="B9" s="34"/>
      <c r="C9" s="33"/>
      <c r="D9" s="33"/>
      <c r="E9" s="310" t="s">
        <v>115</v>
      </c>
      <c r="F9" s="331"/>
      <c r="G9" s="331"/>
      <c r="H9" s="331"/>
      <c r="I9" s="33"/>
      <c r="J9" s="33"/>
      <c r="K9" s="33"/>
      <c r="L9" s="91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1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3</v>
      </c>
      <c r="G11" s="33"/>
      <c r="H11" s="33"/>
      <c r="I11" s="28" t="s">
        <v>20</v>
      </c>
      <c r="J11" s="26" t="s">
        <v>3</v>
      </c>
      <c r="K11" s="33"/>
      <c r="L11" s="91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21</v>
      </c>
      <c r="E12" s="33"/>
      <c r="F12" s="26" t="s">
        <v>22</v>
      </c>
      <c r="G12" s="33"/>
      <c r="H12" s="33"/>
      <c r="I12" s="28" t="s">
        <v>23</v>
      </c>
      <c r="J12" s="51" t="str">
        <f>'Rekapitulace stavby'!AN8</f>
        <v>20. 3. 2021</v>
      </c>
      <c r="K12" s="33"/>
      <c r="L12" s="91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1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25</v>
      </c>
      <c r="E14" s="33"/>
      <c r="F14" s="33"/>
      <c r="G14" s="33"/>
      <c r="H14" s="33"/>
      <c r="I14" s="28" t="s">
        <v>26</v>
      </c>
      <c r="J14" s="26" t="s">
        <v>3</v>
      </c>
      <c r="K14" s="33"/>
      <c r="L14" s="91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">
        <v>27</v>
      </c>
      <c r="F15" s="33"/>
      <c r="G15" s="33"/>
      <c r="H15" s="33"/>
      <c r="I15" s="28" t="s">
        <v>28</v>
      </c>
      <c r="J15" s="26" t="s">
        <v>3</v>
      </c>
      <c r="K15" s="33"/>
      <c r="L15" s="91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1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29</v>
      </c>
      <c r="E17" s="33"/>
      <c r="F17" s="33"/>
      <c r="G17" s="33"/>
      <c r="H17" s="33"/>
      <c r="I17" s="28" t="s">
        <v>26</v>
      </c>
      <c r="J17" s="29" t="str">
        <f>'Rekapitulace stavby'!AN13</f>
        <v>Vyplň údaj</v>
      </c>
      <c r="K17" s="33"/>
      <c r="L17" s="91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32" t="str">
        <f>'Rekapitulace stavby'!E14</f>
        <v>Vyplň údaj</v>
      </c>
      <c r="F18" s="294"/>
      <c r="G18" s="294"/>
      <c r="H18" s="294"/>
      <c r="I18" s="28" t="s">
        <v>28</v>
      </c>
      <c r="J18" s="29" t="str">
        <f>'Rekapitulace stavby'!AN14</f>
        <v>Vyplň údaj</v>
      </c>
      <c r="K18" s="33"/>
      <c r="L18" s="91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1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31</v>
      </c>
      <c r="E20" s="33"/>
      <c r="F20" s="33"/>
      <c r="G20" s="33"/>
      <c r="H20" s="33"/>
      <c r="I20" s="28" t="s">
        <v>26</v>
      </c>
      <c r="J20" s="26" t="s">
        <v>3</v>
      </c>
      <c r="K20" s="33"/>
      <c r="L20" s="91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32</v>
      </c>
      <c r="F21" s="33"/>
      <c r="G21" s="33"/>
      <c r="H21" s="33"/>
      <c r="I21" s="28" t="s">
        <v>28</v>
      </c>
      <c r="J21" s="26" t="s">
        <v>3</v>
      </c>
      <c r="K21" s="33"/>
      <c r="L21" s="91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1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34</v>
      </c>
      <c r="E23" s="33"/>
      <c r="F23" s="33"/>
      <c r="G23" s="33"/>
      <c r="H23" s="33"/>
      <c r="I23" s="28" t="s">
        <v>26</v>
      </c>
      <c r="J23" s="26" t="s">
        <v>3</v>
      </c>
      <c r="K23" s="33"/>
      <c r="L23" s="91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35</v>
      </c>
      <c r="F24" s="33"/>
      <c r="G24" s="33"/>
      <c r="H24" s="33"/>
      <c r="I24" s="28" t="s">
        <v>28</v>
      </c>
      <c r="J24" s="26" t="s">
        <v>3</v>
      </c>
      <c r="K24" s="33"/>
      <c r="L24" s="91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1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36</v>
      </c>
      <c r="E26" s="33"/>
      <c r="F26" s="33"/>
      <c r="G26" s="33"/>
      <c r="H26" s="33"/>
      <c r="I26" s="33"/>
      <c r="J26" s="33"/>
      <c r="K26" s="33"/>
      <c r="L26" s="91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2"/>
      <c r="B27" s="93"/>
      <c r="C27" s="92"/>
      <c r="D27" s="92"/>
      <c r="E27" s="299" t="s">
        <v>3</v>
      </c>
      <c r="F27" s="299"/>
      <c r="G27" s="299"/>
      <c r="H27" s="299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1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1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5" t="s">
        <v>38</v>
      </c>
      <c r="E30" s="33"/>
      <c r="F30" s="33"/>
      <c r="G30" s="33"/>
      <c r="H30" s="33"/>
      <c r="I30" s="33"/>
      <c r="J30" s="67">
        <f>ROUND(J88,2)</f>
        <v>0</v>
      </c>
      <c r="K30" s="33"/>
      <c r="L30" s="91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1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40</v>
      </c>
      <c r="G32" s="33"/>
      <c r="H32" s="33"/>
      <c r="I32" s="37" t="s">
        <v>39</v>
      </c>
      <c r="J32" s="37" t="s">
        <v>41</v>
      </c>
      <c r="K32" s="33"/>
      <c r="L32" s="91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6" t="s">
        <v>42</v>
      </c>
      <c r="E33" s="28" t="s">
        <v>43</v>
      </c>
      <c r="F33" s="97">
        <f>ROUND((SUM(BE88:BE301)),2)</f>
        <v>0</v>
      </c>
      <c r="G33" s="33"/>
      <c r="H33" s="33"/>
      <c r="I33" s="98">
        <v>0.21</v>
      </c>
      <c r="J33" s="97">
        <f>ROUND(((SUM(BE88:BE301))*I33),2)</f>
        <v>0</v>
      </c>
      <c r="K33" s="33"/>
      <c r="L33" s="91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44</v>
      </c>
      <c r="F34" s="97">
        <f>ROUND((SUM(BF88:BF301)),2)</f>
        <v>0</v>
      </c>
      <c r="G34" s="33"/>
      <c r="H34" s="33"/>
      <c r="I34" s="98">
        <v>0.15</v>
      </c>
      <c r="J34" s="97">
        <f>ROUND(((SUM(BF88:BF301))*I34),2)</f>
        <v>0</v>
      </c>
      <c r="K34" s="33"/>
      <c r="L34" s="91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45</v>
      </c>
      <c r="F35" s="97">
        <f>ROUND((SUM(BG88:BG301)),2)</f>
        <v>0</v>
      </c>
      <c r="G35" s="33"/>
      <c r="H35" s="33"/>
      <c r="I35" s="98">
        <v>0.21</v>
      </c>
      <c r="J35" s="97">
        <f>0</f>
        <v>0</v>
      </c>
      <c r="K35" s="33"/>
      <c r="L35" s="91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46</v>
      </c>
      <c r="F36" s="97">
        <f>ROUND((SUM(BH88:BH301)),2)</f>
        <v>0</v>
      </c>
      <c r="G36" s="33"/>
      <c r="H36" s="33"/>
      <c r="I36" s="98">
        <v>0.15</v>
      </c>
      <c r="J36" s="97">
        <f>0</f>
        <v>0</v>
      </c>
      <c r="K36" s="33"/>
      <c r="L36" s="91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47</v>
      </c>
      <c r="F37" s="97">
        <f>ROUND((SUM(BI88:BI301)),2)</f>
        <v>0</v>
      </c>
      <c r="G37" s="33"/>
      <c r="H37" s="33"/>
      <c r="I37" s="98">
        <v>0</v>
      </c>
      <c r="J37" s="97">
        <f>0</f>
        <v>0</v>
      </c>
      <c r="K37" s="33"/>
      <c r="L37" s="91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1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9"/>
      <c r="D39" s="100" t="s">
        <v>48</v>
      </c>
      <c r="E39" s="56"/>
      <c r="F39" s="56"/>
      <c r="G39" s="101" t="s">
        <v>49</v>
      </c>
      <c r="H39" s="102" t="s">
        <v>50</v>
      </c>
      <c r="I39" s="56"/>
      <c r="J39" s="103">
        <f>SUM(J30:J37)</f>
        <v>0</v>
      </c>
      <c r="K39" s="104"/>
      <c r="L39" s="91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1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1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116</v>
      </c>
      <c r="D45" s="33"/>
      <c r="E45" s="33"/>
      <c r="F45" s="33"/>
      <c r="G45" s="33"/>
      <c r="H45" s="33"/>
      <c r="I45" s="33"/>
      <c r="J45" s="33"/>
      <c r="K45" s="33"/>
      <c r="L45" s="91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1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1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29" t="str">
        <f>E7</f>
        <v>III/11447 - KŘIŽOVATKA S III/11447 A – KŘIŽOVATKA S III/11438</v>
      </c>
      <c r="F48" s="330"/>
      <c r="G48" s="330"/>
      <c r="H48" s="330"/>
      <c r="I48" s="33"/>
      <c r="J48" s="33"/>
      <c r="K48" s="33"/>
      <c r="L48" s="91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111</v>
      </c>
      <c r="D49" s="33"/>
      <c r="E49" s="33"/>
      <c r="F49" s="33"/>
      <c r="G49" s="33"/>
      <c r="H49" s="33"/>
      <c r="I49" s="33"/>
      <c r="J49" s="33"/>
      <c r="K49" s="33"/>
      <c r="L49" s="91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310" t="str">
        <f>E9</f>
        <v>ZRN1 - KOMUNIKACE</v>
      </c>
      <c r="F50" s="331"/>
      <c r="G50" s="331"/>
      <c r="H50" s="331"/>
      <c r="I50" s="33"/>
      <c r="J50" s="33"/>
      <c r="K50" s="33"/>
      <c r="L50" s="91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1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3"/>
      <c r="E52" s="33"/>
      <c r="F52" s="26" t="str">
        <f>F12</f>
        <v>KU NEVEKLOV, ZDERADICE</v>
      </c>
      <c r="G52" s="33"/>
      <c r="H52" s="33"/>
      <c r="I52" s="28" t="s">
        <v>23</v>
      </c>
      <c r="J52" s="51" t="str">
        <f>IF(J12="","",J12)</f>
        <v>20. 3. 2021</v>
      </c>
      <c r="K52" s="33"/>
      <c r="L52" s="91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1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15.2" customHeight="1">
      <c r="A54" s="33"/>
      <c r="B54" s="34"/>
      <c r="C54" s="28" t="s">
        <v>25</v>
      </c>
      <c r="D54" s="33"/>
      <c r="E54" s="33"/>
      <c r="F54" s="26" t="str">
        <f>E15</f>
        <v>KSUS PRAHA 5 SMÍCHOV</v>
      </c>
      <c r="G54" s="33"/>
      <c r="H54" s="33"/>
      <c r="I54" s="28" t="s">
        <v>31</v>
      </c>
      <c r="J54" s="31" t="str">
        <f>E21</f>
        <v>NE2D PROJEKT</v>
      </c>
      <c r="K54" s="33"/>
      <c r="L54" s="91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25.7" customHeight="1">
      <c r="A55" s="33"/>
      <c r="B55" s="34"/>
      <c r="C55" s="28" t="s">
        <v>29</v>
      </c>
      <c r="D55" s="33"/>
      <c r="E55" s="33"/>
      <c r="F55" s="26" t="str">
        <f>IF(E18="","",E18)</f>
        <v>Vyplň údaj</v>
      </c>
      <c r="G55" s="33"/>
      <c r="H55" s="33"/>
      <c r="I55" s="28" t="s">
        <v>34</v>
      </c>
      <c r="J55" s="31" t="str">
        <f>E24</f>
        <v>ING VLADIMÍR PLHÁK</v>
      </c>
      <c r="K55" s="33"/>
      <c r="L55" s="91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1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5" t="s">
        <v>117</v>
      </c>
      <c r="D57" s="99"/>
      <c r="E57" s="99"/>
      <c r="F57" s="99"/>
      <c r="G57" s="99"/>
      <c r="H57" s="99"/>
      <c r="I57" s="99"/>
      <c r="J57" s="106" t="s">
        <v>118</v>
      </c>
      <c r="K57" s="99"/>
      <c r="L57" s="91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1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7" t="s">
        <v>70</v>
      </c>
      <c r="D59" s="33"/>
      <c r="E59" s="33"/>
      <c r="F59" s="33"/>
      <c r="G59" s="33"/>
      <c r="H59" s="33"/>
      <c r="I59" s="33"/>
      <c r="J59" s="67">
        <f>J88</f>
        <v>0</v>
      </c>
      <c r="K59" s="33"/>
      <c r="L59" s="91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119</v>
      </c>
    </row>
    <row r="60" spans="2:12" s="9" customFormat="1" ht="24.95" customHeight="1">
      <c r="B60" s="108"/>
      <c r="D60" s="109" t="s">
        <v>120</v>
      </c>
      <c r="E60" s="110"/>
      <c r="F60" s="110"/>
      <c r="G60" s="110"/>
      <c r="H60" s="110"/>
      <c r="I60" s="110"/>
      <c r="J60" s="111">
        <f>J89</f>
        <v>0</v>
      </c>
      <c r="L60" s="108"/>
    </row>
    <row r="61" spans="2:12" s="10" customFormat="1" ht="19.9" customHeight="1">
      <c r="B61" s="112"/>
      <c r="D61" s="113" t="s">
        <v>121</v>
      </c>
      <c r="E61" s="114"/>
      <c r="F61" s="114"/>
      <c r="G61" s="114"/>
      <c r="H61" s="114"/>
      <c r="I61" s="114"/>
      <c r="J61" s="115">
        <f>J90</f>
        <v>0</v>
      </c>
      <c r="L61" s="112"/>
    </row>
    <row r="62" spans="2:12" s="10" customFormat="1" ht="19.9" customHeight="1">
      <c r="B62" s="112"/>
      <c r="D62" s="113" t="s">
        <v>122</v>
      </c>
      <c r="E62" s="114"/>
      <c r="F62" s="114"/>
      <c r="G62" s="114"/>
      <c r="H62" s="114"/>
      <c r="I62" s="114"/>
      <c r="J62" s="115">
        <f>J133</f>
        <v>0</v>
      </c>
      <c r="L62" s="112"/>
    </row>
    <row r="63" spans="2:12" s="10" customFormat="1" ht="19.9" customHeight="1">
      <c r="B63" s="112"/>
      <c r="D63" s="113" t="s">
        <v>123</v>
      </c>
      <c r="E63" s="114"/>
      <c r="F63" s="114"/>
      <c r="G63" s="114"/>
      <c r="H63" s="114"/>
      <c r="I63" s="114"/>
      <c r="J63" s="115">
        <f>J136</f>
        <v>0</v>
      </c>
      <c r="L63" s="112"/>
    </row>
    <row r="64" spans="2:12" s="10" customFormat="1" ht="19.9" customHeight="1">
      <c r="B64" s="112"/>
      <c r="D64" s="113" t="s">
        <v>124</v>
      </c>
      <c r="E64" s="114"/>
      <c r="F64" s="114"/>
      <c r="G64" s="114"/>
      <c r="H64" s="114"/>
      <c r="I64" s="114"/>
      <c r="J64" s="115">
        <f>J184</f>
        <v>0</v>
      </c>
      <c r="L64" s="112"/>
    </row>
    <row r="65" spans="2:12" s="10" customFormat="1" ht="19.9" customHeight="1">
      <c r="B65" s="112"/>
      <c r="D65" s="113" t="s">
        <v>125</v>
      </c>
      <c r="E65" s="114"/>
      <c r="F65" s="114"/>
      <c r="G65" s="114"/>
      <c r="H65" s="114"/>
      <c r="I65" s="114"/>
      <c r="J65" s="115">
        <f>J201</f>
        <v>0</v>
      </c>
      <c r="L65" s="112"/>
    </row>
    <row r="66" spans="2:12" s="10" customFormat="1" ht="19.9" customHeight="1">
      <c r="B66" s="112"/>
      <c r="D66" s="113" t="s">
        <v>126</v>
      </c>
      <c r="E66" s="114"/>
      <c r="F66" s="114"/>
      <c r="G66" s="114"/>
      <c r="H66" s="114"/>
      <c r="I66" s="114"/>
      <c r="J66" s="115">
        <f>J262</f>
        <v>0</v>
      </c>
      <c r="L66" s="112"/>
    </row>
    <row r="67" spans="2:12" s="10" customFormat="1" ht="19.9" customHeight="1">
      <c r="B67" s="112"/>
      <c r="D67" s="113" t="s">
        <v>127</v>
      </c>
      <c r="E67" s="114"/>
      <c r="F67" s="114"/>
      <c r="G67" s="114"/>
      <c r="H67" s="114"/>
      <c r="I67" s="114"/>
      <c r="J67" s="115">
        <f>J275</f>
        <v>0</v>
      </c>
      <c r="L67" s="112"/>
    </row>
    <row r="68" spans="2:12" s="9" customFormat="1" ht="24.95" customHeight="1">
      <c r="B68" s="108"/>
      <c r="D68" s="109" t="s">
        <v>128</v>
      </c>
      <c r="E68" s="110"/>
      <c r="F68" s="110"/>
      <c r="G68" s="110"/>
      <c r="H68" s="110"/>
      <c r="I68" s="110"/>
      <c r="J68" s="111">
        <f>J277</f>
        <v>0</v>
      </c>
      <c r="L68" s="108"/>
    </row>
    <row r="69" spans="1:31" s="2" customFormat="1" ht="21.75" customHeight="1">
      <c r="A69" s="33"/>
      <c r="B69" s="34"/>
      <c r="C69" s="33"/>
      <c r="D69" s="33"/>
      <c r="E69" s="33"/>
      <c r="F69" s="33"/>
      <c r="G69" s="33"/>
      <c r="H69" s="33"/>
      <c r="I69" s="33"/>
      <c r="J69" s="33"/>
      <c r="K69" s="33"/>
      <c r="L69" s="91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6.95" customHeight="1">
      <c r="A70" s="33"/>
      <c r="B70" s="43"/>
      <c r="C70" s="44"/>
      <c r="D70" s="44"/>
      <c r="E70" s="44"/>
      <c r="F70" s="44"/>
      <c r="G70" s="44"/>
      <c r="H70" s="44"/>
      <c r="I70" s="44"/>
      <c r="J70" s="44"/>
      <c r="K70" s="44"/>
      <c r="L70" s="91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4" spans="1:31" s="2" customFormat="1" ht="6.95" customHeight="1">
      <c r="A74" s="33"/>
      <c r="B74" s="45"/>
      <c r="C74" s="46"/>
      <c r="D74" s="46"/>
      <c r="E74" s="46"/>
      <c r="F74" s="46"/>
      <c r="G74" s="46"/>
      <c r="H74" s="46"/>
      <c r="I74" s="46"/>
      <c r="J74" s="46"/>
      <c r="K74" s="46"/>
      <c r="L74" s="91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24.95" customHeight="1">
      <c r="A75" s="33"/>
      <c r="B75" s="34"/>
      <c r="C75" s="22" t="s">
        <v>129</v>
      </c>
      <c r="D75" s="33"/>
      <c r="E75" s="33"/>
      <c r="F75" s="33"/>
      <c r="G75" s="33"/>
      <c r="H75" s="33"/>
      <c r="I75" s="33"/>
      <c r="J75" s="33"/>
      <c r="K75" s="33"/>
      <c r="L75" s="91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5" customHeight="1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91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2" customHeight="1">
      <c r="A77" s="33"/>
      <c r="B77" s="34"/>
      <c r="C77" s="28" t="s">
        <v>17</v>
      </c>
      <c r="D77" s="33"/>
      <c r="E77" s="33"/>
      <c r="F77" s="33"/>
      <c r="G77" s="33"/>
      <c r="H77" s="33"/>
      <c r="I77" s="33"/>
      <c r="J77" s="33"/>
      <c r="K77" s="33"/>
      <c r="L77" s="91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6.5" customHeight="1">
      <c r="A78" s="33"/>
      <c r="B78" s="34"/>
      <c r="C78" s="33"/>
      <c r="D78" s="33"/>
      <c r="E78" s="329" t="str">
        <f>E7</f>
        <v>III/11447 - KŘIŽOVATKA S III/11447 A – KŘIŽOVATKA S III/11438</v>
      </c>
      <c r="F78" s="330"/>
      <c r="G78" s="330"/>
      <c r="H78" s="330"/>
      <c r="I78" s="33"/>
      <c r="J78" s="33"/>
      <c r="K78" s="33"/>
      <c r="L78" s="91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2" customHeight="1">
      <c r="A79" s="33"/>
      <c r="B79" s="34"/>
      <c r="C79" s="28" t="s">
        <v>111</v>
      </c>
      <c r="D79" s="33"/>
      <c r="E79" s="33"/>
      <c r="F79" s="33"/>
      <c r="G79" s="33"/>
      <c r="H79" s="33"/>
      <c r="I79" s="33"/>
      <c r="J79" s="33"/>
      <c r="K79" s="33"/>
      <c r="L79" s="91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6.5" customHeight="1">
      <c r="A80" s="33"/>
      <c r="B80" s="34"/>
      <c r="C80" s="33"/>
      <c r="D80" s="33"/>
      <c r="E80" s="310" t="str">
        <f>E9</f>
        <v>ZRN1 - KOMUNIKACE</v>
      </c>
      <c r="F80" s="331"/>
      <c r="G80" s="331"/>
      <c r="H80" s="331"/>
      <c r="I80" s="33"/>
      <c r="J80" s="33"/>
      <c r="K80" s="33"/>
      <c r="L80" s="91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6.95" customHeight="1">
      <c r="A81" s="33"/>
      <c r="B81" s="34"/>
      <c r="C81" s="33"/>
      <c r="D81" s="33"/>
      <c r="E81" s="33"/>
      <c r="F81" s="33"/>
      <c r="G81" s="33"/>
      <c r="H81" s="33"/>
      <c r="I81" s="33"/>
      <c r="J81" s="33"/>
      <c r="K81" s="33"/>
      <c r="L81" s="91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2" customHeight="1">
      <c r="A82" s="33"/>
      <c r="B82" s="34"/>
      <c r="C82" s="28" t="s">
        <v>21</v>
      </c>
      <c r="D82" s="33"/>
      <c r="E82" s="33"/>
      <c r="F82" s="26" t="str">
        <f>F12</f>
        <v>KU NEVEKLOV, ZDERADICE</v>
      </c>
      <c r="G82" s="33"/>
      <c r="H82" s="33"/>
      <c r="I82" s="28" t="s">
        <v>23</v>
      </c>
      <c r="J82" s="51" t="str">
        <f>IF(J12="","",J12)</f>
        <v>20. 3. 2021</v>
      </c>
      <c r="K82" s="33"/>
      <c r="L82" s="91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91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5.2" customHeight="1">
      <c r="A84" s="33"/>
      <c r="B84" s="34"/>
      <c r="C84" s="28" t="s">
        <v>25</v>
      </c>
      <c r="D84" s="33"/>
      <c r="E84" s="33"/>
      <c r="F84" s="26" t="str">
        <f>E15</f>
        <v>KSUS PRAHA 5 SMÍCHOV</v>
      </c>
      <c r="G84" s="33"/>
      <c r="H84" s="33"/>
      <c r="I84" s="28" t="s">
        <v>31</v>
      </c>
      <c r="J84" s="31" t="str">
        <f>E21</f>
        <v>NE2D PROJEKT</v>
      </c>
      <c r="K84" s="33"/>
      <c r="L84" s="91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5.7" customHeight="1">
      <c r="A85" s="33"/>
      <c r="B85" s="34"/>
      <c r="C85" s="28" t="s">
        <v>29</v>
      </c>
      <c r="D85" s="33"/>
      <c r="E85" s="33"/>
      <c r="F85" s="26" t="str">
        <f>IF(E18="","",E18)</f>
        <v>Vyplň údaj</v>
      </c>
      <c r="G85" s="33"/>
      <c r="H85" s="33"/>
      <c r="I85" s="28" t="s">
        <v>34</v>
      </c>
      <c r="J85" s="31" t="str">
        <f>E24</f>
        <v>ING VLADIMÍR PLHÁK</v>
      </c>
      <c r="K85" s="33"/>
      <c r="L85" s="91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0.3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91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11" customFormat="1" ht="29.25" customHeight="1">
      <c r="A87" s="116"/>
      <c r="B87" s="117"/>
      <c r="C87" s="118" t="s">
        <v>130</v>
      </c>
      <c r="D87" s="119" t="s">
        <v>57</v>
      </c>
      <c r="E87" s="119" t="s">
        <v>53</v>
      </c>
      <c r="F87" s="119" t="s">
        <v>54</v>
      </c>
      <c r="G87" s="119" t="s">
        <v>131</v>
      </c>
      <c r="H87" s="119" t="s">
        <v>132</v>
      </c>
      <c r="I87" s="119" t="s">
        <v>133</v>
      </c>
      <c r="J87" s="119" t="s">
        <v>118</v>
      </c>
      <c r="K87" s="120" t="s">
        <v>134</v>
      </c>
      <c r="L87" s="121"/>
      <c r="M87" s="58" t="s">
        <v>3</v>
      </c>
      <c r="N87" s="59" t="s">
        <v>42</v>
      </c>
      <c r="O87" s="59" t="s">
        <v>135</v>
      </c>
      <c r="P87" s="59" t="s">
        <v>136</v>
      </c>
      <c r="Q87" s="59" t="s">
        <v>137</v>
      </c>
      <c r="R87" s="59" t="s">
        <v>138</v>
      </c>
      <c r="S87" s="59" t="s">
        <v>139</v>
      </c>
      <c r="T87" s="60" t="s">
        <v>140</v>
      </c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</row>
    <row r="88" spans="1:63" s="2" customFormat="1" ht="22.9" customHeight="1">
      <c r="A88" s="33"/>
      <c r="B88" s="34"/>
      <c r="C88" s="65" t="s">
        <v>141</v>
      </c>
      <c r="D88" s="33"/>
      <c r="E88" s="33"/>
      <c r="F88" s="33"/>
      <c r="G88" s="33"/>
      <c r="H88" s="33"/>
      <c r="I88" s="33"/>
      <c r="J88" s="122">
        <f>BK88</f>
        <v>0</v>
      </c>
      <c r="K88" s="33"/>
      <c r="L88" s="34"/>
      <c r="M88" s="61"/>
      <c r="N88" s="52"/>
      <c r="O88" s="62"/>
      <c r="P88" s="123">
        <f>P89+P277</f>
        <v>0</v>
      </c>
      <c r="Q88" s="62"/>
      <c r="R88" s="123">
        <f>R89+R277</f>
        <v>4038.4897805</v>
      </c>
      <c r="S88" s="62"/>
      <c r="T88" s="124">
        <f>T89+T277</f>
        <v>5404.501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T88" s="18" t="s">
        <v>71</v>
      </c>
      <c r="AU88" s="18" t="s">
        <v>119</v>
      </c>
      <c r="BK88" s="125">
        <f>BK89+BK277</f>
        <v>0</v>
      </c>
    </row>
    <row r="89" spans="2:63" s="12" customFormat="1" ht="25.9" customHeight="1">
      <c r="B89" s="126"/>
      <c r="D89" s="127" t="s">
        <v>71</v>
      </c>
      <c r="E89" s="128" t="s">
        <v>142</v>
      </c>
      <c r="F89" s="128" t="s">
        <v>143</v>
      </c>
      <c r="I89" s="129"/>
      <c r="J89" s="130">
        <f>BK89</f>
        <v>0</v>
      </c>
      <c r="L89" s="126"/>
      <c r="M89" s="131"/>
      <c r="N89" s="132"/>
      <c r="O89" s="132"/>
      <c r="P89" s="133">
        <f>P90+P133+P136+P184+P201+P262+P275</f>
        <v>0</v>
      </c>
      <c r="Q89" s="132"/>
      <c r="R89" s="133">
        <f>R90+R133+R136+R184+R201+R262+R275</f>
        <v>4038.4897805</v>
      </c>
      <c r="S89" s="132"/>
      <c r="T89" s="134">
        <f>T90+T133+T136+T184+T201+T262+T275</f>
        <v>5404.501</v>
      </c>
      <c r="AR89" s="127" t="s">
        <v>80</v>
      </c>
      <c r="AT89" s="135" t="s">
        <v>71</v>
      </c>
      <c r="AU89" s="135" t="s">
        <v>72</v>
      </c>
      <c r="AY89" s="127" t="s">
        <v>144</v>
      </c>
      <c r="BK89" s="136">
        <f>BK90+BK133+BK136+BK184+BK201+BK262+BK275</f>
        <v>0</v>
      </c>
    </row>
    <row r="90" spans="2:63" s="12" customFormat="1" ht="22.9" customHeight="1">
      <c r="B90" s="126"/>
      <c r="D90" s="127" t="s">
        <v>71</v>
      </c>
      <c r="E90" s="137" t="s">
        <v>80</v>
      </c>
      <c r="F90" s="137" t="s">
        <v>145</v>
      </c>
      <c r="I90" s="129"/>
      <c r="J90" s="138">
        <f>BK90</f>
        <v>0</v>
      </c>
      <c r="L90" s="126"/>
      <c r="M90" s="131"/>
      <c r="N90" s="132"/>
      <c r="O90" s="132"/>
      <c r="P90" s="133">
        <f>SUM(P91:P132)</f>
        <v>0</v>
      </c>
      <c r="Q90" s="132"/>
      <c r="R90" s="133">
        <f>SUM(R91:R132)</f>
        <v>2881.59692</v>
      </c>
      <c r="S90" s="132"/>
      <c r="T90" s="134">
        <f>SUM(T91:T132)</f>
        <v>4096.985000000001</v>
      </c>
      <c r="AR90" s="127" t="s">
        <v>80</v>
      </c>
      <c r="AT90" s="135" t="s">
        <v>71</v>
      </c>
      <c r="AU90" s="135" t="s">
        <v>80</v>
      </c>
      <c r="AY90" s="127" t="s">
        <v>144</v>
      </c>
      <c r="BK90" s="136">
        <f>SUM(BK91:BK132)</f>
        <v>0</v>
      </c>
    </row>
    <row r="91" spans="1:65" s="2" customFormat="1" ht="48">
      <c r="A91" s="33"/>
      <c r="B91" s="139"/>
      <c r="C91" s="140" t="s">
        <v>80</v>
      </c>
      <c r="D91" s="140" t="s">
        <v>146</v>
      </c>
      <c r="E91" s="141" t="s">
        <v>147</v>
      </c>
      <c r="F91" s="142" t="s">
        <v>148</v>
      </c>
      <c r="G91" s="143" t="s">
        <v>96</v>
      </c>
      <c r="H91" s="144">
        <v>456</v>
      </c>
      <c r="I91" s="145"/>
      <c r="J91" s="146">
        <f>ROUND(I91*H91,2)</f>
        <v>0</v>
      </c>
      <c r="K91" s="142" t="s">
        <v>149</v>
      </c>
      <c r="L91" s="34"/>
      <c r="M91" s="147" t="s">
        <v>3</v>
      </c>
      <c r="N91" s="148" t="s">
        <v>43</v>
      </c>
      <c r="O91" s="54"/>
      <c r="P91" s="149">
        <f>O91*H91</f>
        <v>0</v>
      </c>
      <c r="Q91" s="149">
        <v>0</v>
      </c>
      <c r="R91" s="149">
        <f>Q91*H91</f>
        <v>0</v>
      </c>
      <c r="S91" s="149">
        <v>0</v>
      </c>
      <c r="T91" s="150">
        <f>S91*H91</f>
        <v>0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R91" s="151" t="s">
        <v>150</v>
      </c>
      <c r="AT91" s="151" t="s">
        <v>146</v>
      </c>
      <c r="AU91" s="151" t="s">
        <v>82</v>
      </c>
      <c r="AY91" s="18" t="s">
        <v>144</v>
      </c>
      <c r="BE91" s="152">
        <f>IF(N91="základní",J91,0)</f>
        <v>0</v>
      </c>
      <c r="BF91" s="152">
        <f>IF(N91="snížená",J91,0)</f>
        <v>0</v>
      </c>
      <c r="BG91" s="152">
        <f>IF(N91="zákl. přenesená",J91,0)</f>
        <v>0</v>
      </c>
      <c r="BH91" s="152">
        <f>IF(N91="sníž. přenesená",J91,0)</f>
        <v>0</v>
      </c>
      <c r="BI91" s="152">
        <f>IF(N91="nulová",J91,0)</f>
        <v>0</v>
      </c>
      <c r="BJ91" s="18" t="s">
        <v>80</v>
      </c>
      <c r="BK91" s="152">
        <f>ROUND(I91*H91,2)</f>
        <v>0</v>
      </c>
      <c r="BL91" s="18" t="s">
        <v>150</v>
      </c>
      <c r="BM91" s="151" t="s">
        <v>151</v>
      </c>
    </row>
    <row r="92" spans="1:65" s="2" customFormat="1" ht="78" customHeight="1">
      <c r="A92" s="33"/>
      <c r="B92" s="139"/>
      <c r="C92" s="140" t="s">
        <v>82</v>
      </c>
      <c r="D92" s="140" t="s">
        <v>146</v>
      </c>
      <c r="E92" s="141" t="s">
        <v>152</v>
      </c>
      <c r="F92" s="142" t="s">
        <v>153</v>
      </c>
      <c r="G92" s="143" t="s">
        <v>96</v>
      </c>
      <c r="H92" s="144">
        <v>44</v>
      </c>
      <c r="I92" s="145"/>
      <c r="J92" s="146">
        <f>ROUND(I92*H92,2)</f>
        <v>0</v>
      </c>
      <c r="K92" s="142" t="s">
        <v>149</v>
      </c>
      <c r="L92" s="34"/>
      <c r="M92" s="147" t="s">
        <v>3</v>
      </c>
      <c r="N92" s="148" t="s">
        <v>43</v>
      </c>
      <c r="O92" s="54"/>
      <c r="P92" s="149">
        <f>O92*H92</f>
        <v>0</v>
      </c>
      <c r="Q92" s="149">
        <v>0</v>
      </c>
      <c r="R92" s="149">
        <f>Q92*H92</f>
        <v>0</v>
      </c>
      <c r="S92" s="149">
        <v>0.425</v>
      </c>
      <c r="T92" s="150">
        <f>S92*H92</f>
        <v>18.7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51" t="s">
        <v>150</v>
      </c>
      <c r="AT92" s="151" t="s">
        <v>146</v>
      </c>
      <c r="AU92" s="151" t="s">
        <v>82</v>
      </c>
      <c r="AY92" s="18" t="s">
        <v>144</v>
      </c>
      <c r="BE92" s="152">
        <f>IF(N92="základní",J92,0)</f>
        <v>0</v>
      </c>
      <c r="BF92" s="152">
        <f>IF(N92="snížená",J92,0)</f>
        <v>0</v>
      </c>
      <c r="BG92" s="152">
        <f>IF(N92="zákl. přenesená",J92,0)</f>
        <v>0</v>
      </c>
      <c r="BH92" s="152">
        <f>IF(N92="sníž. přenesená",J92,0)</f>
        <v>0</v>
      </c>
      <c r="BI92" s="152">
        <f>IF(N92="nulová",J92,0)</f>
        <v>0</v>
      </c>
      <c r="BJ92" s="18" t="s">
        <v>80</v>
      </c>
      <c r="BK92" s="152">
        <f>ROUND(I92*H92,2)</f>
        <v>0</v>
      </c>
      <c r="BL92" s="18" t="s">
        <v>150</v>
      </c>
      <c r="BM92" s="151" t="s">
        <v>154</v>
      </c>
    </row>
    <row r="93" spans="1:65" s="2" customFormat="1" ht="55.5" customHeight="1">
      <c r="A93" s="33"/>
      <c r="B93" s="139"/>
      <c r="C93" s="140" t="s">
        <v>93</v>
      </c>
      <c r="D93" s="140" t="s">
        <v>146</v>
      </c>
      <c r="E93" s="141" t="s">
        <v>155</v>
      </c>
      <c r="F93" s="142" t="s">
        <v>156</v>
      </c>
      <c r="G93" s="143" t="s">
        <v>96</v>
      </c>
      <c r="H93" s="144">
        <v>4600</v>
      </c>
      <c r="I93" s="145"/>
      <c r="J93" s="146">
        <f>ROUND(I93*H93,2)</f>
        <v>0</v>
      </c>
      <c r="K93" s="142" t="s">
        <v>149</v>
      </c>
      <c r="L93" s="34"/>
      <c r="M93" s="147" t="s">
        <v>3</v>
      </c>
      <c r="N93" s="148" t="s">
        <v>43</v>
      </c>
      <c r="O93" s="54"/>
      <c r="P93" s="149">
        <f>O93*H93</f>
        <v>0</v>
      </c>
      <c r="Q93" s="149">
        <v>6E-05</v>
      </c>
      <c r="R93" s="149">
        <f>Q93*H93</f>
        <v>0.276</v>
      </c>
      <c r="S93" s="149">
        <v>0.103</v>
      </c>
      <c r="T93" s="150">
        <f>S93*H93</f>
        <v>473.79999999999995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R93" s="151" t="s">
        <v>150</v>
      </c>
      <c r="AT93" s="151" t="s">
        <v>146</v>
      </c>
      <c r="AU93" s="151" t="s">
        <v>82</v>
      </c>
      <c r="AY93" s="18" t="s">
        <v>144</v>
      </c>
      <c r="BE93" s="152">
        <f>IF(N93="základní",J93,0)</f>
        <v>0</v>
      </c>
      <c r="BF93" s="152">
        <f>IF(N93="snížená",J93,0)</f>
        <v>0</v>
      </c>
      <c r="BG93" s="152">
        <f>IF(N93="zákl. přenesená",J93,0)</f>
        <v>0</v>
      </c>
      <c r="BH93" s="152">
        <f>IF(N93="sníž. přenesená",J93,0)</f>
        <v>0</v>
      </c>
      <c r="BI93" s="152">
        <f>IF(N93="nulová",J93,0)</f>
        <v>0</v>
      </c>
      <c r="BJ93" s="18" t="s">
        <v>80</v>
      </c>
      <c r="BK93" s="152">
        <f>ROUND(I93*H93,2)</f>
        <v>0</v>
      </c>
      <c r="BL93" s="18" t="s">
        <v>150</v>
      </c>
      <c r="BM93" s="151" t="s">
        <v>157</v>
      </c>
    </row>
    <row r="94" spans="2:51" s="13" customFormat="1" ht="11.25">
      <c r="B94" s="153"/>
      <c r="D94" s="154" t="s">
        <v>158</v>
      </c>
      <c r="E94" s="155" t="s">
        <v>3</v>
      </c>
      <c r="F94" s="156" t="s">
        <v>159</v>
      </c>
      <c r="H94" s="155" t="s">
        <v>3</v>
      </c>
      <c r="I94" s="157"/>
      <c r="L94" s="153"/>
      <c r="M94" s="158"/>
      <c r="N94" s="159"/>
      <c r="O94" s="159"/>
      <c r="P94" s="159"/>
      <c r="Q94" s="159"/>
      <c r="R94" s="159"/>
      <c r="S94" s="159"/>
      <c r="T94" s="160"/>
      <c r="AT94" s="155" t="s">
        <v>158</v>
      </c>
      <c r="AU94" s="155" t="s">
        <v>82</v>
      </c>
      <c r="AV94" s="13" t="s">
        <v>80</v>
      </c>
      <c r="AW94" s="13" t="s">
        <v>33</v>
      </c>
      <c r="AX94" s="13" t="s">
        <v>72</v>
      </c>
      <c r="AY94" s="155" t="s">
        <v>144</v>
      </c>
    </row>
    <row r="95" spans="2:51" s="14" customFormat="1" ht="11.25">
      <c r="B95" s="161"/>
      <c r="D95" s="154" t="s">
        <v>158</v>
      </c>
      <c r="E95" s="162" t="s">
        <v>94</v>
      </c>
      <c r="F95" s="163" t="s">
        <v>97</v>
      </c>
      <c r="H95" s="164">
        <v>4600</v>
      </c>
      <c r="I95" s="165"/>
      <c r="L95" s="161"/>
      <c r="M95" s="166"/>
      <c r="N95" s="167"/>
      <c r="O95" s="167"/>
      <c r="P95" s="167"/>
      <c r="Q95" s="167"/>
      <c r="R95" s="167"/>
      <c r="S95" s="167"/>
      <c r="T95" s="168"/>
      <c r="AT95" s="162" t="s">
        <v>158</v>
      </c>
      <c r="AU95" s="162" t="s">
        <v>82</v>
      </c>
      <c r="AV95" s="14" t="s">
        <v>82</v>
      </c>
      <c r="AW95" s="14" t="s">
        <v>33</v>
      </c>
      <c r="AX95" s="14" t="s">
        <v>80</v>
      </c>
      <c r="AY95" s="162" t="s">
        <v>144</v>
      </c>
    </row>
    <row r="96" spans="1:65" s="2" customFormat="1" ht="55.5" customHeight="1">
      <c r="A96" s="33"/>
      <c r="B96" s="139"/>
      <c r="C96" s="140" t="s">
        <v>150</v>
      </c>
      <c r="D96" s="140" t="s">
        <v>146</v>
      </c>
      <c r="E96" s="141" t="s">
        <v>160</v>
      </c>
      <c r="F96" s="142" t="s">
        <v>161</v>
      </c>
      <c r="G96" s="143" t="s">
        <v>96</v>
      </c>
      <c r="H96" s="144">
        <v>2300</v>
      </c>
      <c r="I96" s="145"/>
      <c r="J96" s="146">
        <f>ROUND(I96*H96,2)</f>
        <v>0</v>
      </c>
      <c r="K96" s="142" t="s">
        <v>149</v>
      </c>
      <c r="L96" s="34"/>
      <c r="M96" s="147" t="s">
        <v>3</v>
      </c>
      <c r="N96" s="148" t="s">
        <v>43</v>
      </c>
      <c r="O96" s="54"/>
      <c r="P96" s="149">
        <f>O96*H96</f>
        <v>0</v>
      </c>
      <c r="Q96" s="149">
        <v>7E-05</v>
      </c>
      <c r="R96" s="149">
        <f>Q96*H96</f>
        <v>0.16099999999999998</v>
      </c>
      <c r="S96" s="149">
        <v>0.128</v>
      </c>
      <c r="T96" s="150">
        <f>S96*H96</f>
        <v>294.40000000000003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51" t="s">
        <v>150</v>
      </c>
      <c r="AT96" s="151" t="s">
        <v>146</v>
      </c>
      <c r="AU96" s="151" t="s">
        <v>82</v>
      </c>
      <c r="AY96" s="18" t="s">
        <v>144</v>
      </c>
      <c r="BE96" s="152">
        <f>IF(N96="základní",J96,0)</f>
        <v>0</v>
      </c>
      <c r="BF96" s="152">
        <f>IF(N96="snížená",J96,0)</f>
        <v>0</v>
      </c>
      <c r="BG96" s="152">
        <f>IF(N96="zákl. přenesená",J96,0)</f>
        <v>0</v>
      </c>
      <c r="BH96" s="152">
        <f>IF(N96="sníž. přenesená",J96,0)</f>
        <v>0</v>
      </c>
      <c r="BI96" s="152">
        <f>IF(N96="nulová",J96,0)</f>
        <v>0</v>
      </c>
      <c r="BJ96" s="18" t="s">
        <v>80</v>
      </c>
      <c r="BK96" s="152">
        <f>ROUND(I96*H96,2)</f>
        <v>0</v>
      </c>
      <c r="BL96" s="18" t="s">
        <v>150</v>
      </c>
      <c r="BM96" s="151" t="s">
        <v>162</v>
      </c>
    </row>
    <row r="97" spans="2:51" s="13" customFormat="1" ht="11.25">
      <c r="B97" s="153"/>
      <c r="D97" s="154" t="s">
        <v>158</v>
      </c>
      <c r="E97" s="155" t="s">
        <v>3</v>
      </c>
      <c r="F97" s="156" t="s">
        <v>163</v>
      </c>
      <c r="H97" s="155" t="s">
        <v>3</v>
      </c>
      <c r="I97" s="157"/>
      <c r="L97" s="153"/>
      <c r="M97" s="158"/>
      <c r="N97" s="159"/>
      <c r="O97" s="159"/>
      <c r="P97" s="159"/>
      <c r="Q97" s="159"/>
      <c r="R97" s="159"/>
      <c r="S97" s="159"/>
      <c r="T97" s="160"/>
      <c r="AT97" s="155" t="s">
        <v>158</v>
      </c>
      <c r="AU97" s="155" t="s">
        <v>82</v>
      </c>
      <c r="AV97" s="13" t="s">
        <v>80</v>
      </c>
      <c r="AW97" s="13" t="s">
        <v>33</v>
      </c>
      <c r="AX97" s="13" t="s">
        <v>72</v>
      </c>
      <c r="AY97" s="155" t="s">
        <v>144</v>
      </c>
    </row>
    <row r="98" spans="2:51" s="14" customFormat="1" ht="11.25">
      <c r="B98" s="161"/>
      <c r="D98" s="154" t="s">
        <v>158</v>
      </c>
      <c r="E98" s="162" t="s">
        <v>3</v>
      </c>
      <c r="F98" s="163" t="s">
        <v>164</v>
      </c>
      <c r="H98" s="164">
        <v>2300</v>
      </c>
      <c r="I98" s="165"/>
      <c r="L98" s="161"/>
      <c r="M98" s="166"/>
      <c r="N98" s="167"/>
      <c r="O98" s="167"/>
      <c r="P98" s="167"/>
      <c r="Q98" s="167"/>
      <c r="R98" s="167"/>
      <c r="S98" s="167"/>
      <c r="T98" s="168"/>
      <c r="AT98" s="162" t="s">
        <v>158</v>
      </c>
      <c r="AU98" s="162" t="s">
        <v>82</v>
      </c>
      <c r="AV98" s="14" t="s">
        <v>82</v>
      </c>
      <c r="AW98" s="14" t="s">
        <v>33</v>
      </c>
      <c r="AX98" s="14" t="s">
        <v>80</v>
      </c>
      <c r="AY98" s="162" t="s">
        <v>144</v>
      </c>
    </row>
    <row r="99" spans="1:65" s="2" customFormat="1" ht="55.5" customHeight="1">
      <c r="A99" s="33"/>
      <c r="B99" s="139"/>
      <c r="C99" s="140" t="s">
        <v>165</v>
      </c>
      <c r="D99" s="140" t="s">
        <v>146</v>
      </c>
      <c r="E99" s="141" t="s">
        <v>166</v>
      </c>
      <c r="F99" s="142" t="s">
        <v>167</v>
      </c>
      <c r="G99" s="143" t="s">
        <v>96</v>
      </c>
      <c r="H99" s="144">
        <v>12910</v>
      </c>
      <c r="I99" s="145"/>
      <c r="J99" s="146">
        <f>ROUND(I99*H99,2)</f>
        <v>0</v>
      </c>
      <c r="K99" s="142" t="s">
        <v>149</v>
      </c>
      <c r="L99" s="34"/>
      <c r="M99" s="147" t="s">
        <v>3</v>
      </c>
      <c r="N99" s="148" t="s">
        <v>43</v>
      </c>
      <c r="O99" s="54"/>
      <c r="P99" s="149">
        <f>O99*H99</f>
        <v>0</v>
      </c>
      <c r="Q99" s="149">
        <v>0.00013</v>
      </c>
      <c r="R99" s="149">
        <f>Q99*H99</f>
        <v>1.6783</v>
      </c>
      <c r="S99" s="149">
        <v>0.256</v>
      </c>
      <c r="T99" s="150">
        <f>S99*H99</f>
        <v>3304.96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R99" s="151" t="s">
        <v>150</v>
      </c>
      <c r="AT99" s="151" t="s">
        <v>146</v>
      </c>
      <c r="AU99" s="151" t="s">
        <v>82</v>
      </c>
      <c r="AY99" s="18" t="s">
        <v>144</v>
      </c>
      <c r="BE99" s="152">
        <f>IF(N99="základní",J99,0)</f>
        <v>0</v>
      </c>
      <c r="BF99" s="152">
        <f>IF(N99="snížená",J99,0)</f>
        <v>0</v>
      </c>
      <c r="BG99" s="152">
        <f>IF(N99="zákl. přenesená",J99,0)</f>
        <v>0</v>
      </c>
      <c r="BH99" s="152">
        <f>IF(N99="sníž. přenesená",J99,0)</f>
        <v>0</v>
      </c>
      <c r="BI99" s="152">
        <f>IF(N99="nulová",J99,0)</f>
        <v>0</v>
      </c>
      <c r="BJ99" s="18" t="s">
        <v>80</v>
      </c>
      <c r="BK99" s="152">
        <f>ROUND(I99*H99,2)</f>
        <v>0</v>
      </c>
      <c r="BL99" s="18" t="s">
        <v>150</v>
      </c>
      <c r="BM99" s="151" t="s">
        <v>168</v>
      </c>
    </row>
    <row r="100" spans="2:51" s="13" customFormat="1" ht="11.25">
      <c r="B100" s="153"/>
      <c r="D100" s="154" t="s">
        <v>158</v>
      </c>
      <c r="E100" s="155" t="s">
        <v>3</v>
      </c>
      <c r="F100" s="156" t="s">
        <v>169</v>
      </c>
      <c r="H100" s="155" t="s">
        <v>3</v>
      </c>
      <c r="I100" s="157"/>
      <c r="L100" s="153"/>
      <c r="M100" s="158"/>
      <c r="N100" s="159"/>
      <c r="O100" s="159"/>
      <c r="P100" s="159"/>
      <c r="Q100" s="159"/>
      <c r="R100" s="159"/>
      <c r="S100" s="159"/>
      <c r="T100" s="160"/>
      <c r="AT100" s="155" t="s">
        <v>158</v>
      </c>
      <c r="AU100" s="155" t="s">
        <v>82</v>
      </c>
      <c r="AV100" s="13" t="s">
        <v>80</v>
      </c>
      <c r="AW100" s="13" t="s">
        <v>33</v>
      </c>
      <c r="AX100" s="13" t="s">
        <v>72</v>
      </c>
      <c r="AY100" s="155" t="s">
        <v>144</v>
      </c>
    </row>
    <row r="101" spans="2:51" s="14" customFormat="1" ht="11.25">
      <c r="B101" s="161"/>
      <c r="D101" s="154" t="s">
        <v>158</v>
      </c>
      <c r="E101" s="162" t="s">
        <v>102</v>
      </c>
      <c r="F101" s="163" t="s">
        <v>104</v>
      </c>
      <c r="H101" s="164">
        <v>12910</v>
      </c>
      <c r="I101" s="165"/>
      <c r="L101" s="161"/>
      <c r="M101" s="166"/>
      <c r="N101" s="167"/>
      <c r="O101" s="167"/>
      <c r="P101" s="167"/>
      <c r="Q101" s="167"/>
      <c r="R101" s="167"/>
      <c r="S101" s="167"/>
      <c r="T101" s="168"/>
      <c r="AT101" s="162" t="s">
        <v>158</v>
      </c>
      <c r="AU101" s="162" t="s">
        <v>82</v>
      </c>
      <c r="AV101" s="14" t="s">
        <v>82</v>
      </c>
      <c r="AW101" s="14" t="s">
        <v>33</v>
      </c>
      <c r="AX101" s="14" t="s">
        <v>80</v>
      </c>
      <c r="AY101" s="162" t="s">
        <v>144</v>
      </c>
    </row>
    <row r="102" spans="1:65" s="2" customFormat="1" ht="48">
      <c r="A102" s="33"/>
      <c r="B102" s="139"/>
      <c r="C102" s="140" t="s">
        <v>92</v>
      </c>
      <c r="D102" s="140" t="s">
        <v>146</v>
      </c>
      <c r="E102" s="141" t="s">
        <v>170</v>
      </c>
      <c r="F102" s="142" t="s">
        <v>171</v>
      </c>
      <c r="G102" s="143" t="s">
        <v>91</v>
      </c>
      <c r="H102" s="144">
        <v>25</v>
      </c>
      <c r="I102" s="145"/>
      <c r="J102" s="146">
        <f>ROUND(I102*H102,2)</f>
        <v>0</v>
      </c>
      <c r="K102" s="142" t="s">
        <v>149</v>
      </c>
      <c r="L102" s="34"/>
      <c r="M102" s="147" t="s">
        <v>3</v>
      </c>
      <c r="N102" s="148" t="s">
        <v>43</v>
      </c>
      <c r="O102" s="54"/>
      <c r="P102" s="149">
        <f>O102*H102</f>
        <v>0</v>
      </c>
      <c r="Q102" s="149">
        <v>0</v>
      </c>
      <c r="R102" s="149">
        <f>Q102*H102</f>
        <v>0</v>
      </c>
      <c r="S102" s="149">
        <v>0.205</v>
      </c>
      <c r="T102" s="150">
        <f>S102*H102</f>
        <v>5.125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51" t="s">
        <v>150</v>
      </c>
      <c r="AT102" s="151" t="s">
        <v>146</v>
      </c>
      <c r="AU102" s="151" t="s">
        <v>82</v>
      </c>
      <c r="AY102" s="18" t="s">
        <v>144</v>
      </c>
      <c r="BE102" s="152">
        <f>IF(N102="základní",J102,0)</f>
        <v>0</v>
      </c>
      <c r="BF102" s="152">
        <f>IF(N102="snížená",J102,0)</f>
        <v>0</v>
      </c>
      <c r="BG102" s="152">
        <f>IF(N102="zákl. přenesená",J102,0)</f>
        <v>0</v>
      </c>
      <c r="BH102" s="152">
        <f>IF(N102="sníž. přenesená",J102,0)</f>
        <v>0</v>
      </c>
      <c r="BI102" s="152">
        <f>IF(N102="nulová",J102,0)</f>
        <v>0</v>
      </c>
      <c r="BJ102" s="18" t="s">
        <v>80</v>
      </c>
      <c r="BK102" s="152">
        <f>ROUND(I102*H102,2)</f>
        <v>0</v>
      </c>
      <c r="BL102" s="18" t="s">
        <v>150</v>
      </c>
      <c r="BM102" s="151" t="s">
        <v>172</v>
      </c>
    </row>
    <row r="103" spans="1:65" s="2" customFormat="1" ht="24">
      <c r="A103" s="33"/>
      <c r="B103" s="139"/>
      <c r="C103" s="140" t="s">
        <v>173</v>
      </c>
      <c r="D103" s="140" t="s">
        <v>146</v>
      </c>
      <c r="E103" s="141" t="s">
        <v>174</v>
      </c>
      <c r="F103" s="142" t="s">
        <v>175</v>
      </c>
      <c r="G103" s="143" t="s">
        <v>176</v>
      </c>
      <c r="H103" s="144">
        <v>1</v>
      </c>
      <c r="I103" s="145"/>
      <c r="J103" s="146">
        <f>ROUND(I103*H103,2)</f>
        <v>0</v>
      </c>
      <c r="K103" s="142" t="s">
        <v>149</v>
      </c>
      <c r="L103" s="34"/>
      <c r="M103" s="147" t="s">
        <v>3</v>
      </c>
      <c r="N103" s="148" t="s">
        <v>43</v>
      </c>
      <c r="O103" s="54"/>
      <c r="P103" s="149">
        <f>O103*H103</f>
        <v>0</v>
      </c>
      <c r="Q103" s="149">
        <v>0</v>
      </c>
      <c r="R103" s="149">
        <f>Q103*H103</f>
        <v>0</v>
      </c>
      <c r="S103" s="149">
        <v>0</v>
      </c>
      <c r="T103" s="150">
        <f>S103*H103</f>
        <v>0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R103" s="151" t="s">
        <v>150</v>
      </c>
      <c r="AT103" s="151" t="s">
        <v>146</v>
      </c>
      <c r="AU103" s="151" t="s">
        <v>82</v>
      </c>
      <c r="AY103" s="18" t="s">
        <v>144</v>
      </c>
      <c r="BE103" s="152">
        <f>IF(N103="základní",J103,0)</f>
        <v>0</v>
      </c>
      <c r="BF103" s="152">
        <f>IF(N103="snížená",J103,0)</f>
        <v>0</v>
      </c>
      <c r="BG103" s="152">
        <f>IF(N103="zákl. přenesená",J103,0)</f>
        <v>0</v>
      </c>
      <c r="BH103" s="152">
        <f>IF(N103="sníž. přenesená",J103,0)</f>
        <v>0</v>
      </c>
      <c r="BI103" s="152">
        <f>IF(N103="nulová",J103,0)</f>
        <v>0</v>
      </c>
      <c r="BJ103" s="18" t="s">
        <v>80</v>
      </c>
      <c r="BK103" s="152">
        <f>ROUND(I103*H103,2)</f>
        <v>0</v>
      </c>
      <c r="BL103" s="18" t="s">
        <v>150</v>
      </c>
      <c r="BM103" s="151" t="s">
        <v>177</v>
      </c>
    </row>
    <row r="104" spans="1:65" s="2" customFormat="1" ht="44.25" customHeight="1">
      <c r="A104" s="33"/>
      <c r="B104" s="139"/>
      <c r="C104" s="140" t="s">
        <v>178</v>
      </c>
      <c r="D104" s="140" t="s">
        <v>146</v>
      </c>
      <c r="E104" s="141" t="s">
        <v>179</v>
      </c>
      <c r="F104" s="142" t="s">
        <v>180</v>
      </c>
      <c r="G104" s="143" t="s">
        <v>176</v>
      </c>
      <c r="H104" s="144">
        <v>320</v>
      </c>
      <c r="I104" s="145"/>
      <c r="J104" s="146">
        <f>ROUND(I104*H104,2)</f>
        <v>0</v>
      </c>
      <c r="K104" s="142" t="s">
        <v>149</v>
      </c>
      <c r="L104" s="34"/>
      <c r="M104" s="147" t="s">
        <v>3</v>
      </c>
      <c r="N104" s="148" t="s">
        <v>43</v>
      </c>
      <c r="O104" s="54"/>
      <c r="P104" s="149">
        <f>O104*H104</f>
        <v>0</v>
      </c>
      <c r="Q104" s="149">
        <v>0</v>
      </c>
      <c r="R104" s="149">
        <f>Q104*H104</f>
        <v>0</v>
      </c>
      <c r="S104" s="149">
        <v>0</v>
      </c>
      <c r="T104" s="150">
        <f>S104*H104</f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51" t="s">
        <v>150</v>
      </c>
      <c r="AT104" s="151" t="s">
        <v>146</v>
      </c>
      <c r="AU104" s="151" t="s">
        <v>82</v>
      </c>
      <c r="AY104" s="18" t="s">
        <v>144</v>
      </c>
      <c r="BE104" s="152">
        <f>IF(N104="základní",J104,0)</f>
        <v>0</v>
      </c>
      <c r="BF104" s="152">
        <f>IF(N104="snížená",J104,0)</f>
        <v>0</v>
      </c>
      <c r="BG104" s="152">
        <f>IF(N104="zákl. přenesená",J104,0)</f>
        <v>0</v>
      </c>
      <c r="BH104" s="152">
        <f>IF(N104="sníž. přenesená",J104,0)</f>
        <v>0</v>
      </c>
      <c r="BI104" s="152">
        <f>IF(N104="nulová",J104,0)</f>
        <v>0</v>
      </c>
      <c r="BJ104" s="18" t="s">
        <v>80</v>
      </c>
      <c r="BK104" s="152">
        <f>ROUND(I104*H104,2)</f>
        <v>0</v>
      </c>
      <c r="BL104" s="18" t="s">
        <v>150</v>
      </c>
      <c r="BM104" s="151" t="s">
        <v>181</v>
      </c>
    </row>
    <row r="105" spans="2:51" s="13" customFormat="1" ht="11.25">
      <c r="B105" s="153"/>
      <c r="D105" s="154" t="s">
        <v>158</v>
      </c>
      <c r="E105" s="155" t="s">
        <v>3</v>
      </c>
      <c r="F105" s="156" t="s">
        <v>182</v>
      </c>
      <c r="H105" s="155" t="s">
        <v>3</v>
      </c>
      <c r="I105" s="157"/>
      <c r="L105" s="153"/>
      <c r="M105" s="158"/>
      <c r="N105" s="159"/>
      <c r="O105" s="159"/>
      <c r="P105" s="159"/>
      <c r="Q105" s="159"/>
      <c r="R105" s="159"/>
      <c r="S105" s="159"/>
      <c r="T105" s="160"/>
      <c r="AT105" s="155" t="s">
        <v>158</v>
      </c>
      <c r="AU105" s="155" t="s">
        <v>82</v>
      </c>
      <c r="AV105" s="13" t="s">
        <v>80</v>
      </c>
      <c r="AW105" s="13" t="s">
        <v>33</v>
      </c>
      <c r="AX105" s="13" t="s">
        <v>72</v>
      </c>
      <c r="AY105" s="155" t="s">
        <v>144</v>
      </c>
    </row>
    <row r="106" spans="2:51" s="14" customFormat="1" ht="11.25">
      <c r="B106" s="161"/>
      <c r="D106" s="154" t="s">
        <v>158</v>
      </c>
      <c r="E106" s="162" t="s">
        <v>3</v>
      </c>
      <c r="F106" s="163" t="s">
        <v>183</v>
      </c>
      <c r="H106" s="164">
        <v>320</v>
      </c>
      <c r="I106" s="165"/>
      <c r="L106" s="161"/>
      <c r="M106" s="166"/>
      <c r="N106" s="167"/>
      <c r="O106" s="167"/>
      <c r="P106" s="167"/>
      <c r="Q106" s="167"/>
      <c r="R106" s="167"/>
      <c r="S106" s="167"/>
      <c r="T106" s="168"/>
      <c r="AT106" s="162" t="s">
        <v>158</v>
      </c>
      <c r="AU106" s="162" t="s">
        <v>82</v>
      </c>
      <c r="AV106" s="14" t="s">
        <v>82</v>
      </c>
      <c r="AW106" s="14" t="s">
        <v>33</v>
      </c>
      <c r="AX106" s="14" t="s">
        <v>80</v>
      </c>
      <c r="AY106" s="162" t="s">
        <v>144</v>
      </c>
    </row>
    <row r="107" spans="1:65" s="2" customFormat="1" ht="16.5" customHeight="1">
      <c r="A107" s="33"/>
      <c r="B107" s="139"/>
      <c r="C107" s="169" t="s">
        <v>184</v>
      </c>
      <c r="D107" s="169" t="s">
        <v>185</v>
      </c>
      <c r="E107" s="170" t="s">
        <v>186</v>
      </c>
      <c r="F107" s="171" t="s">
        <v>187</v>
      </c>
      <c r="G107" s="172" t="s">
        <v>188</v>
      </c>
      <c r="H107" s="173">
        <v>576</v>
      </c>
      <c r="I107" s="174"/>
      <c r="J107" s="175">
        <f>ROUND(I107*H107,2)</f>
        <v>0</v>
      </c>
      <c r="K107" s="171" t="s">
        <v>149</v>
      </c>
      <c r="L107" s="176"/>
      <c r="M107" s="177" t="s">
        <v>3</v>
      </c>
      <c r="N107" s="178" t="s">
        <v>43</v>
      </c>
      <c r="O107" s="54"/>
      <c r="P107" s="149">
        <f>O107*H107</f>
        <v>0</v>
      </c>
      <c r="Q107" s="149">
        <v>1</v>
      </c>
      <c r="R107" s="149">
        <f>Q107*H107</f>
        <v>576</v>
      </c>
      <c r="S107" s="149">
        <v>0</v>
      </c>
      <c r="T107" s="150">
        <f>S107*H107</f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51" t="s">
        <v>178</v>
      </c>
      <c r="AT107" s="151" t="s">
        <v>185</v>
      </c>
      <c r="AU107" s="151" t="s">
        <v>82</v>
      </c>
      <c r="AY107" s="18" t="s">
        <v>144</v>
      </c>
      <c r="BE107" s="152">
        <f>IF(N107="základní",J107,0)</f>
        <v>0</v>
      </c>
      <c r="BF107" s="152">
        <f>IF(N107="snížená",J107,0)</f>
        <v>0</v>
      </c>
      <c r="BG107" s="152">
        <f>IF(N107="zákl. přenesená",J107,0)</f>
        <v>0</v>
      </c>
      <c r="BH107" s="152">
        <f>IF(N107="sníž. přenesená",J107,0)</f>
        <v>0</v>
      </c>
      <c r="BI107" s="152">
        <f>IF(N107="nulová",J107,0)</f>
        <v>0</v>
      </c>
      <c r="BJ107" s="18" t="s">
        <v>80</v>
      </c>
      <c r="BK107" s="152">
        <f>ROUND(I107*H107,2)</f>
        <v>0</v>
      </c>
      <c r="BL107" s="18" t="s">
        <v>150</v>
      </c>
      <c r="BM107" s="151" t="s">
        <v>189</v>
      </c>
    </row>
    <row r="108" spans="1:47" s="2" customFormat="1" ht="19.5">
      <c r="A108" s="33"/>
      <c r="B108" s="34"/>
      <c r="C108" s="33"/>
      <c r="D108" s="154" t="s">
        <v>190</v>
      </c>
      <c r="E108" s="33"/>
      <c r="F108" s="179" t="s">
        <v>191</v>
      </c>
      <c r="G108" s="33"/>
      <c r="H108" s="33"/>
      <c r="I108" s="180"/>
      <c r="J108" s="33"/>
      <c r="K108" s="33"/>
      <c r="L108" s="34"/>
      <c r="M108" s="181"/>
      <c r="N108" s="182"/>
      <c r="O108" s="54"/>
      <c r="P108" s="54"/>
      <c r="Q108" s="54"/>
      <c r="R108" s="54"/>
      <c r="S108" s="54"/>
      <c r="T108" s="55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T108" s="18" t="s">
        <v>190</v>
      </c>
      <c r="AU108" s="18" t="s">
        <v>82</v>
      </c>
    </row>
    <row r="109" spans="2:51" s="14" customFormat="1" ht="11.25">
      <c r="B109" s="161"/>
      <c r="D109" s="154" t="s">
        <v>158</v>
      </c>
      <c r="F109" s="163" t="s">
        <v>192</v>
      </c>
      <c r="H109" s="164">
        <v>576</v>
      </c>
      <c r="I109" s="165"/>
      <c r="L109" s="161"/>
      <c r="M109" s="166"/>
      <c r="N109" s="167"/>
      <c r="O109" s="167"/>
      <c r="P109" s="167"/>
      <c r="Q109" s="167"/>
      <c r="R109" s="167"/>
      <c r="S109" s="167"/>
      <c r="T109" s="168"/>
      <c r="AT109" s="162" t="s">
        <v>158</v>
      </c>
      <c r="AU109" s="162" t="s">
        <v>82</v>
      </c>
      <c r="AV109" s="14" t="s">
        <v>82</v>
      </c>
      <c r="AW109" s="14" t="s">
        <v>4</v>
      </c>
      <c r="AX109" s="14" t="s">
        <v>80</v>
      </c>
      <c r="AY109" s="162" t="s">
        <v>144</v>
      </c>
    </row>
    <row r="110" spans="1:65" s="2" customFormat="1" ht="21.75" customHeight="1">
      <c r="A110" s="33"/>
      <c r="B110" s="139"/>
      <c r="C110" s="140" t="s">
        <v>193</v>
      </c>
      <c r="D110" s="140" t="s">
        <v>146</v>
      </c>
      <c r="E110" s="141" t="s">
        <v>194</v>
      </c>
      <c r="F110" s="142" t="s">
        <v>195</v>
      </c>
      <c r="G110" s="143" t="s">
        <v>96</v>
      </c>
      <c r="H110" s="144">
        <v>6581</v>
      </c>
      <c r="I110" s="145"/>
      <c r="J110" s="146">
        <f>ROUND(I110*H110,2)</f>
        <v>0</v>
      </c>
      <c r="K110" s="142" t="s">
        <v>149</v>
      </c>
      <c r="L110" s="34"/>
      <c r="M110" s="147" t="s">
        <v>3</v>
      </c>
      <c r="N110" s="148" t="s">
        <v>43</v>
      </c>
      <c r="O110" s="54"/>
      <c r="P110" s="149">
        <f>O110*H110</f>
        <v>0</v>
      </c>
      <c r="Q110" s="149">
        <v>0</v>
      </c>
      <c r="R110" s="149">
        <f>Q110*H110</f>
        <v>0</v>
      </c>
      <c r="S110" s="149">
        <v>0</v>
      </c>
      <c r="T110" s="150">
        <f>S110*H110</f>
        <v>0</v>
      </c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R110" s="151" t="s">
        <v>150</v>
      </c>
      <c r="AT110" s="151" t="s">
        <v>146</v>
      </c>
      <c r="AU110" s="151" t="s">
        <v>82</v>
      </c>
      <c r="AY110" s="18" t="s">
        <v>144</v>
      </c>
      <c r="BE110" s="152">
        <f>IF(N110="základní",J110,0)</f>
        <v>0</v>
      </c>
      <c r="BF110" s="152">
        <f>IF(N110="snížená",J110,0)</f>
        <v>0</v>
      </c>
      <c r="BG110" s="152">
        <f>IF(N110="zákl. přenesená",J110,0)</f>
        <v>0</v>
      </c>
      <c r="BH110" s="152">
        <f>IF(N110="sníž. přenesená",J110,0)</f>
        <v>0</v>
      </c>
      <c r="BI110" s="152">
        <f>IF(N110="nulová",J110,0)</f>
        <v>0</v>
      </c>
      <c r="BJ110" s="18" t="s">
        <v>80</v>
      </c>
      <c r="BK110" s="152">
        <f>ROUND(I110*H110,2)</f>
        <v>0</v>
      </c>
      <c r="BL110" s="18" t="s">
        <v>150</v>
      </c>
      <c r="BM110" s="151" t="s">
        <v>196</v>
      </c>
    </row>
    <row r="111" spans="2:51" s="14" customFormat="1" ht="11.25">
      <c r="B111" s="161"/>
      <c r="D111" s="154" t="s">
        <v>158</v>
      </c>
      <c r="E111" s="162" t="s">
        <v>3</v>
      </c>
      <c r="F111" s="163" t="s">
        <v>112</v>
      </c>
      <c r="H111" s="164">
        <v>6581</v>
      </c>
      <c r="I111" s="165"/>
      <c r="L111" s="161"/>
      <c r="M111" s="166"/>
      <c r="N111" s="167"/>
      <c r="O111" s="167"/>
      <c r="P111" s="167"/>
      <c r="Q111" s="167"/>
      <c r="R111" s="167"/>
      <c r="S111" s="167"/>
      <c r="T111" s="168"/>
      <c r="AT111" s="162" t="s">
        <v>158</v>
      </c>
      <c r="AU111" s="162" t="s">
        <v>82</v>
      </c>
      <c r="AV111" s="14" t="s">
        <v>82</v>
      </c>
      <c r="AW111" s="14" t="s">
        <v>33</v>
      </c>
      <c r="AX111" s="14" t="s">
        <v>80</v>
      </c>
      <c r="AY111" s="162" t="s">
        <v>144</v>
      </c>
    </row>
    <row r="112" spans="1:65" s="2" customFormat="1" ht="16.5" customHeight="1">
      <c r="A112" s="33"/>
      <c r="B112" s="139"/>
      <c r="C112" s="169" t="s">
        <v>197</v>
      </c>
      <c r="D112" s="169" t="s">
        <v>185</v>
      </c>
      <c r="E112" s="170" t="s">
        <v>198</v>
      </c>
      <c r="F112" s="171" t="s">
        <v>199</v>
      </c>
      <c r="G112" s="172" t="s">
        <v>200</v>
      </c>
      <c r="H112" s="173">
        <v>131.62</v>
      </c>
      <c r="I112" s="174"/>
      <c r="J112" s="175">
        <f>ROUND(I112*H112,2)</f>
        <v>0</v>
      </c>
      <c r="K112" s="171" t="s">
        <v>149</v>
      </c>
      <c r="L112" s="176"/>
      <c r="M112" s="177" t="s">
        <v>3</v>
      </c>
      <c r="N112" s="178" t="s">
        <v>43</v>
      </c>
      <c r="O112" s="54"/>
      <c r="P112" s="149">
        <f>O112*H112</f>
        <v>0</v>
      </c>
      <c r="Q112" s="149">
        <v>0.001</v>
      </c>
      <c r="R112" s="149">
        <f>Q112*H112</f>
        <v>0.13162000000000001</v>
      </c>
      <c r="S112" s="149">
        <v>0</v>
      </c>
      <c r="T112" s="150">
        <f>S112*H112</f>
        <v>0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R112" s="151" t="s">
        <v>178</v>
      </c>
      <c r="AT112" s="151" t="s">
        <v>185</v>
      </c>
      <c r="AU112" s="151" t="s">
        <v>82</v>
      </c>
      <c r="AY112" s="18" t="s">
        <v>144</v>
      </c>
      <c r="BE112" s="152">
        <f>IF(N112="základní",J112,0)</f>
        <v>0</v>
      </c>
      <c r="BF112" s="152">
        <f>IF(N112="snížená",J112,0)</f>
        <v>0</v>
      </c>
      <c r="BG112" s="152">
        <f>IF(N112="zákl. přenesená",J112,0)</f>
        <v>0</v>
      </c>
      <c r="BH112" s="152">
        <f>IF(N112="sníž. přenesená",J112,0)</f>
        <v>0</v>
      </c>
      <c r="BI112" s="152">
        <f>IF(N112="nulová",J112,0)</f>
        <v>0</v>
      </c>
      <c r="BJ112" s="18" t="s">
        <v>80</v>
      </c>
      <c r="BK112" s="152">
        <f>ROUND(I112*H112,2)</f>
        <v>0</v>
      </c>
      <c r="BL112" s="18" t="s">
        <v>150</v>
      </c>
      <c r="BM112" s="151" t="s">
        <v>201</v>
      </c>
    </row>
    <row r="113" spans="1:47" s="2" customFormat="1" ht="19.5">
      <c r="A113" s="33"/>
      <c r="B113" s="34"/>
      <c r="C113" s="33"/>
      <c r="D113" s="154" t="s">
        <v>190</v>
      </c>
      <c r="E113" s="33"/>
      <c r="F113" s="179" t="s">
        <v>202</v>
      </c>
      <c r="G113" s="33"/>
      <c r="H113" s="33"/>
      <c r="I113" s="180"/>
      <c r="J113" s="33"/>
      <c r="K113" s="33"/>
      <c r="L113" s="34"/>
      <c r="M113" s="181"/>
      <c r="N113" s="182"/>
      <c r="O113" s="54"/>
      <c r="P113" s="54"/>
      <c r="Q113" s="54"/>
      <c r="R113" s="54"/>
      <c r="S113" s="54"/>
      <c r="T113" s="55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T113" s="18" t="s">
        <v>190</v>
      </c>
      <c r="AU113" s="18" t="s">
        <v>82</v>
      </c>
    </row>
    <row r="114" spans="2:51" s="14" customFormat="1" ht="11.25">
      <c r="B114" s="161"/>
      <c r="D114" s="154" t="s">
        <v>158</v>
      </c>
      <c r="E114" s="162" t="s">
        <v>3</v>
      </c>
      <c r="F114" s="163" t="s">
        <v>112</v>
      </c>
      <c r="H114" s="164">
        <v>6581</v>
      </c>
      <c r="I114" s="165"/>
      <c r="L114" s="161"/>
      <c r="M114" s="166"/>
      <c r="N114" s="167"/>
      <c r="O114" s="167"/>
      <c r="P114" s="167"/>
      <c r="Q114" s="167"/>
      <c r="R114" s="167"/>
      <c r="S114" s="167"/>
      <c r="T114" s="168"/>
      <c r="AT114" s="162" t="s">
        <v>158</v>
      </c>
      <c r="AU114" s="162" t="s">
        <v>82</v>
      </c>
      <c r="AV114" s="14" t="s">
        <v>82</v>
      </c>
      <c r="AW114" s="14" t="s">
        <v>33</v>
      </c>
      <c r="AX114" s="14" t="s">
        <v>80</v>
      </c>
      <c r="AY114" s="162" t="s">
        <v>144</v>
      </c>
    </row>
    <row r="115" spans="2:51" s="14" customFormat="1" ht="11.25">
      <c r="B115" s="161"/>
      <c r="D115" s="154" t="s">
        <v>158</v>
      </c>
      <c r="F115" s="163" t="s">
        <v>203</v>
      </c>
      <c r="H115" s="164">
        <v>131.62</v>
      </c>
      <c r="I115" s="165"/>
      <c r="L115" s="161"/>
      <c r="M115" s="166"/>
      <c r="N115" s="167"/>
      <c r="O115" s="167"/>
      <c r="P115" s="167"/>
      <c r="Q115" s="167"/>
      <c r="R115" s="167"/>
      <c r="S115" s="167"/>
      <c r="T115" s="168"/>
      <c r="AT115" s="162" t="s">
        <v>158</v>
      </c>
      <c r="AU115" s="162" t="s">
        <v>82</v>
      </c>
      <c r="AV115" s="14" t="s">
        <v>82</v>
      </c>
      <c r="AW115" s="14" t="s">
        <v>4</v>
      </c>
      <c r="AX115" s="14" t="s">
        <v>80</v>
      </c>
      <c r="AY115" s="162" t="s">
        <v>144</v>
      </c>
    </row>
    <row r="116" spans="1:65" s="2" customFormat="1" ht="36">
      <c r="A116" s="33"/>
      <c r="B116" s="139"/>
      <c r="C116" s="140" t="s">
        <v>204</v>
      </c>
      <c r="D116" s="140" t="s">
        <v>146</v>
      </c>
      <c r="E116" s="141" t="s">
        <v>205</v>
      </c>
      <c r="F116" s="142" t="s">
        <v>206</v>
      </c>
      <c r="G116" s="143" t="s">
        <v>96</v>
      </c>
      <c r="H116" s="144">
        <v>6581</v>
      </c>
      <c r="I116" s="145"/>
      <c r="J116" s="146">
        <f>ROUND(I116*H116,2)</f>
        <v>0</v>
      </c>
      <c r="K116" s="142" t="s">
        <v>149</v>
      </c>
      <c r="L116" s="34"/>
      <c r="M116" s="147" t="s">
        <v>3</v>
      </c>
      <c r="N116" s="148" t="s">
        <v>43</v>
      </c>
      <c r="O116" s="54"/>
      <c r="P116" s="149">
        <f>O116*H116</f>
        <v>0</v>
      </c>
      <c r="Q116" s="149">
        <v>0</v>
      </c>
      <c r="R116" s="149">
        <f>Q116*H116</f>
        <v>0</v>
      </c>
      <c r="S116" s="149">
        <v>0</v>
      </c>
      <c r="T116" s="150">
        <f>S116*H116</f>
        <v>0</v>
      </c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R116" s="151" t="s">
        <v>150</v>
      </c>
      <c r="AT116" s="151" t="s">
        <v>146</v>
      </c>
      <c r="AU116" s="151" t="s">
        <v>82</v>
      </c>
      <c r="AY116" s="18" t="s">
        <v>144</v>
      </c>
      <c r="BE116" s="152">
        <f>IF(N116="základní",J116,0)</f>
        <v>0</v>
      </c>
      <c r="BF116" s="152">
        <f>IF(N116="snížená",J116,0)</f>
        <v>0</v>
      </c>
      <c r="BG116" s="152">
        <f>IF(N116="zákl. přenesená",J116,0)</f>
        <v>0</v>
      </c>
      <c r="BH116" s="152">
        <f>IF(N116="sníž. přenesená",J116,0)</f>
        <v>0</v>
      </c>
      <c r="BI116" s="152">
        <f>IF(N116="nulová",J116,0)</f>
        <v>0</v>
      </c>
      <c r="BJ116" s="18" t="s">
        <v>80</v>
      </c>
      <c r="BK116" s="152">
        <f>ROUND(I116*H116,2)</f>
        <v>0</v>
      </c>
      <c r="BL116" s="18" t="s">
        <v>150</v>
      </c>
      <c r="BM116" s="151" t="s">
        <v>207</v>
      </c>
    </row>
    <row r="117" spans="2:51" s="14" customFormat="1" ht="11.25">
      <c r="B117" s="161"/>
      <c r="D117" s="154" t="s">
        <v>158</v>
      </c>
      <c r="E117" s="162" t="s">
        <v>3</v>
      </c>
      <c r="F117" s="163" t="s">
        <v>112</v>
      </c>
      <c r="H117" s="164">
        <v>6581</v>
      </c>
      <c r="I117" s="165"/>
      <c r="L117" s="161"/>
      <c r="M117" s="166"/>
      <c r="N117" s="167"/>
      <c r="O117" s="167"/>
      <c r="P117" s="167"/>
      <c r="Q117" s="167"/>
      <c r="R117" s="167"/>
      <c r="S117" s="167"/>
      <c r="T117" s="168"/>
      <c r="AT117" s="162" t="s">
        <v>158</v>
      </c>
      <c r="AU117" s="162" t="s">
        <v>82</v>
      </c>
      <c r="AV117" s="14" t="s">
        <v>82</v>
      </c>
      <c r="AW117" s="14" t="s">
        <v>33</v>
      </c>
      <c r="AX117" s="14" t="s">
        <v>80</v>
      </c>
      <c r="AY117" s="162" t="s">
        <v>144</v>
      </c>
    </row>
    <row r="118" spans="1:65" s="2" customFormat="1" ht="16.5" customHeight="1">
      <c r="A118" s="33"/>
      <c r="B118" s="139"/>
      <c r="C118" s="169" t="s">
        <v>208</v>
      </c>
      <c r="D118" s="169" t="s">
        <v>185</v>
      </c>
      <c r="E118" s="170" t="s">
        <v>209</v>
      </c>
      <c r="F118" s="171" t="s">
        <v>210</v>
      </c>
      <c r="G118" s="172" t="s">
        <v>188</v>
      </c>
      <c r="H118" s="173">
        <v>2303.35</v>
      </c>
      <c r="I118" s="174"/>
      <c r="J118" s="175">
        <f>ROUND(I118*H118,2)</f>
        <v>0</v>
      </c>
      <c r="K118" s="171" t="s">
        <v>149</v>
      </c>
      <c r="L118" s="176"/>
      <c r="M118" s="177" t="s">
        <v>3</v>
      </c>
      <c r="N118" s="178" t="s">
        <v>43</v>
      </c>
      <c r="O118" s="54"/>
      <c r="P118" s="149">
        <f>O118*H118</f>
        <v>0</v>
      </c>
      <c r="Q118" s="149">
        <v>1</v>
      </c>
      <c r="R118" s="149">
        <f>Q118*H118</f>
        <v>2303.35</v>
      </c>
      <c r="S118" s="149">
        <v>0</v>
      </c>
      <c r="T118" s="150">
        <f>S118*H118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R118" s="151" t="s">
        <v>178</v>
      </c>
      <c r="AT118" s="151" t="s">
        <v>185</v>
      </c>
      <c r="AU118" s="151" t="s">
        <v>82</v>
      </c>
      <c r="AY118" s="18" t="s">
        <v>144</v>
      </c>
      <c r="BE118" s="152">
        <f>IF(N118="základní",J118,0)</f>
        <v>0</v>
      </c>
      <c r="BF118" s="152">
        <f>IF(N118="snížená",J118,0)</f>
        <v>0</v>
      </c>
      <c r="BG118" s="152">
        <f>IF(N118="zákl. přenesená",J118,0)</f>
        <v>0</v>
      </c>
      <c r="BH118" s="152">
        <f>IF(N118="sníž. přenesená",J118,0)</f>
        <v>0</v>
      </c>
      <c r="BI118" s="152">
        <f>IF(N118="nulová",J118,0)</f>
        <v>0</v>
      </c>
      <c r="BJ118" s="18" t="s">
        <v>80</v>
      </c>
      <c r="BK118" s="152">
        <f>ROUND(I118*H118,2)</f>
        <v>0</v>
      </c>
      <c r="BL118" s="18" t="s">
        <v>150</v>
      </c>
      <c r="BM118" s="151" t="s">
        <v>211</v>
      </c>
    </row>
    <row r="119" spans="1:47" s="2" customFormat="1" ht="19.5">
      <c r="A119" s="33"/>
      <c r="B119" s="34"/>
      <c r="C119" s="33"/>
      <c r="D119" s="154" t="s">
        <v>190</v>
      </c>
      <c r="E119" s="33"/>
      <c r="F119" s="179" t="s">
        <v>191</v>
      </c>
      <c r="G119" s="33"/>
      <c r="H119" s="33"/>
      <c r="I119" s="180"/>
      <c r="J119" s="33"/>
      <c r="K119" s="33"/>
      <c r="L119" s="34"/>
      <c r="M119" s="181"/>
      <c r="N119" s="182"/>
      <c r="O119" s="54"/>
      <c r="P119" s="54"/>
      <c r="Q119" s="54"/>
      <c r="R119" s="54"/>
      <c r="S119" s="54"/>
      <c r="T119" s="55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T119" s="18" t="s">
        <v>190</v>
      </c>
      <c r="AU119" s="18" t="s">
        <v>82</v>
      </c>
    </row>
    <row r="120" spans="2:51" s="14" customFormat="1" ht="11.25">
      <c r="B120" s="161"/>
      <c r="D120" s="154" t="s">
        <v>158</v>
      </c>
      <c r="E120" s="162" t="s">
        <v>3</v>
      </c>
      <c r="F120" s="163" t="s">
        <v>212</v>
      </c>
      <c r="H120" s="164">
        <v>1316.2</v>
      </c>
      <c r="I120" s="165"/>
      <c r="L120" s="161"/>
      <c r="M120" s="166"/>
      <c r="N120" s="167"/>
      <c r="O120" s="167"/>
      <c r="P120" s="167"/>
      <c r="Q120" s="167"/>
      <c r="R120" s="167"/>
      <c r="S120" s="167"/>
      <c r="T120" s="168"/>
      <c r="AT120" s="162" t="s">
        <v>158</v>
      </c>
      <c r="AU120" s="162" t="s">
        <v>82</v>
      </c>
      <c r="AV120" s="14" t="s">
        <v>82</v>
      </c>
      <c r="AW120" s="14" t="s">
        <v>33</v>
      </c>
      <c r="AX120" s="14" t="s">
        <v>80</v>
      </c>
      <c r="AY120" s="162" t="s">
        <v>144</v>
      </c>
    </row>
    <row r="121" spans="2:51" s="14" customFormat="1" ht="11.25">
      <c r="B121" s="161"/>
      <c r="D121" s="154" t="s">
        <v>158</v>
      </c>
      <c r="F121" s="163" t="s">
        <v>213</v>
      </c>
      <c r="H121" s="164">
        <v>2303.35</v>
      </c>
      <c r="I121" s="165"/>
      <c r="L121" s="161"/>
      <c r="M121" s="166"/>
      <c r="N121" s="167"/>
      <c r="O121" s="167"/>
      <c r="P121" s="167"/>
      <c r="Q121" s="167"/>
      <c r="R121" s="167"/>
      <c r="S121" s="167"/>
      <c r="T121" s="168"/>
      <c r="AT121" s="162" t="s">
        <v>158</v>
      </c>
      <c r="AU121" s="162" t="s">
        <v>82</v>
      </c>
      <c r="AV121" s="14" t="s">
        <v>82</v>
      </c>
      <c r="AW121" s="14" t="s">
        <v>4</v>
      </c>
      <c r="AX121" s="14" t="s">
        <v>80</v>
      </c>
      <c r="AY121" s="162" t="s">
        <v>144</v>
      </c>
    </row>
    <row r="122" spans="1:65" s="2" customFormat="1" ht="33" customHeight="1">
      <c r="A122" s="33"/>
      <c r="B122" s="139"/>
      <c r="C122" s="140" t="s">
        <v>214</v>
      </c>
      <c r="D122" s="140" t="s">
        <v>146</v>
      </c>
      <c r="E122" s="141" t="s">
        <v>215</v>
      </c>
      <c r="F122" s="142" t="s">
        <v>216</v>
      </c>
      <c r="G122" s="143" t="s">
        <v>96</v>
      </c>
      <c r="H122" s="144">
        <v>6581</v>
      </c>
      <c r="I122" s="145"/>
      <c r="J122" s="146">
        <f>ROUND(I122*H122,2)</f>
        <v>0</v>
      </c>
      <c r="K122" s="142" t="s">
        <v>149</v>
      </c>
      <c r="L122" s="34"/>
      <c r="M122" s="147" t="s">
        <v>3</v>
      </c>
      <c r="N122" s="148" t="s">
        <v>43</v>
      </c>
      <c r="O122" s="54"/>
      <c r="P122" s="149">
        <f>O122*H122</f>
        <v>0</v>
      </c>
      <c r="Q122" s="149">
        <v>0</v>
      </c>
      <c r="R122" s="149">
        <f>Q122*H122</f>
        <v>0</v>
      </c>
      <c r="S122" s="149">
        <v>0</v>
      </c>
      <c r="T122" s="150">
        <f>S122*H122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51" t="s">
        <v>150</v>
      </c>
      <c r="AT122" s="151" t="s">
        <v>146</v>
      </c>
      <c r="AU122" s="151" t="s">
        <v>82</v>
      </c>
      <c r="AY122" s="18" t="s">
        <v>144</v>
      </c>
      <c r="BE122" s="152">
        <f>IF(N122="základní",J122,0)</f>
        <v>0</v>
      </c>
      <c r="BF122" s="152">
        <f>IF(N122="snížená",J122,0)</f>
        <v>0</v>
      </c>
      <c r="BG122" s="152">
        <f>IF(N122="zákl. přenesená",J122,0)</f>
        <v>0</v>
      </c>
      <c r="BH122" s="152">
        <f>IF(N122="sníž. přenesená",J122,0)</f>
        <v>0</v>
      </c>
      <c r="BI122" s="152">
        <f>IF(N122="nulová",J122,0)</f>
        <v>0</v>
      </c>
      <c r="BJ122" s="18" t="s">
        <v>80</v>
      </c>
      <c r="BK122" s="152">
        <f>ROUND(I122*H122,2)</f>
        <v>0</v>
      </c>
      <c r="BL122" s="18" t="s">
        <v>150</v>
      </c>
      <c r="BM122" s="151" t="s">
        <v>217</v>
      </c>
    </row>
    <row r="123" spans="2:51" s="14" customFormat="1" ht="11.25">
      <c r="B123" s="161"/>
      <c r="D123" s="154" t="s">
        <v>158</v>
      </c>
      <c r="E123" s="162" t="s">
        <v>3</v>
      </c>
      <c r="F123" s="163" t="s">
        <v>112</v>
      </c>
      <c r="H123" s="164">
        <v>6581</v>
      </c>
      <c r="I123" s="165"/>
      <c r="L123" s="161"/>
      <c r="M123" s="166"/>
      <c r="N123" s="167"/>
      <c r="O123" s="167"/>
      <c r="P123" s="167"/>
      <c r="Q123" s="167"/>
      <c r="R123" s="167"/>
      <c r="S123" s="167"/>
      <c r="T123" s="168"/>
      <c r="AT123" s="162" t="s">
        <v>158</v>
      </c>
      <c r="AU123" s="162" t="s">
        <v>82</v>
      </c>
      <c r="AV123" s="14" t="s">
        <v>82</v>
      </c>
      <c r="AW123" s="14" t="s">
        <v>33</v>
      </c>
      <c r="AX123" s="14" t="s">
        <v>80</v>
      </c>
      <c r="AY123" s="162" t="s">
        <v>144</v>
      </c>
    </row>
    <row r="124" spans="1:65" s="2" customFormat="1" ht="33" customHeight="1">
      <c r="A124" s="33"/>
      <c r="B124" s="139"/>
      <c r="C124" s="140" t="s">
        <v>9</v>
      </c>
      <c r="D124" s="140" t="s">
        <v>146</v>
      </c>
      <c r="E124" s="141" t="s">
        <v>218</v>
      </c>
      <c r="F124" s="142" t="s">
        <v>219</v>
      </c>
      <c r="G124" s="143" t="s">
        <v>96</v>
      </c>
      <c r="H124" s="144">
        <v>396</v>
      </c>
      <c r="I124" s="145"/>
      <c r="J124" s="146">
        <f>ROUND(I124*H124,2)</f>
        <v>0</v>
      </c>
      <c r="K124" s="142" t="s">
        <v>149</v>
      </c>
      <c r="L124" s="34"/>
      <c r="M124" s="147" t="s">
        <v>3</v>
      </c>
      <c r="N124" s="148" t="s">
        <v>43</v>
      </c>
      <c r="O124" s="54"/>
      <c r="P124" s="149">
        <f>O124*H124</f>
        <v>0</v>
      </c>
      <c r="Q124" s="149">
        <v>0</v>
      </c>
      <c r="R124" s="149">
        <f>Q124*H124</f>
        <v>0</v>
      </c>
      <c r="S124" s="149">
        <v>0</v>
      </c>
      <c r="T124" s="150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51" t="s">
        <v>150</v>
      </c>
      <c r="AT124" s="151" t="s">
        <v>146</v>
      </c>
      <c r="AU124" s="151" t="s">
        <v>82</v>
      </c>
      <c r="AY124" s="18" t="s">
        <v>144</v>
      </c>
      <c r="BE124" s="152">
        <f>IF(N124="základní",J124,0)</f>
        <v>0</v>
      </c>
      <c r="BF124" s="152">
        <f>IF(N124="snížená",J124,0)</f>
        <v>0</v>
      </c>
      <c r="BG124" s="152">
        <f>IF(N124="zákl. přenesená",J124,0)</f>
        <v>0</v>
      </c>
      <c r="BH124" s="152">
        <f>IF(N124="sníž. přenesená",J124,0)</f>
        <v>0</v>
      </c>
      <c r="BI124" s="152">
        <f>IF(N124="nulová",J124,0)</f>
        <v>0</v>
      </c>
      <c r="BJ124" s="18" t="s">
        <v>80</v>
      </c>
      <c r="BK124" s="152">
        <f>ROUND(I124*H124,2)</f>
        <v>0</v>
      </c>
      <c r="BL124" s="18" t="s">
        <v>150</v>
      </c>
      <c r="BM124" s="151" t="s">
        <v>220</v>
      </c>
    </row>
    <row r="125" spans="2:51" s="13" customFormat="1" ht="11.25">
      <c r="B125" s="153"/>
      <c r="D125" s="154" t="s">
        <v>158</v>
      </c>
      <c r="E125" s="155" t="s">
        <v>3</v>
      </c>
      <c r="F125" s="156" t="s">
        <v>221</v>
      </c>
      <c r="H125" s="155" t="s">
        <v>3</v>
      </c>
      <c r="I125" s="157"/>
      <c r="L125" s="153"/>
      <c r="M125" s="158"/>
      <c r="N125" s="159"/>
      <c r="O125" s="159"/>
      <c r="P125" s="159"/>
      <c r="Q125" s="159"/>
      <c r="R125" s="159"/>
      <c r="S125" s="159"/>
      <c r="T125" s="160"/>
      <c r="AT125" s="155" t="s">
        <v>158</v>
      </c>
      <c r="AU125" s="155" t="s">
        <v>82</v>
      </c>
      <c r="AV125" s="13" t="s">
        <v>80</v>
      </c>
      <c r="AW125" s="13" t="s">
        <v>33</v>
      </c>
      <c r="AX125" s="13" t="s">
        <v>72</v>
      </c>
      <c r="AY125" s="155" t="s">
        <v>144</v>
      </c>
    </row>
    <row r="126" spans="2:51" s="13" customFormat="1" ht="11.25">
      <c r="B126" s="153"/>
      <c r="D126" s="154" t="s">
        <v>158</v>
      </c>
      <c r="E126" s="155" t="s">
        <v>3</v>
      </c>
      <c r="F126" s="156" t="s">
        <v>222</v>
      </c>
      <c r="H126" s="155" t="s">
        <v>3</v>
      </c>
      <c r="I126" s="157"/>
      <c r="L126" s="153"/>
      <c r="M126" s="158"/>
      <c r="N126" s="159"/>
      <c r="O126" s="159"/>
      <c r="P126" s="159"/>
      <c r="Q126" s="159"/>
      <c r="R126" s="159"/>
      <c r="S126" s="159"/>
      <c r="T126" s="160"/>
      <c r="AT126" s="155" t="s">
        <v>158</v>
      </c>
      <c r="AU126" s="155" t="s">
        <v>82</v>
      </c>
      <c r="AV126" s="13" t="s">
        <v>80</v>
      </c>
      <c r="AW126" s="13" t="s">
        <v>33</v>
      </c>
      <c r="AX126" s="13" t="s">
        <v>72</v>
      </c>
      <c r="AY126" s="155" t="s">
        <v>144</v>
      </c>
    </row>
    <row r="127" spans="2:51" s="14" customFormat="1" ht="11.25">
      <c r="B127" s="161"/>
      <c r="D127" s="154" t="s">
        <v>158</v>
      </c>
      <c r="E127" s="162" t="s">
        <v>3</v>
      </c>
      <c r="F127" s="163" t="s">
        <v>223</v>
      </c>
      <c r="H127" s="164">
        <v>288</v>
      </c>
      <c r="I127" s="165"/>
      <c r="L127" s="161"/>
      <c r="M127" s="166"/>
      <c r="N127" s="167"/>
      <c r="O127" s="167"/>
      <c r="P127" s="167"/>
      <c r="Q127" s="167"/>
      <c r="R127" s="167"/>
      <c r="S127" s="167"/>
      <c r="T127" s="168"/>
      <c r="AT127" s="162" t="s">
        <v>158</v>
      </c>
      <c r="AU127" s="162" t="s">
        <v>82</v>
      </c>
      <c r="AV127" s="14" t="s">
        <v>82</v>
      </c>
      <c r="AW127" s="14" t="s">
        <v>33</v>
      </c>
      <c r="AX127" s="14" t="s">
        <v>72</v>
      </c>
      <c r="AY127" s="162" t="s">
        <v>144</v>
      </c>
    </row>
    <row r="128" spans="2:51" s="13" customFormat="1" ht="11.25">
      <c r="B128" s="153"/>
      <c r="D128" s="154" t="s">
        <v>158</v>
      </c>
      <c r="E128" s="155" t="s">
        <v>3</v>
      </c>
      <c r="F128" s="156" t="s">
        <v>224</v>
      </c>
      <c r="H128" s="155" t="s">
        <v>3</v>
      </c>
      <c r="I128" s="157"/>
      <c r="L128" s="153"/>
      <c r="M128" s="158"/>
      <c r="N128" s="159"/>
      <c r="O128" s="159"/>
      <c r="P128" s="159"/>
      <c r="Q128" s="159"/>
      <c r="R128" s="159"/>
      <c r="S128" s="159"/>
      <c r="T128" s="160"/>
      <c r="AT128" s="155" t="s">
        <v>158</v>
      </c>
      <c r="AU128" s="155" t="s">
        <v>82</v>
      </c>
      <c r="AV128" s="13" t="s">
        <v>80</v>
      </c>
      <c r="AW128" s="13" t="s">
        <v>33</v>
      </c>
      <c r="AX128" s="13" t="s">
        <v>72</v>
      </c>
      <c r="AY128" s="155" t="s">
        <v>144</v>
      </c>
    </row>
    <row r="129" spans="2:51" s="14" customFormat="1" ht="11.25">
      <c r="B129" s="161"/>
      <c r="D129" s="154" t="s">
        <v>158</v>
      </c>
      <c r="E129" s="162" t="s">
        <v>3</v>
      </c>
      <c r="F129" s="163" t="s">
        <v>225</v>
      </c>
      <c r="H129" s="164">
        <v>48</v>
      </c>
      <c r="I129" s="165"/>
      <c r="L129" s="161"/>
      <c r="M129" s="166"/>
      <c r="N129" s="167"/>
      <c r="O129" s="167"/>
      <c r="P129" s="167"/>
      <c r="Q129" s="167"/>
      <c r="R129" s="167"/>
      <c r="S129" s="167"/>
      <c r="T129" s="168"/>
      <c r="AT129" s="162" t="s">
        <v>158</v>
      </c>
      <c r="AU129" s="162" t="s">
        <v>82</v>
      </c>
      <c r="AV129" s="14" t="s">
        <v>82</v>
      </c>
      <c r="AW129" s="14" t="s">
        <v>33</v>
      </c>
      <c r="AX129" s="14" t="s">
        <v>72</v>
      </c>
      <c r="AY129" s="162" t="s">
        <v>144</v>
      </c>
    </row>
    <row r="130" spans="2:51" s="13" customFormat="1" ht="11.25">
      <c r="B130" s="153"/>
      <c r="D130" s="154" t="s">
        <v>158</v>
      </c>
      <c r="E130" s="155" t="s">
        <v>3</v>
      </c>
      <c r="F130" s="156" t="s">
        <v>226</v>
      </c>
      <c r="H130" s="155" t="s">
        <v>3</v>
      </c>
      <c r="I130" s="157"/>
      <c r="L130" s="153"/>
      <c r="M130" s="158"/>
      <c r="N130" s="159"/>
      <c r="O130" s="159"/>
      <c r="P130" s="159"/>
      <c r="Q130" s="159"/>
      <c r="R130" s="159"/>
      <c r="S130" s="159"/>
      <c r="T130" s="160"/>
      <c r="AT130" s="155" t="s">
        <v>158</v>
      </c>
      <c r="AU130" s="155" t="s">
        <v>82</v>
      </c>
      <c r="AV130" s="13" t="s">
        <v>80</v>
      </c>
      <c r="AW130" s="13" t="s">
        <v>33</v>
      </c>
      <c r="AX130" s="13" t="s">
        <v>72</v>
      </c>
      <c r="AY130" s="155" t="s">
        <v>144</v>
      </c>
    </row>
    <row r="131" spans="2:51" s="14" customFormat="1" ht="11.25">
      <c r="B131" s="161"/>
      <c r="D131" s="154" t="s">
        <v>158</v>
      </c>
      <c r="E131" s="162" t="s">
        <v>3</v>
      </c>
      <c r="F131" s="163" t="s">
        <v>227</v>
      </c>
      <c r="H131" s="164">
        <v>60</v>
      </c>
      <c r="I131" s="165"/>
      <c r="L131" s="161"/>
      <c r="M131" s="166"/>
      <c r="N131" s="167"/>
      <c r="O131" s="167"/>
      <c r="P131" s="167"/>
      <c r="Q131" s="167"/>
      <c r="R131" s="167"/>
      <c r="S131" s="167"/>
      <c r="T131" s="168"/>
      <c r="AT131" s="162" t="s">
        <v>158</v>
      </c>
      <c r="AU131" s="162" t="s">
        <v>82</v>
      </c>
      <c r="AV131" s="14" t="s">
        <v>82</v>
      </c>
      <c r="AW131" s="14" t="s">
        <v>33</v>
      </c>
      <c r="AX131" s="14" t="s">
        <v>72</v>
      </c>
      <c r="AY131" s="162" t="s">
        <v>144</v>
      </c>
    </row>
    <row r="132" spans="2:51" s="15" customFormat="1" ht="11.25">
      <c r="B132" s="183"/>
      <c r="D132" s="154" t="s">
        <v>158</v>
      </c>
      <c r="E132" s="184" t="s">
        <v>3</v>
      </c>
      <c r="F132" s="185" t="s">
        <v>228</v>
      </c>
      <c r="H132" s="186">
        <v>396</v>
      </c>
      <c r="I132" s="187"/>
      <c r="L132" s="183"/>
      <c r="M132" s="188"/>
      <c r="N132" s="189"/>
      <c r="O132" s="189"/>
      <c r="P132" s="189"/>
      <c r="Q132" s="189"/>
      <c r="R132" s="189"/>
      <c r="S132" s="189"/>
      <c r="T132" s="190"/>
      <c r="AT132" s="184" t="s">
        <v>158</v>
      </c>
      <c r="AU132" s="184" t="s">
        <v>82</v>
      </c>
      <c r="AV132" s="15" t="s">
        <v>150</v>
      </c>
      <c r="AW132" s="15" t="s">
        <v>33</v>
      </c>
      <c r="AX132" s="15" t="s">
        <v>80</v>
      </c>
      <c r="AY132" s="184" t="s">
        <v>144</v>
      </c>
    </row>
    <row r="133" spans="2:63" s="12" customFormat="1" ht="22.9" customHeight="1">
      <c r="B133" s="126"/>
      <c r="D133" s="127" t="s">
        <v>71</v>
      </c>
      <c r="E133" s="137" t="s">
        <v>82</v>
      </c>
      <c r="F133" s="137" t="s">
        <v>229</v>
      </c>
      <c r="I133" s="129"/>
      <c r="J133" s="138">
        <f>BK133</f>
        <v>0</v>
      </c>
      <c r="L133" s="126"/>
      <c r="M133" s="131"/>
      <c r="N133" s="132"/>
      <c r="O133" s="132"/>
      <c r="P133" s="133">
        <f>SUM(P134:P135)</f>
        <v>0</v>
      </c>
      <c r="Q133" s="132"/>
      <c r="R133" s="133">
        <f>SUM(R134:R135)</f>
        <v>29.947499999999998</v>
      </c>
      <c r="S133" s="132"/>
      <c r="T133" s="134">
        <f>SUM(T134:T135)</f>
        <v>0</v>
      </c>
      <c r="AR133" s="127" t="s">
        <v>80</v>
      </c>
      <c r="AT133" s="135" t="s">
        <v>71</v>
      </c>
      <c r="AU133" s="135" t="s">
        <v>80</v>
      </c>
      <c r="AY133" s="127" t="s">
        <v>144</v>
      </c>
      <c r="BK133" s="136">
        <f>SUM(BK134:BK135)</f>
        <v>0</v>
      </c>
    </row>
    <row r="134" spans="1:65" s="2" customFormat="1" ht="24">
      <c r="A134" s="33"/>
      <c r="B134" s="139"/>
      <c r="C134" s="140" t="s">
        <v>230</v>
      </c>
      <c r="D134" s="140" t="s">
        <v>146</v>
      </c>
      <c r="E134" s="141" t="s">
        <v>231</v>
      </c>
      <c r="F134" s="142" t="s">
        <v>232</v>
      </c>
      <c r="G134" s="143" t="s">
        <v>176</v>
      </c>
      <c r="H134" s="144">
        <v>11.25</v>
      </c>
      <c r="I134" s="145"/>
      <c r="J134" s="146">
        <f>ROUND(I134*H134,2)</f>
        <v>0</v>
      </c>
      <c r="K134" s="142" t="s">
        <v>149</v>
      </c>
      <c r="L134" s="34"/>
      <c r="M134" s="147" t="s">
        <v>3</v>
      </c>
      <c r="N134" s="148" t="s">
        <v>43</v>
      </c>
      <c r="O134" s="54"/>
      <c r="P134" s="149">
        <f>O134*H134</f>
        <v>0</v>
      </c>
      <c r="Q134" s="149">
        <v>2.662</v>
      </c>
      <c r="R134" s="149">
        <f>Q134*H134</f>
        <v>29.947499999999998</v>
      </c>
      <c r="S134" s="149">
        <v>0</v>
      </c>
      <c r="T134" s="150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51" t="s">
        <v>150</v>
      </c>
      <c r="AT134" s="151" t="s">
        <v>146</v>
      </c>
      <c r="AU134" s="151" t="s">
        <v>82</v>
      </c>
      <c r="AY134" s="18" t="s">
        <v>144</v>
      </c>
      <c r="BE134" s="152">
        <f>IF(N134="základní",J134,0)</f>
        <v>0</v>
      </c>
      <c r="BF134" s="152">
        <f>IF(N134="snížená",J134,0)</f>
        <v>0</v>
      </c>
      <c r="BG134" s="152">
        <f>IF(N134="zákl. přenesená",J134,0)</f>
        <v>0</v>
      </c>
      <c r="BH134" s="152">
        <f>IF(N134="sníž. přenesená",J134,0)</f>
        <v>0</v>
      </c>
      <c r="BI134" s="152">
        <f>IF(N134="nulová",J134,0)</f>
        <v>0</v>
      </c>
      <c r="BJ134" s="18" t="s">
        <v>80</v>
      </c>
      <c r="BK134" s="152">
        <f>ROUND(I134*H134,2)</f>
        <v>0</v>
      </c>
      <c r="BL134" s="18" t="s">
        <v>150</v>
      </c>
      <c r="BM134" s="151" t="s">
        <v>233</v>
      </c>
    </row>
    <row r="135" spans="2:51" s="14" customFormat="1" ht="11.25">
      <c r="B135" s="161"/>
      <c r="D135" s="154" t="s">
        <v>158</v>
      </c>
      <c r="E135" s="162" t="s">
        <v>3</v>
      </c>
      <c r="F135" s="163" t="s">
        <v>234</v>
      </c>
      <c r="H135" s="164">
        <v>11.25</v>
      </c>
      <c r="I135" s="165"/>
      <c r="L135" s="161"/>
      <c r="M135" s="166"/>
      <c r="N135" s="167"/>
      <c r="O135" s="167"/>
      <c r="P135" s="167"/>
      <c r="Q135" s="167"/>
      <c r="R135" s="167"/>
      <c r="S135" s="167"/>
      <c r="T135" s="168"/>
      <c r="AT135" s="162" t="s">
        <v>158</v>
      </c>
      <c r="AU135" s="162" t="s">
        <v>82</v>
      </c>
      <c r="AV135" s="14" t="s">
        <v>82</v>
      </c>
      <c r="AW135" s="14" t="s">
        <v>33</v>
      </c>
      <c r="AX135" s="14" t="s">
        <v>80</v>
      </c>
      <c r="AY135" s="162" t="s">
        <v>144</v>
      </c>
    </row>
    <row r="136" spans="2:63" s="12" customFormat="1" ht="22.9" customHeight="1">
      <c r="B136" s="126"/>
      <c r="D136" s="127" t="s">
        <v>71</v>
      </c>
      <c r="E136" s="137" t="s">
        <v>165</v>
      </c>
      <c r="F136" s="137" t="s">
        <v>235</v>
      </c>
      <c r="I136" s="129"/>
      <c r="J136" s="138">
        <f>BK136</f>
        <v>0</v>
      </c>
      <c r="L136" s="126"/>
      <c r="M136" s="131"/>
      <c r="N136" s="132"/>
      <c r="O136" s="132"/>
      <c r="P136" s="133">
        <f>SUM(P137:P183)</f>
        <v>0</v>
      </c>
      <c r="Q136" s="132"/>
      <c r="R136" s="133">
        <f>SUM(R137:R183)</f>
        <v>807.3424</v>
      </c>
      <c r="S136" s="132"/>
      <c r="T136" s="134">
        <f>SUM(T137:T183)</f>
        <v>0</v>
      </c>
      <c r="AR136" s="127" t="s">
        <v>80</v>
      </c>
      <c r="AT136" s="135" t="s">
        <v>71</v>
      </c>
      <c r="AU136" s="135" t="s">
        <v>80</v>
      </c>
      <c r="AY136" s="127" t="s">
        <v>144</v>
      </c>
      <c r="BK136" s="136">
        <f>SUM(BK137:BK183)</f>
        <v>0</v>
      </c>
    </row>
    <row r="137" spans="1:65" s="2" customFormat="1" ht="24">
      <c r="A137" s="33"/>
      <c r="B137" s="139"/>
      <c r="C137" s="140" t="s">
        <v>236</v>
      </c>
      <c r="D137" s="140" t="s">
        <v>146</v>
      </c>
      <c r="E137" s="141" t="s">
        <v>237</v>
      </c>
      <c r="F137" s="142" t="s">
        <v>238</v>
      </c>
      <c r="G137" s="143" t="s">
        <v>96</v>
      </c>
      <c r="H137" s="144">
        <v>198</v>
      </c>
      <c r="I137" s="145"/>
      <c r="J137" s="146">
        <f>ROUND(I137*H137,2)</f>
        <v>0</v>
      </c>
      <c r="K137" s="142" t="s">
        <v>149</v>
      </c>
      <c r="L137" s="34"/>
      <c r="M137" s="147" t="s">
        <v>3</v>
      </c>
      <c r="N137" s="148" t="s">
        <v>43</v>
      </c>
      <c r="O137" s="54"/>
      <c r="P137" s="149">
        <f>O137*H137</f>
        <v>0</v>
      </c>
      <c r="Q137" s="149">
        <v>0</v>
      </c>
      <c r="R137" s="149">
        <f>Q137*H137</f>
        <v>0</v>
      </c>
      <c r="S137" s="149">
        <v>0</v>
      </c>
      <c r="T137" s="150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51" t="s">
        <v>150</v>
      </c>
      <c r="AT137" s="151" t="s">
        <v>146</v>
      </c>
      <c r="AU137" s="151" t="s">
        <v>82</v>
      </c>
      <c r="AY137" s="18" t="s">
        <v>144</v>
      </c>
      <c r="BE137" s="152">
        <f>IF(N137="základní",J137,0)</f>
        <v>0</v>
      </c>
      <c r="BF137" s="152">
        <f>IF(N137="snížená",J137,0)</f>
        <v>0</v>
      </c>
      <c r="BG137" s="152">
        <f>IF(N137="zákl. přenesená",J137,0)</f>
        <v>0</v>
      </c>
      <c r="BH137" s="152">
        <f>IF(N137="sníž. přenesená",J137,0)</f>
        <v>0</v>
      </c>
      <c r="BI137" s="152">
        <f>IF(N137="nulová",J137,0)</f>
        <v>0</v>
      </c>
      <c r="BJ137" s="18" t="s">
        <v>80</v>
      </c>
      <c r="BK137" s="152">
        <f>ROUND(I137*H137,2)</f>
        <v>0</v>
      </c>
      <c r="BL137" s="18" t="s">
        <v>150</v>
      </c>
      <c r="BM137" s="151" t="s">
        <v>239</v>
      </c>
    </row>
    <row r="138" spans="2:51" s="14" customFormat="1" ht="11.25">
      <c r="B138" s="161"/>
      <c r="D138" s="154" t="s">
        <v>158</v>
      </c>
      <c r="E138" s="162" t="s">
        <v>3</v>
      </c>
      <c r="F138" s="163" t="s">
        <v>105</v>
      </c>
      <c r="H138" s="164">
        <v>198</v>
      </c>
      <c r="I138" s="165"/>
      <c r="L138" s="161"/>
      <c r="M138" s="166"/>
      <c r="N138" s="167"/>
      <c r="O138" s="167"/>
      <c r="P138" s="167"/>
      <c r="Q138" s="167"/>
      <c r="R138" s="167"/>
      <c r="S138" s="167"/>
      <c r="T138" s="168"/>
      <c r="AT138" s="162" t="s">
        <v>158</v>
      </c>
      <c r="AU138" s="162" t="s">
        <v>82</v>
      </c>
      <c r="AV138" s="14" t="s">
        <v>82</v>
      </c>
      <c r="AW138" s="14" t="s">
        <v>33</v>
      </c>
      <c r="AX138" s="14" t="s">
        <v>80</v>
      </c>
      <c r="AY138" s="162" t="s">
        <v>144</v>
      </c>
    </row>
    <row r="139" spans="1:65" s="2" customFormat="1" ht="24">
      <c r="A139" s="33"/>
      <c r="B139" s="139"/>
      <c r="C139" s="140" t="s">
        <v>240</v>
      </c>
      <c r="D139" s="140" t="s">
        <v>146</v>
      </c>
      <c r="E139" s="141" t="s">
        <v>241</v>
      </c>
      <c r="F139" s="142" t="s">
        <v>242</v>
      </c>
      <c r="G139" s="143" t="s">
        <v>96</v>
      </c>
      <c r="H139" s="144">
        <v>40</v>
      </c>
      <c r="I139" s="145"/>
      <c r="J139" s="146">
        <f>ROUND(I139*H139,2)</f>
        <v>0</v>
      </c>
      <c r="K139" s="142" t="s">
        <v>149</v>
      </c>
      <c r="L139" s="34"/>
      <c r="M139" s="147" t="s">
        <v>3</v>
      </c>
      <c r="N139" s="148" t="s">
        <v>43</v>
      </c>
      <c r="O139" s="54"/>
      <c r="P139" s="149">
        <f>O139*H139</f>
        <v>0</v>
      </c>
      <c r="Q139" s="149">
        <v>0</v>
      </c>
      <c r="R139" s="149">
        <f>Q139*H139</f>
        <v>0</v>
      </c>
      <c r="S139" s="149">
        <v>0</v>
      </c>
      <c r="T139" s="150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51" t="s">
        <v>150</v>
      </c>
      <c r="AT139" s="151" t="s">
        <v>146</v>
      </c>
      <c r="AU139" s="151" t="s">
        <v>82</v>
      </c>
      <c r="AY139" s="18" t="s">
        <v>144</v>
      </c>
      <c r="BE139" s="152">
        <f>IF(N139="základní",J139,0)</f>
        <v>0</v>
      </c>
      <c r="BF139" s="152">
        <f>IF(N139="snížená",J139,0)</f>
        <v>0</v>
      </c>
      <c r="BG139" s="152">
        <f>IF(N139="zákl. přenesená",J139,0)</f>
        <v>0</v>
      </c>
      <c r="BH139" s="152">
        <f>IF(N139="sníž. přenesená",J139,0)</f>
        <v>0</v>
      </c>
      <c r="BI139" s="152">
        <f>IF(N139="nulová",J139,0)</f>
        <v>0</v>
      </c>
      <c r="BJ139" s="18" t="s">
        <v>80</v>
      </c>
      <c r="BK139" s="152">
        <f>ROUND(I139*H139,2)</f>
        <v>0</v>
      </c>
      <c r="BL139" s="18" t="s">
        <v>150</v>
      </c>
      <c r="BM139" s="151" t="s">
        <v>243</v>
      </c>
    </row>
    <row r="140" spans="1:65" s="2" customFormat="1" ht="33" customHeight="1">
      <c r="A140" s="33"/>
      <c r="B140" s="139"/>
      <c r="C140" s="140" t="s">
        <v>244</v>
      </c>
      <c r="D140" s="140" t="s">
        <v>146</v>
      </c>
      <c r="E140" s="141" t="s">
        <v>245</v>
      </c>
      <c r="F140" s="142" t="s">
        <v>246</v>
      </c>
      <c r="G140" s="143" t="s">
        <v>96</v>
      </c>
      <c r="H140" s="144">
        <v>198</v>
      </c>
      <c r="I140" s="145"/>
      <c r="J140" s="146">
        <f>ROUND(I140*H140,2)</f>
        <v>0</v>
      </c>
      <c r="K140" s="142" t="s">
        <v>149</v>
      </c>
      <c r="L140" s="34"/>
      <c r="M140" s="147" t="s">
        <v>3</v>
      </c>
      <c r="N140" s="148" t="s">
        <v>43</v>
      </c>
      <c r="O140" s="54"/>
      <c r="P140" s="149">
        <f>O140*H140</f>
        <v>0</v>
      </c>
      <c r="Q140" s="149">
        <v>0</v>
      </c>
      <c r="R140" s="149">
        <f>Q140*H140</f>
        <v>0</v>
      </c>
      <c r="S140" s="149">
        <v>0</v>
      </c>
      <c r="T140" s="150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51" t="s">
        <v>150</v>
      </c>
      <c r="AT140" s="151" t="s">
        <v>146</v>
      </c>
      <c r="AU140" s="151" t="s">
        <v>82</v>
      </c>
      <c r="AY140" s="18" t="s">
        <v>144</v>
      </c>
      <c r="BE140" s="152">
        <f>IF(N140="základní",J140,0)</f>
        <v>0</v>
      </c>
      <c r="BF140" s="152">
        <f>IF(N140="snížená",J140,0)</f>
        <v>0</v>
      </c>
      <c r="BG140" s="152">
        <f>IF(N140="zákl. přenesená",J140,0)</f>
        <v>0</v>
      </c>
      <c r="BH140" s="152">
        <f>IF(N140="sníž. přenesená",J140,0)</f>
        <v>0</v>
      </c>
      <c r="BI140" s="152">
        <f>IF(N140="nulová",J140,0)</f>
        <v>0</v>
      </c>
      <c r="BJ140" s="18" t="s">
        <v>80</v>
      </c>
      <c r="BK140" s="152">
        <f>ROUND(I140*H140,2)</f>
        <v>0</v>
      </c>
      <c r="BL140" s="18" t="s">
        <v>150</v>
      </c>
      <c r="BM140" s="151" t="s">
        <v>247</v>
      </c>
    </row>
    <row r="141" spans="2:51" s="13" customFormat="1" ht="11.25">
      <c r="B141" s="153"/>
      <c r="D141" s="154" t="s">
        <v>158</v>
      </c>
      <c r="E141" s="155" t="s">
        <v>3</v>
      </c>
      <c r="F141" s="156" t="s">
        <v>248</v>
      </c>
      <c r="H141" s="155" t="s">
        <v>3</v>
      </c>
      <c r="I141" s="157"/>
      <c r="L141" s="153"/>
      <c r="M141" s="158"/>
      <c r="N141" s="159"/>
      <c r="O141" s="159"/>
      <c r="P141" s="159"/>
      <c r="Q141" s="159"/>
      <c r="R141" s="159"/>
      <c r="S141" s="159"/>
      <c r="T141" s="160"/>
      <c r="AT141" s="155" t="s">
        <v>158</v>
      </c>
      <c r="AU141" s="155" t="s">
        <v>82</v>
      </c>
      <c r="AV141" s="13" t="s">
        <v>80</v>
      </c>
      <c r="AW141" s="13" t="s">
        <v>33</v>
      </c>
      <c r="AX141" s="13" t="s">
        <v>72</v>
      </c>
      <c r="AY141" s="155" t="s">
        <v>144</v>
      </c>
    </row>
    <row r="142" spans="2:51" s="14" customFormat="1" ht="11.25">
      <c r="B142" s="161"/>
      <c r="D142" s="154" t="s">
        <v>158</v>
      </c>
      <c r="E142" s="162" t="s">
        <v>105</v>
      </c>
      <c r="F142" s="163" t="s">
        <v>107</v>
      </c>
      <c r="H142" s="164">
        <v>198</v>
      </c>
      <c r="I142" s="165"/>
      <c r="L142" s="161"/>
      <c r="M142" s="166"/>
      <c r="N142" s="167"/>
      <c r="O142" s="167"/>
      <c r="P142" s="167"/>
      <c r="Q142" s="167"/>
      <c r="R142" s="167"/>
      <c r="S142" s="167"/>
      <c r="T142" s="168"/>
      <c r="AT142" s="162" t="s">
        <v>158</v>
      </c>
      <c r="AU142" s="162" t="s">
        <v>82</v>
      </c>
      <c r="AV142" s="14" t="s">
        <v>82</v>
      </c>
      <c r="AW142" s="14" t="s">
        <v>33</v>
      </c>
      <c r="AX142" s="14" t="s">
        <v>80</v>
      </c>
      <c r="AY142" s="162" t="s">
        <v>144</v>
      </c>
    </row>
    <row r="143" spans="1:65" s="2" customFormat="1" ht="36">
      <c r="A143" s="33"/>
      <c r="B143" s="139"/>
      <c r="C143" s="140" t="s">
        <v>249</v>
      </c>
      <c r="D143" s="140" t="s">
        <v>146</v>
      </c>
      <c r="E143" s="141" t="s">
        <v>250</v>
      </c>
      <c r="F143" s="142" t="s">
        <v>251</v>
      </c>
      <c r="G143" s="143" t="s">
        <v>96</v>
      </c>
      <c r="H143" s="144">
        <v>198</v>
      </c>
      <c r="I143" s="145"/>
      <c r="J143" s="146">
        <f>ROUND(I143*H143,2)</f>
        <v>0</v>
      </c>
      <c r="K143" s="142" t="s">
        <v>149</v>
      </c>
      <c r="L143" s="34"/>
      <c r="M143" s="147" t="s">
        <v>3</v>
      </c>
      <c r="N143" s="148" t="s">
        <v>43</v>
      </c>
      <c r="O143" s="54"/>
      <c r="P143" s="149">
        <f>O143*H143</f>
        <v>0</v>
      </c>
      <c r="Q143" s="149">
        <v>0</v>
      </c>
      <c r="R143" s="149">
        <f>Q143*H143</f>
        <v>0</v>
      </c>
      <c r="S143" s="149">
        <v>0</v>
      </c>
      <c r="T143" s="150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51" t="s">
        <v>150</v>
      </c>
      <c r="AT143" s="151" t="s">
        <v>146</v>
      </c>
      <c r="AU143" s="151" t="s">
        <v>82</v>
      </c>
      <c r="AY143" s="18" t="s">
        <v>144</v>
      </c>
      <c r="BE143" s="152">
        <f>IF(N143="základní",J143,0)</f>
        <v>0</v>
      </c>
      <c r="BF143" s="152">
        <f>IF(N143="snížená",J143,0)</f>
        <v>0</v>
      </c>
      <c r="BG143" s="152">
        <f>IF(N143="zákl. přenesená",J143,0)</f>
        <v>0</v>
      </c>
      <c r="BH143" s="152">
        <f>IF(N143="sníž. přenesená",J143,0)</f>
        <v>0</v>
      </c>
      <c r="BI143" s="152">
        <f>IF(N143="nulová",J143,0)</f>
        <v>0</v>
      </c>
      <c r="BJ143" s="18" t="s">
        <v>80</v>
      </c>
      <c r="BK143" s="152">
        <f>ROUND(I143*H143,2)</f>
        <v>0</v>
      </c>
      <c r="BL143" s="18" t="s">
        <v>150</v>
      </c>
      <c r="BM143" s="151" t="s">
        <v>252</v>
      </c>
    </row>
    <row r="144" spans="2:51" s="14" customFormat="1" ht="11.25">
      <c r="B144" s="161"/>
      <c r="D144" s="154" t="s">
        <v>158</v>
      </c>
      <c r="E144" s="162" t="s">
        <v>3</v>
      </c>
      <c r="F144" s="163" t="s">
        <v>105</v>
      </c>
      <c r="H144" s="164">
        <v>198</v>
      </c>
      <c r="I144" s="165"/>
      <c r="L144" s="161"/>
      <c r="M144" s="166"/>
      <c r="N144" s="167"/>
      <c r="O144" s="167"/>
      <c r="P144" s="167"/>
      <c r="Q144" s="167"/>
      <c r="R144" s="167"/>
      <c r="S144" s="167"/>
      <c r="T144" s="168"/>
      <c r="AT144" s="162" t="s">
        <v>158</v>
      </c>
      <c r="AU144" s="162" t="s">
        <v>82</v>
      </c>
      <c r="AV144" s="14" t="s">
        <v>82</v>
      </c>
      <c r="AW144" s="14" t="s">
        <v>33</v>
      </c>
      <c r="AX144" s="14" t="s">
        <v>80</v>
      </c>
      <c r="AY144" s="162" t="s">
        <v>144</v>
      </c>
    </row>
    <row r="145" spans="1:65" s="2" customFormat="1" ht="36">
      <c r="A145" s="33"/>
      <c r="B145" s="139"/>
      <c r="C145" s="140" t="s">
        <v>8</v>
      </c>
      <c r="D145" s="140" t="s">
        <v>146</v>
      </c>
      <c r="E145" s="141" t="s">
        <v>253</v>
      </c>
      <c r="F145" s="142" t="s">
        <v>254</v>
      </c>
      <c r="G145" s="143" t="s">
        <v>96</v>
      </c>
      <c r="H145" s="144">
        <v>40</v>
      </c>
      <c r="I145" s="145"/>
      <c r="J145" s="146">
        <f>ROUND(I145*H145,2)</f>
        <v>0</v>
      </c>
      <c r="K145" s="142" t="s">
        <v>149</v>
      </c>
      <c r="L145" s="34"/>
      <c r="M145" s="147" t="s">
        <v>3</v>
      </c>
      <c r="N145" s="148" t="s">
        <v>43</v>
      </c>
      <c r="O145" s="54"/>
      <c r="P145" s="149">
        <f>O145*H145</f>
        <v>0</v>
      </c>
      <c r="Q145" s="149">
        <v>0</v>
      </c>
      <c r="R145" s="149">
        <f>Q145*H145</f>
        <v>0</v>
      </c>
      <c r="S145" s="149">
        <v>0</v>
      </c>
      <c r="T145" s="150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51" t="s">
        <v>150</v>
      </c>
      <c r="AT145" s="151" t="s">
        <v>146</v>
      </c>
      <c r="AU145" s="151" t="s">
        <v>82</v>
      </c>
      <c r="AY145" s="18" t="s">
        <v>144</v>
      </c>
      <c r="BE145" s="152">
        <f>IF(N145="základní",J145,0)</f>
        <v>0</v>
      </c>
      <c r="BF145" s="152">
        <f>IF(N145="snížená",J145,0)</f>
        <v>0</v>
      </c>
      <c r="BG145" s="152">
        <f>IF(N145="zákl. přenesená",J145,0)</f>
        <v>0</v>
      </c>
      <c r="BH145" s="152">
        <f>IF(N145="sníž. přenesená",J145,0)</f>
        <v>0</v>
      </c>
      <c r="BI145" s="152">
        <f>IF(N145="nulová",J145,0)</f>
        <v>0</v>
      </c>
      <c r="BJ145" s="18" t="s">
        <v>80</v>
      </c>
      <c r="BK145" s="152">
        <f>ROUND(I145*H145,2)</f>
        <v>0</v>
      </c>
      <c r="BL145" s="18" t="s">
        <v>150</v>
      </c>
      <c r="BM145" s="151" t="s">
        <v>255</v>
      </c>
    </row>
    <row r="146" spans="1:65" s="2" customFormat="1" ht="48">
      <c r="A146" s="33"/>
      <c r="B146" s="139"/>
      <c r="C146" s="140" t="s">
        <v>256</v>
      </c>
      <c r="D146" s="140" t="s">
        <v>146</v>
      </c>
      <c r="E146" s="141" t="s">
        <v>257</v>
      </c>
      <c r="F146" s="142" t="s">
        <v>258</v>
      </c>
      <c r="G146" s="143" t="s">
        <v>96</v>
      </c>
      <c r="H146" s="144">
        <v>2300</v>
      </c>
      <c r="I146" s="145"/>
      <c r="J146" s="146">
        <f>ROUND(I146*H146,2)</f>
        <v>0</v>
      </c>
      <c r="K146" s="142" t="s">
        <v>149</v>
      </c>
      <c r="L146" s="34"/>
      <c r="M146" s="147" t="s">
        <v>3</v>
      </c>
      <c r="N146" s="148" t="s">
        <v>43</v>
      </c>
      <c r="O146" s="54"/>
      <c r="P146" s="149">
        <f>O146*H146</f>
        <v>0</v>
      </c>
      <c r="Q146" s="149">
        <v>0</v>
      </c>
      <c r="R146" s="149">
        <f>Q146*H146</f>
        <v>0</v>
      </c>
      <c r="S146" s="149">
        <v>0</v>
      </c>
      <c r="T146" s="150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51" t="s">
        <v>150</v>
      </c>
      <c r="AT146" s="151" t="s">
        <v>146</v>
      </c>
      <c r="AU146" s="151" t="s">
        <v>82</v>
      </c>
      <c r="AY146" s="18" t="s">
        <v>144</v>
      </c>
      <c r="BE146" s="152">
        <f>IF(N146="základní",J146,0)</f>
        <v>0</v>
      </c>
      <c r="BF146" s="152">
        <f>IF(N146="snížená",J146,0)</f>
        <v>0</v>
      </c>
      <c r="BG146" s="152">
        <f>IF(N146="zákl. přenesená",J146,0)</f>
        <v>0</v>
      </c>
      <c r="BH146" s="152">
        <f>IF(N146="sníž. přenesená",J146,0)</f>
        <v>0</v>
      </c>
      <c r="BI146" s="152">
        <f>IF(N146="nulová",J146,0)</f>
        <v>0</v>
      </c>
      <c r="BJ146" s="18" t="s">
        <v>80</v>
      </c>
      <c r="BK146" s="152">
        <f>ROUND(I146*H146,2)</f>
        <v>0</v>
      </c>
      <c r="BL146" s="18" t="s">
        <v>150</v>
      </c>
      <c r="BM146" s="151" t="s">
        <v>259</v>
      </c>
    </row>
    <row r="147" spans="2:51" s="13" customFormat="1" ht="11.25">
      <c r="B147" s="153"/>
      <c r="D147" s="154" t="s">
        <v>158</v>
      </c>
      <c r="E147" s="155" t="s">
        <v>3</v>
      </c>
      <c r="F147" s="156" t="s">
        <v>260</v>
      </c>
      <c r="H147" s="155" t="s">
        <v>3</v>
      </c>
      <c r="I147" s="157"/>
      <c r="L147" s="153"/>
      <c r="M147" s="158"/>
      <c r="N147" s="159"/>
      <c r="O147" s="159"/>
      <c r="P147" s="159"/>
      <c r="Q147" s="159"/>
      <c r="R147" s="159"/>
      <c r="S147" s="159"/>
      <c r="T147" s="160"/>
      <c r="AT147" s="155" t="s">
        <v>158</v>
      </c>
      <c r="AU147" s="155" t="s">
        <v>82</v>
      </c>
      <c r="AV147" s="13" t="s">
        <v>80</v>
      </c>
      <c r="AW147" s="13" t="s">
        <v>33</v>
      </c>
      <c r="AX147" s="13" t="s">
        <v>72</v>
      </c>
      <c r="AY147" s="155" t="s">
        <v>144</v>
      </c>
    </row>
    <row r="148" spans="2:51" s="13" customFormat="1" ht="11.25">
      <c r="B148" s="153"/>
      <c r="D148" s="154" t="s">
        <v>158</v>
      </c>
      <c r="E148" s="155" t="s">
        <v>3</v>
      </c>
      <c r="F148" s="156" t="s">
        <v>261</v>
      </c>
      <c r="H148" s="155" t="s">
        <v>3</v>
      </c>
      <c r="I148" s="157"/>
      <c r="L148" s="153"/>
      <c r="M148" s="158"/>
      <c r="N148" s="159"/>
      <c r="O148" s="159"/>
      <c r="P148" s="159"/>
      <c r="Q148" s="159"/>
      <c r="R148" s="159"/>
      <c r="S148" s="159"/>
      <c r="T148" s="160"/>
      <c r="AT148" s="155" t="s">
        <v>158</v>
      </c>
      <c r="AU148" s="155" t="s">
        <v>82</v>
      </c>
      <c r="AV148" s="13" t="s">
        <v>80</v>
      </c>
      <c r="AW148" s="13" t="s">
        <v>33</v>
      </c>
      <c r="AX148" s="13" t="s">
        <v>72</v>
      </c>
      <c r="AY148" s="155" t="s">
        <v>144</v>
      </c>
    </row>
    <row r="149" spans="2:51" s="14" customFormat="1" ht="11.25">
      <c r="B149" s="161"/>
      <c r="D149" s="154" t="s">
        <v>158</v>
      </c>
      <c r="E149" s="162" t="s">
        <v>3</v>
      </c>
      <c r="F149" s="163" t="s">
        <v>262</v>
      </c>
      <c r="H149" s="164">
        <v>2300</v>
      </c>
      <c r="I149" s="165"/>
      <c r="L149" s="161"/>
      <c r="M149" s="166"/>
      <c r="N149" s="167"/>
      <c r="O149" s="167"/>
      <c r="P149" s="167"/>
      <c r="Q149" s="167"/>
      <c r="R149" s="167"/>
      <c r="S149" s="167"/>
      <c r="T149" s="168"/>
      <c r="AT149" s="162" t="s">
        <v>158</v>
      </c>
      <c r="AU149" s="162" t="s">
        <v>82</v>
      </c>
      <c r="AV149" s="14" t="s">
        <v>82</v>
      </c>
      <c r="AW149" s="14" t="s">
        <v>33</v>
      </c>
      <c r="AX149" s="14" t="s">
        <v>80</v>
      </c>
      <c r="AY149" s="162" t="s">
        <v>144</v>
      </c>
    </row>
    <row r="150" spans="1:65" s="2" customFormat="1" ht="48">
      <c r="A150" s="33"/>
      <c r="B150" s="139"/>
      <c r="C150" s="140" t="s">
        <v>263</v>
      </c>
      <c r="D150" s="140" t="s">
        <v>146</v>
      </c>
      <c r="E150" s="141" t="s">
        <v>264</v>
      </c>
      <c r="F150" s="142" t="s">
        <v>265</v>
      </c>
      <c r="G150" s="143" t="s">
        <v>96</v>
      </c>
      <c r="H150" s="144">
        <v>12910</v>
      </c>
      <c r="I150" s="145"/>
      <c r="J150" s="146">
        <f>ROUND(I150*H150,2)</f>
        <v>0</v>
      </c>
      <c r="K150" s="142" t="s">
        <v>149</v>
      </c>
      <c r="L150" s="34"/>
      <c r="M150" s="147" t="s">
        <v>3</v>
      </c>
      <c r="N150" s="148" t="s">
        <v>43</v>
      </c>
      <c r="O150" s="54"/>
      <c r="P150" s="149">
        <f>O150*H150</f>
        <v>0</v>
      </c>
      <c r="Q150" s="149">
        <v>0</v>
      </c>
      <c r="R150" s="149">
        <f>Q150*H150</f>
        <v>0</v>
      </c>
      <c r="S150" s="149">
        <v>0</v>
      </c>
      <c r="T150" s="150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51" t="s">
        <v>150</v>
      </c>
      <c r="AT150" s="151" t="s">
        <v>146</v>
      </c>
      <c r="AU150" s="151" t="s">
        <v>82</v>
      </c>
      <c r="AY150" s="18" t="s">
        <v>144</v>
      </c>
      <c r="BE150" s="152">
        <f>IF(N150="základní",J150,0)</f>
        <v>0</v>
      </c>
      <c r="BF150" s="152">
        <f>IF(N150="snížená",J150,0)</f>
        <v>0</v>
      </c>
      <c r="BG150" s="152">
        <f>IF(N150="zákl. přenesená",J150,0)</f>
        <v>0</v>
      </c>
      <c r="BH150" s="152">
        <f>IF(N150="sníž. přenesená",J150,0)</f>
        <v>0</v>
      </c>
      <c r="BI150" s="152">
        <f>IF(N150="nulová",J150,0)</f>
        <v>0</v>
      </c>
      <c r="BJ150" s="18" t="s">
        <v>80</v>
      </c>
      <c r="BK150" s="152">
        <f>ROUND(I150*H150,2)</f>
        <v>0</v>
      </c>
      <c r="BL150" s="18" t="s">
        <v>150</v>
      </c>
      <c r="BM150" s="151" t="s">
        <v>266</v>
      </c>
    </row>
    <row r="151" spans="2:51" s="13" customFormat="1" ht="11.25">
      <c r="B151" s="153"/>
      <c r="D151" s="154" t="s">
        <v>158</v>
      </c>
      <c r="E151" s="155" t="s">
        <v>3</v>
      </c>
      <c r="F151" s="156" t="s">
        <v>261</v>
      </c>
      <c r="H151" s="155" t="s">
        <v>3</v>
      </c>
      <c r="I151" s="157"/>
      <c r="L151" s="153"/>
      <c r="M151" s="158"/>
      <c r="N151" s="159"/>
      <c r="O151" s="159"/>
      <c r="P151" s="159"/>
      <c r="Q151" s="159"/>
      <c r="R151" s="159"/>
      <c r="S151" s="159"/>
      <c r="T151" s="160"/>
      <c r="AT151" s="155" t="s">
        <v>158</v>
      </c>
      <c r="AU151" s="155" t="s">
        <v>82</v>
      </c>
      <c r="AV151" s="13" t="s">
        <v>80</v>
      </c>
      <c r="AW151" s="13" t="s">
        <v>33</v>
      </c>
      <c r="AX151" s="13" t="s">
        <v>72</v>
      </c>
      <c r="AY151" s="155" t="s">
        <v>144</v>
      </c>
    </row>
    <row r="152" spans="2:51" s="14" customFormat="1" ht="11.25">
      <c r="B152" s="161"/>
      <c r="D152" s="154" t="s">
        <v>158</v>
      </c>
      <c r="E152" s="162" t="s">
        <v>3</v>
      </c>
      <c r="F152" s="163" t="s">
        <v>102</v>
      </c>
      <c r="H152" s="164">
        <v>12910</v>
      </c>
      <c r="I152" s="165"/>
      <c r="L152" s="161"/>
      <c r="M152" s="166"/>
      <c r="N152" s="167"/>
      <c r="O152" s="167"/>
      <c r="P152" s="167"/>
      <c r="Q152" s="167"/>
      <c r="R152" s="167"/>
      <c r="S152" s="167"/>
      <c r="T152" s="168"/>
      <c r="AT152" s="162" t="s">
        <v>158</v>
      </c>
      <c r="AU152" s="162" t="s">
        <v>82</v>
      </c>
      <c r="AV152" s="14" t="s">
        <v>82</v>
      </c>
      <c r="AW152" s="14" t="s">
        <v>33</v>
      </c>
      <c r="AX152" s="14" t="s">
        <v>80</v>
      </c>
      <c r="AY152" s="162" t="s">
        <v>144</v>
      </c>
    </row>
    <row r="153" spans="1:65" s="2" customFormat="1" ht="24">
      <c r="A153" s="33"/>
      <c r="B153" s="139"/>
      <c r="C153" s="140" t="s">
        <v>267</v>
      </c>
      <c r="D153" s="140" t="s">
        <v>146</v>
      </c>
      <c r="E153" s="141" t="s">
        <v>268</v>
      </c>
      <c r="F153" s="142" t="s">
        <v>269</v>
      </c>
      <c r="G153" s="143" t="s">
        <v>96</v>
      </c>
      <c r="H153" s="144">
        <v>12910</v>
      </c>
      <c r="I153" s="145"/>
      <c r="J153" s="146">
        <f>ROUND(I153*H153,2)</f>
        <v>0</v>
      </c>
      <c r="K153" s="142" t="s">
        <v>3</v>
      </c>
      <c r="L153" s="34"/>
      <c r="M153" s="147" t="s">
        <v>3</v>
      </c>
      <c r="N153" s="148" t="s">
        <v>43</v>
      </c>
      <c r="O153" s="54"/>
      <c r="P153" s="149">
        <f>O153*H153</f>
        <v>0</v>
      </c>
      <c r="Q153" s="149">
        <v>0</v>
      </c>
      <c r="R153" s="149">
        <f>Q153*H153</f>
        <v>0</v>
      </c>
      <c r="S153" s="149">
        <v>0</v>
      </c>
      <c r="T153" s="150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51" t="s">
        <v>150</v>
      </c>
      <c r="AT153" s="151" t="s">
        <v>146</v>
      </c>
      <c r="AU153" s="151" t="s">
        <v>82</v>
      </c>
      <c r="AY153" s="18" t="s">
        <v>144</v>
      </c>
      <c r="BE153" s="152">
        <f>IF(N153="základní",J153,0)</f>
        <v>0</v>
      </c>
      <c r="BF153" s="152">
        <f>IF(N153="snížená",J153,0)</f>
        <v>0</v>
      </c>
      <c r="BG153" s="152">
        <f>IF(N153="zákl. přenesená",J153,0)</f>
        <v>0</v>
      </c>
      <c r="BH153" s="152">
        <f>IF(N153="sníž. přenesená",J153,0)</f>
        <v>0</v>
      </c>
      <c r="BI153" s="152">
        <f>IF(N153="nulová",J153,0)</f>
        <v>0</v>
      </c>
      <c r="BJ153" s="18" t="s">
        <v>80</v>
      </c>
      <c r="BK153" s="152">
        <f>ROUND(I153*H153,2)</f>
        <v>0</v>
      </c>
      <c r="BL153" s="18" t="s">
        <v>150</v>
      </c>
      <c r="BM153" s="151" t="s">
        <v>270</v>
      </c>
    </row>
    <row r="154" spans="2:51" s="13" customFormat="1" ht="11.25">
      <c r="B154" s="153"/>
      <c r="D154" s="154" t="s">
        <v>158</v>
      </c>
      <c r="E154" s="155" t="s">
        <v>3</v>
      </c>
      <c r="F154" s="156" t="s">
        <v>271</v>
      </c>
      <c r="H154" s="155" t="s">
        <v>3</v>
      </c>
      <c r="I154" s="157"/>
      <c r="L154" s="153"/>
      <c r="M154" s="158"/>
      <c r="N154" s="159"/>
      <c r="O154" s="159"/>
      <c r="P154" s="159"/>
      <c r="Q154" s="159"/>
      <c r="R154" s="159"/>
      <c r="S154" s="159"/>
      <c r="T154" s="160"/>
      <c r="AT154" s="155" t="s">
        <v>158</v>
      </c>
      <c r="AU154" s="155" t="s">
        <v>82</v>
      </c>
      <c r="AV154" s="13" t="s">
        <v>80</v>
      </c>
      <c r="AW154" s="13" t="s">
        <v>33</v>
      </c>
      <c r="AX154" s="13" t="s">
        <v>72</v>
      </c>
      <c r="AY154" s="155" t="s">
        <v>144</v>
      </c>
    </row>
    <row r="155" spans="2:51" s="13" customFormat="1" ht="22.5">
      <c r="B155" s="153"/>
      <c r="D155" s="154" t="s">
        <v>158</v>
      </c>
      <c r="E155" s="155" t="s">
        <v>3</v>
      </c>
      <c r="F155" s="156" t="s">
        <v>272</v>
      </c>
      <c r="H155" s="155" t="s">
        <v>3</v>
      </c>
      <c r="I155" s="157"/>
      <c r="L155" s="153"/>
      <c r="M155" s="158"/>
      <c r="N155" s="159"/>
      <c r="O155" s="159"/>
      <c r="P155" s="159"/>
      <c r="Q155" s="159"/>
      <c r="R155" s="159"/>
      <c r="S155" s="159"/>
      <c r="T155" s="160"/>
      <c r="AT155" s="155" t="s">
        <v>158</v>
      </c>
      <c r="AU155" s="155" t="s">
        <v>82</v>
      </c>
      <c r="AV155" s="13" t="s">
        <v>80</v>
      </c>
      <c r="AW155" s="13" t="s">
        <v>33</v>
      </c>
      <c r="AX155" s="13" t="s">
        <v>72</v>
      </c>
      <c r="AY155" s="155" t="s">
        <v>144</v>
      </c>
    </row>
    <row r="156" spans="2:51" s="13" customFormat="1" ht="22.5">
      <c r="B156" s="153"/>
      <c r="D156" s="154" t="s">
        <v>158</v>
      </c>
      <c r="E156" s="155" t="s">
        <v>3</v>
      </c>
      <c r="F156" s="156" t="s">
        <v>273</v>
      </c>
      <c r="H156" s="155" t="s">
        <v>3</v>
      </c>
      <c r="I156" s="157"/>
      <c r="L156" s="153"/>
      <c r="M156" s="158"/>
      <c r="N156" s="159"/>
      <c r="O156" s="159"/>
      <c r="P156" s="159"/>
      <c r="Q156" s="159"/>
      <c r="R156" s="159"/>
      <c r="S156" s="159"/>
      <c r="T156" s="160"/>
      <c r="AT156" s="155" t="s">
        <v>158</v>
      </c>
      <c r="AU156" s="155" t="s">
        <v>82</v>
      </c>
      <c r="AV156" s="13" t="s">
        <v>80</v>
      </c>
      <c r="AW156" s="13" t="s">
        <v>33</v>
      </c>
      <c r="AX156" s="13" t="s">
        <v>72</v>
      </c>
      <c r="AY156" s="155" t="s">
        <v>144</v>
      </c>
    </row>
    <row r="157" spans="2:51" s="14" customFormat="1" ht="11.25">
      <c r="B157" s="161"/>
      <c r="D157" s="154" t="s">
        <v>158</v>
      </c>
      <c r="E157" s="162" t="s">
        <v>3</v>
      </c>
      <c r="F157" s="163" t="s">
        <v>102</v>
      </c>
      <c r="H157" s="164">
        <v>12910</v>
      </c>
      <c r="I157" s="165"/>
      <c r="L157" s="161"/>
      <c r="M157" s="166"/>
      <c r="N157" s="167"/>
      <c r="O157" s="167"/>
      <c r="P157" s="167"/>
      <c r="Q157" s="167"/>
      <c r="R157" s="167"/>
      <c r="S157" s="167"/>
      <c r="T157" s="168"/>
      <c r="AT157" s="162" t="s">
        <v>158</v>
      </c>
      <c r="AU157" s="162" t="s">
        <v>82</v>
      </c>
      <c r="AV157" s="14" t="s">
        <v>82</v>
      </c>
      <c r="AW157" s="14" t="s">
        <v>33</v>
      </c>
      <c r="AX157" s="14" t="s">
        <v>80</v>
      </c>
      <c r="AY157" s="162" t="s">
        <v>144</v>
      </c>
    </row>
    <row r="158" spans="1:65" s="2" customFormat="1" ht="36">
      <c r="A158" s="33"/>
      <c r="B158" s="139"/>
      <c r="C158" s="140" t="s">
        <v>274</v>
      </c>
      <c r="D158" s="140" t="s">
        <v>146</v>
      </c>
      <c r="E158" s="141" t="s">
        <v>275</v>
      </c>
      <c r="F158" s="142" t="s">
        <v>276</v>
      </c>
      <c r="G158" s="143" t="s">
        <v>96</v>
      </c>
      <c r="H158" s="144">
        <v>3350</v>
      </c>
      <c r="I158" s="145"/>
      <c r="J158" s="146">
        <f>ROUND(I158*H158,2)</f>
        <v>0</v>
      </c>
      <c r="K158" s="142" t="s">
        <v>149</v>
      </c>
      <c r="L158" s="34"/>
      <c r="M158" s="147" t="s">
        <v>3</v>
      </c>
      <c r="N158" s="148" t="s">
        <v>43</v>
      </c>
      <c r="O158" s="54"/>
      <c r="P158" s="149">
        <f>O158*H158</f>
        <v>0</v>
      </c>
      <c r="Q158" s="149">
        <v>0.23</v>
      </c>
      <c r="R158" s="149">
        <f>Q158*H158</f>
        <v>770.5</v>
      </c>
      <c r="S158" s="149">
        <v>0</v>
      </c>
      <c r="T158" s="150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51" t="s">
        <v>150</v>
      </c>
      <c r="AT158" s="151" t="s">
        <v>146</v>
      </c>
      <c r="AU158" s="151" t="s">
        <v>82</v>
      </c>
      <c r="AY158" s="18" t="s">
        <v>144</v>
      </c>
      <c r="BE158" s="152">
        <f>IF(N158="základní",J158,0)</f>
        <v>0</v>
      </c>
      <c r="BF158" s="152">
        <f>IF(N158="snížená",J158,0)</f>
        <v>0</v>
      </c>
      <c r="BG158" s="152">
        <f>IF(N158="zákl. přenesená",J158,0)</f>
        <v>0</v>
      </c>
      <c r="BH158" s="152">
        <f>IF(N158="sníž. přenesená",J158,0)</f>
        <v>0</v>
      </c>
      <c r="BI158" s="152">
        <f>IF(N158="nulová",J158,0)</f>
        <v>0</v>
      </c>
      <c r="BJ158" s="18" t="s">
        <v>80</v>
      </c>
      <c r="BK158" s="152">
        <f>ROUND(I158*H158,2)</f>
        <v>0</v>
      </c>
      <c r="BL158" s="18" t="s">
        <v>150</v>
      </c>
      <c r="BM158" s="151" t="s">
        <v>277</v>
      </c>
    </row>
    <row r="159" spans="2:51" s="14" customFormat="1" ht="11.25">
      <c r="B159" s="161"/>
      <c r="D159" s="154" t="s">
        <v>158</v>
      </c>
      <c r="E159" s="162" t="s">
        <v>3</v>
      </c>
      <c r="F159" s="163" t="s">
        <v>99</v>
      </c>
      <c r="H159" s="164">
        <v>3350</v>
      </c>
      <c r="I159" s="165"/>
      <c r="L159" s="161"/>
      <c r="M159" s="166"/>
      <c r="N159" s="167"/>
      <c r="O159" s="167"/>
      <c r="P159" s="167"/>
      <c r="Q159" s="167"/>
      <c r="R159" s="167"/>
      <c r="S159" s="167"/>
      <c r="T159" s="168"/>
      <c r="AT159" s="162" t="s">
        <v>158</v>
      </c>
      <c r="AU159" s="162" t="s">
        <v>82</v>
      </c>
      <c r="AV159" s="14" t="s">
        <v>82</v>
      </c>
      <c r="AW159" s="14" t="s">
        <v>33</v>
      </c>
      <c r="AX159" s="14" t="s">
        <v>80</v>
      </c>
      <c r="AY159" s="162" t="s">
        <v>144</v>
      </c>
    </row>
    <row r="160" spans="1:65" s="2" customFormat="1" ht="24">
      <c r="A160" s="33"/>
      <c r="B160" s="139"/>
      <c r="C160" s="140" t="s">
        <v>278</v>
      </c>
      <c r="D160" s="140" t="s">
        <v>146</v>
      </c>
      <c r="E160" s="141" t="s">
        <v>279</v>
      </c>
      <c r="F160" s="142" t="s">
        <v>280</v>
      </c>
      <c r="G160" s="143" t="s">
        <v>96</v>
      </c>
      <c r="H160" s="144">
        <v>17510</v>
      </c>
      <c r="I160" s="145"/>
      <c r="J160" s="146">
        <f>ROUND(I160*H160,2)</f>
        <v>0</v>
      </c>
      <c r="K160" s="142" t="s">
        <v>149</v>
      </c>
      <c r="L160" s="34"/>
      <c r="M160" s="147" t="s">
        <v>3</v>
      </c>
      <c r="N160" s="148" t="s">
        <v>43</v>
      </c>
      <c r="O160" s="54"/>
      <c r="P160" s="149">
        <f>O160*H160</f>
        <v>0</v>
      </c>
      <c r="Q160" s="149">
        <v>0</v>
      </c>
      <c r="R160" s="149">
        <f>Q160*H160</f>
        <v>0</v>
      </c>
      <c r="S160" s="149">
        <v>0</v>
      </c>
      <c r="T160" s="150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51" t="s">
        <v>150</v>
      </c>
      <c r="AT160" s="151" t="s">
        <v>146</v>
      </c>
      <c r="AU160" s="151" t="s">
        <v>82</v>
      </c>
      <c r="AY160" s="18" t="s">
        <v>144</v>
      </c>
      <c r="BE160" s="152">
        <f>IF(N160="základní",J160,0)</f>
        <v>0</v>
      </c>
      <c r="BF160" s="152">
        <f>IF(N160="snížená",J160,0)</f>
        <v>0</v>
      </c>
      <c r="BG160" s="152">
        <f>IF(N160="zákl. přenesená",J160,0)</f>
        <v>0</v>
      </c>
      <c r="BH160" s="152">
        <f>IF(N160="sníž. přenesená",J160,0)</f>
        <v>0</v>
      </c>
      <c r="BI160" s="152">
        <f>IF(N160="nulová",J160,0)</f>
        <v>0</v>
      </c>
      <c r="BJ160" s="18" t="s">
        <v>80</v>
      </c>
      <c r="BK160" s="152">
        <f>ROUND(I160*H160,2)</f>
        <v>0</v>
      </c>
      <c r="BL160" s="18" t="s">
        <v>150</v>
      </c>
      <c r="BM160" s="151" t="s">
        <v>281</v>
      </c>
    </row>
    <row r="161" spans="2:51" s="14" customFormat="1" ht="11.25">
      <c r="B161" s="161"/>
      <c r="D161" s="154" t="s">
        <v>158</v>
      </c>
      <c r="E161" s="162" t="s">
        <v>3</v>
      </c>
      <c r="F161" s="163" t="s">
        <v>94</v>
      </c>
      <c r="H161" s="164">
        <v>4600</v>
      </c>
      <c r="I161" s="165"/>
      <c r="L161" s="161"/>
      <c r="M161" s="166"/>
      <c r="N161" s="167"/>
      <c r="O161" s="167"/>
      <c r="P161" s="167"/>
      <c r="Q161" s="167"/>
      <c r="R161" s="167"/>
      <c r="S161" s="167"/>
      <c r="T161" s="168"/>
      <c r="AT161" s="162" t="s">
        <v>158</v>
      </c>
      <c r="AU161" s="162" t="s">
        <v>82</v>
      </c>
      <c r="AV161" s="14" t="s">
        <v>82</v>
      </c>
      <c r="AW161" s="14" t="s">
        <v>33</v>
      </c>
      <c r="AX161" s="14" t="s">
        <v>72</v>
      </c>
      <c r="AY161" s="162" t="s">
        <v>144</v>
      </c>
    </row>
    <row r="162" spans="2:51" s="14" customFormat="1" ht="11.25">
      <c r="B162" s="161"/>
      <c r="D162" s="154" t="s">
        <v>158</v>
      </c>
      <c r="E162" s="162" t="s">
        <v>3</v>
      </c>
      <c r="F162" s="163" t="s">
        <v>102</v>
      </c>
      <c r="H162" s="164">
        <v>12910</v>
      </c>
      <c r="I162" s="165"/>
      <c r="L162" s="161"/>
      <c r="M162" s="166"/>
      <c r="N162" s="167"/>
      <c r="O162" s="167"/>
      <c r="P162" s="167"/>
      <c r="Q162" s="167"/>
      <c r="R162" s="167"/>
      <c r="S162" s="167"/>
      <c r="T162" s="168"/>
      <c r="AT162" s="162" t="s">
        <v>158</v>
      </c>
      <c r="AU162" s="162" t="s">
        <v>82</v>
      </c>
      <c r="AV162" s="14" t="s">
        <v>82</v>
      </c>
      <c r="AW162" s="14" t="s">
        <v>33</v>
      </c>
      <c r="AX162" s="14" t="s">
        <v>72</v>
      </c>
      <c r="AY162" s="162" t="s">
        <v>144</v>
      </c>
    </row>
    <row r="163" spans="2:51" s="15" customFormat="1" ht="11.25">
      <c r="B163" s="183"/>
      <c r="D163" s="154" t="s">
        <v>158</v>
      </c>
      <c r="E163" s="184" t="s">
        <v>3</v>
      </c>
      <c r="F163" s="185" t="s">
        <v>228</v>
      </c>
      <c r="H163" s="186">
        <v>17510</v>
      </c>
      <c r="I163" s="187"/>
      <c r="L163" s="183"/>
      <c r="M163" s="188"/>
      <c r="N163" s="189"/>
      <c r="O163" s="189"/>
      <c r="P163" s="189"/>
      <c r="Q163" s="189"/>
      <c r="R163" s="189"/>
      <c r="S163" s="189"/>
      <c r="T163" s="190"/>
      <c r="AT163" s="184" t="s">
        <v>158</v>
      </c>
      <c r="AU163" s="184" t="s">
        <v>82</v>
      </c>
      <c r="AV163" s="15" t="s">
        <v>150</v>
      </c>
      <c r="AW163" s="15" t="s">
        <v>33</v>
      </c>
      <c r="AX163" s="15" t="s">
        <v>80</v>
      </c>
      <c r="AY163" s="184" t="s">
        <v>144</v>
      </c>
    </row>
    <row r="164" spans="1:65" s="2" customFormat="1" ht="24">
      <c r="A164" s="33"/>
      <c r="B164" s="139"/>
      <c r="C164" s="140" t="s">
        <v>282</v>
      </c>
      <c r="D164" s="140" t="s">
        <v>146</v>
      </c>
      <c r="E164" s="141" t="s">
        <v>283</v>
      </c>
      <c r="F164" s="142" t="s">
        <v>284</v>
      </c>
      <c r="G164" s="143" t="s">
        <v>96</v>
      </c>
      <c r="H164" s="144">
        <v>15408</v>
      </c>
      <c r="I164" s="145"/>
      <c r="J164" s="146">
        <f>ROUND(I164*H164,2)</f>
        <v>0</v>
      </c>
      <c r="K164" s="142" t="s">
        <v>149</v>
      </c>
      <c r="L164" s="34"/>
      <c r="M164" s="147" t="s">
        <v>3</v>
      </c>
      <c r="N164" s="148" t="s">
        <v>43</v>
      </c>
      <c r="O164" s="54"/>
      <c r="P164" s="149">
        <f>O164*H164</f>
        <v>0</v>
      </c>
      <c r="Q164" s="149">
        <v>0</v>
      </c>
      <c r="R164" s="149">
        <f>Q164*H164</f>
        <v>0</v>
      </c>
      <c r="S164" s="149">
        <v>0</v>
      </c>
      <c r="T164" s="150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51" t="s">
        <v>150</v>
      </c>
      <c r="AT164" s="151" t="s">
        <v>146</v>
      </c>
      <c r="AU164" s="151" t="s">
        <v>82</v>
      </c>
      <c r="AY164" s="18" t="s">
        <v>144</v>
      </c>
      <c r="BE164" s="152">
        <f>IF(N164="základní",J164,0)</f>
        <v>0</v>
      </c>
      <c r="BF164" s="152">
        <f>IF(N164="snížená",J164,0)</f>
        <v>0</v>
      </c>
      <c r="BG164" s="152">
        <f>IF(N164="zákl. přenesená",J164,0)</f>
        <v>0</v>
      </c>
      <c r="BH164" s="152">
        <f>IF(N164="sníž. přenesená",J164,0)</f>
        <v>0</v>
      </c>
      <c r="BI164" s="152">
        <f>IF(N164="nulová",J164,0)</f>
        <v>0</v>
      </c>
      <c r="BJ164" s="18" t="s">
        <v>80</v>
      </c>
      <c r="BK164" s="152">
        <f>ROUND(I164*H164,2)</f>
        <v>0</v>
      </c>
      <c r="BL164" s="18" t="s">
        <v>150</v>
      </c>
      <c r="BM164" s="151" t="s">
        <v>285</v>
      </c>
    </row>
    <row r="165" spans="2:51" s="13" customFormat="1" ht="11.25">
      <c r="B165" s="153"/>
      <c r="D165" s="154" t="s">
        <v>158</v>
      </c>
      <c r="E165" s="155" t="s">
        <v>3</v>
      </c>
      <c r="F165" s="156" t="s">
        <v>260</v>
      </c>
      <c r="H165" s="155" t="s">
        <v>3</v>
      </c>
      <c r="I165" s="157"/>
      <c r="L165" s="153"/>
      <c r="M165" s="158"/>
      <c r="N165" s="159"/>
      <c r="O165" s="159"/>
      <c r="P165" s="159"/>
      <c r="Q165" s="159"/>
      <c r="R165" s="159"/>
      <c r="S165" s="159"/>
      <c r="T165" s="160"/>
      <c r="AT165" s="155" t="s">
        <v>158</v>
      </c>
      <c r="AU165" s="155" t="s">
        <v>82</v>
      </c>
      <c r="AV165" s="13" t="s">
        <v>80</v>
      </c>
      <c r="AW165" s="13" t="s">
        <v>33</v>
      </c>
      <c r="AX165" s="13" t="s">
        <v>72</v>
      </c>
      <c r="AY165" s="155" t="s">
        <v>144</v>
      </c>
    </row>
    <row r="166" spans="2:51" s="14" customFormat="1" ht="11.25">
      <c r="B166" s="161"/>
      <c r="D166" s="154" t="s">
        <v>158</v>
      </c>
      <c r="E166" s="162" t="s">
        <v>3</v>
      </c>
      <c r="F166" s="163" t="s">
        <v>262</v>
      </c>
      <c r="H166" s="164">
        <v>2300</v>
      </c>
      <c r="I166" s="165"/>
      <c r="L166" s="161"/>
      <c r="M166" s="166"/>
      <c r="N166" s="167"/>
      <c r="O166" s="167"/>
      <c r="P166" s="167"/>
      <c r="Q166" s="167"/>
      <c r="R166" s="167"/>
      <c r="S166" s="167"/>
      <c r="T166" s="168"/>
      <c r="AT166" s="162" t="s">
        <v>158</v>
      </c>
      <c r="AU166" s="162" t="s">
        <v>82</v>
      </c>
      <c r="AV166" s="14" t="s">
        <v>82</v>
      </c>
      <c r="AW166" s="14" t="s">
        <v>33</v>
      </c>
      <c r="AX166" s="14" t="s">
        <v>72</v>
      </c>
      <c r="AY166" s="162" t="s">
        <v>144</v>
      </c>
    </row>
    <row r="167" spans="2:51" s="14" customFormat="1" ht="11.25">
      <c r="B167" s="161"/>
      <c r="D167" s="154" t="s">
        <v>158</v>
      </c>
      <c r="E167" s="162" t="s">
        <v>3</v>
      </c>
      <c r="F167" s="163" t="s">
        <v>102</v>
      </c>
      <c r="H167" s="164">
        <v>12910</v>
      </c>
      <c r="I167" s="165"/>
      <c r="L167" s="161"/>
      <c r="M167" s="166"/>
      <c r="N167" s="167"/>
      <c r="O167" s="167"/>
      <c r="P167" s="167"/>
      <c r="Q167" s="167"/>
      <c r="R167" s="167"/>
      <c r="S167" s="167"/>
      <c r="T167" s="168"/>
      <c r="AT167" s="162" t="s">
        <v>158</v>
      </c>
      <c r="AU167" s="162" t="s">
        <v>82</v>
      </c>
      <c r="AV167" s="14" t="s">
        <v>82</v>
      </c>
      <c r="AW167" s="14" t="s">
        <v>33</v>
      </c>
      <c r="AX167" s="14" t="s">
        <v>72</v>
      </c>
      <c r="AY167" s="162" t="s">
        <v>144</v>
      </c>
    </row>
    <row r="168" spans="2:51" s="14" customFormat="1" ht="11.25">
      <c r="B168" s="161"/>
      <c r="D168" s="154" t="s">
        <v>158</v>
      </c>
      <c r="E168" s="162" t="s">
        <v>3</v>
      </c>
      <c r="F168" s="163" t="s">
        <v>105</v>
      </c>
      <c r="H168" s="164">
        <v>198</v>
      </c>
      <c r="I168" s="165"/>
      <c r="L168" s="161"/>
      <c r="M168" s="166"/>
      <c r="N168" s="167"/>
      <c r="O168" s="167"/>
      <c r="P168" s="167"/>
      <c r="Q168" s="167"/>
      <c r="R168" s="167"/>
      <c r="S168" s="167"/>
      <c r="T168" s="168"/>
      <c r="AT168" s="162" t="s">
        <v>158</v>
      </c>
      <c r="AU168" s="162" t="s">
        <v>82</v>
      </c>
      <c r="AV168" s="14" t="s">
        <v>82</v>
      </c>
      <c r="AW168" s="14" t="s">
        <v>33</v>
      </c>
      <c r="AX168" s="14" t="s">
        <v>72</v>
      </c>
      <c r="AY168" s="162" t="s">
        <v>144</v>
      </c>
    </row>
    <row r="169" spans="2:51" s="15" customFormat="1" ht="11.25">
      <c r="B169" s="183"/>
      <c r="D169" s="154" t="s">
        <v>158</v>
      </c>
      <c r="E169" s="184" t="s">
        <v>3</v>
      </c>
      <c r="F169" s="185" t="s">
        <v>228</v>
      </c>
      <c r="H169" s="186">
        <v>15408</v>
      </c>
      <c r="I169" s="187"/>
      <c r="L169" s="183"/>
      <c r="M169" s="188"/>
      <c r="N169" s="189"/>
      <c r="O169" s="189"/>
      <c r="P169" s="189"/>
      <c r="Q169" s="189"/>
      <c r="R169" s="189"/>
      <c r="S169" s="189"/>
      <c r="T169" s="190"/>
      <c r="AT169" s="184" t="s">
        <v>158</v>
      </c>
      <c r="AU169" s="184" t="s">
        <v>82</v>
      </c>
      <c r="AV169" s="15" t="s">
        <v>150</v>
      </c>
      <c r="AW169" s="15" t="s">
        <v>33</v>
      </c>
      <c r="AX169" s="15" t="s">
        <v>80</v>
      </c>
      <c r="AY169" s="184" t="s">
        <v>144</v>
      </c>
    </row>
    <row r="170" spans="1:65" s="2" customFormat="1" ht="44.25" customHeight="1">
      <c r="A170" s="33"/>
      <c r="B170" s="139"/>
      <c r="C170" s="140" t="s">
        <v>286</v>
      </c>
      <c r="D170" s="140" t="s">
        <v>146</v>
      </c>
      <c r="E170" s="141" t="s">
        <v>287</v>
      </c>
      <c r="F170" s="142" t="s">
        <v>288</v>
      </c>
      <c r="G170" s="143" t="s">
        <v>96</v>
      </c>
      <c r="H170" s="144">
        <v>17510</v>
      </c>
      <c r="I170" s="145"/>
      <c r="J170" s="146">
        <f>ROUND(I170*H170,2)</f>
        <v>0</v>
      </c>
      <c r="K170" s="142" t="s">
        <v>149</v>
      </c>
      <c r="L170" s="34"/>
      <c r="M170" s="147" t="s">
        <v>3</v>
      </c>
      <c r="N170" s="148" t="s">
        <v>43</v>
      </c>
      <c r="O170" s="54"/>
      <c r="P170" s="149">
        <f>O170*H170</f>
        <v>0</v>
      </c>
      <c r="Q170" s="149">
        <v>0</v>
      </c>
      <c r="R170" s="149">
        <f>Q170*H170</f>
        <v>0</v>
      </c>
      <c r="S170" s="149">
        <v>0</v>
      </c>
      <c r="T170" s="150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51" t="s">
        <v>150</v>
      </c>
      <c r="AT170" s="151" t="s">
        <v>146</v>
      </c>
      <c r="AU170" s="151" t="s">
        <v>82</v>
      </c>
      <c r="AY170" s="18" t="s">
        <v>144</v>
      </c>
      <c r="BE170" s="152">
        <f>IF(N170="základní",J170,0)</f>
        <v>0</v>
      </c>
      <c r="BF170" s="152">
        <f>IF(N170="snížená",J170,0)</f>
        <v>0</v>
      </c>
      <c r="BG170" s="152">
        <f>IF(N170="zákl. přenesená",J170,0)</f>
        <v>0</v>
      </c>
      <c r="BH170" s="152">
        <f>IF(N170="sníž. přenesená",J170,0)</f>
        <v>0</v>
      </c>
      <c r="BI170" s="152">
        <f>IF(N170="nulová",J170,0)</f>
        <v>0</v>
      </c>
      <c r="BJ170" s="18" t="s">
        <v>80</v>
      </c>
      <c r="BK170" s="152">
        <f>ROUND(I170*H170,2)</f>
        <v>0</v>
      </c>
      <c r="BL170" s="18" t="s">
        <v>150</v>
      </c>
      <c r="BM170" s="151" t="s">
        <v>289</v>
      </c>
    </row>
    <row r="171" spans="2:51" s="14" customFormat="1" ht="11.25">
      <c r="B171" s="161"/>
      <c r="D171" s="154" t="s">
        <v>158</v>
      </c>
      <c r="E171" s="162" t="s">
        <v>3</v>
      </c>
      <c r="F171" s="163" t="s">
        <v>94</v>
      </c>
      <c r="H171" s="164">
        <v>4600</v>
      </c>
      <c r="I171" s="165"/>
      <c r="L171" s="161"/>
      <c r="M171" s="166"/>
      <c r="N171" s="167"/>
      <c r="O171" s="167"/>
      <c r="P171" s="167"/>
      <c r="Q171" s="167"/>
      <c r="R171" s="167"/>
      <c r="S171" s="167"/>
      <c r="T171" s="168"/>
      <c r="AT171" s="162" t="s">
        <v>158</v>
      </c>
      <c r="AU171" s="162" t="s">
        <v>82</v>
      </c>
      <c r="AV171" s="14" t="s">
        <v>82</v>
      </c>
      <c r="AW171" s="14" t="s">
        <v>33</v>
      </c>
      <c r="AX171" s="14" t="s">
        <v>72</v>
      </c>
      <c r="AY171" s="162" t="s">
        <v>144</v>
      </c>
    </row>
    <row r="172" spans="2:51" s="14" customFormat="1" ht="11.25">
      <c r="B172" s="161"/>
      <c r="D172" s="154" t="s">
        <v>158</v>
      </c>
      <c r="E172" s="162" t="s">
        <v>3</v>
      </c>
      <c r="F172" s="163" t="s">
        <v>102</v>
      </c>
      <c r="H172" s="164">
        <v>12910</v>
      </c>
      <c r="I172" s="165"/>
      <c r="L172" s="161"/>
      <c r="M172" s="166"/>
      <c r="N172" s="167"/>
      <c r="O172" s="167"/>
      <c r="P172" s="167"/>
      <c r="Q172" s="167"/>
      <c r="R172" s="167"/>
      <c r="S172" s="167"/>
      <c r="T172" s="168"/>
      <c r="AT172" s="162" t="s">
        <v>158</v>
      </c>
      <c r="AU172" s="162" t="s">
        <v>82</v>
      </c>
      <c r="AV172" s="14" t="s">
        <v>82</v>
      </c>
      <c r="AW172" s="14" t="s">
        <v>33</v>
      </c>
      <c r="AX172" s="14" t="s">
        <v>72</v>
      </c>
      <c r="AY172" s="162" t="s">
        <v>144</v>
      </c>
    </row>
    <row r="173" spans="2:51" s="15" customFormat="1" ht="11.25">
      <c r="B173" s="183"/>
      <c r="D173" s="154" t="s">
        <v>158</v>
      </c>
      <c r="E173" s="184" t="s">
        <v>3</v>
      </c>
      <c r="F173" s="185" t="s">
        <v>228</v>
      </c>
      <c r="H173" s="186">
        <v>17510</v>
      </c>
      <c r="I173" s="187"/>
      <c r="L173" s="183"/>
      <c r="M173" s="188"/>
      <c r="N173" s="189"/>
      <c r="O173" s="189"/>
      <c r="P173" s="189"/>
      <c r="Q173" s="189"/>
      <c r="R173" s="189"/>
      <c r="S173" s="189"/>
      <c r="T173" s="190"/>
      <c r="AT173" s="184" t="s">
        <v>158</v>
      </c>
      <c r="AU173" s="184" t="s">
        <v>82</v>
      </c>
      <c r="AV173" s="15" t="s">
        <v>150</v>
      </c>
      <c r="AW173" s="15" t="s">
        <v>33</v>
      </c>
      <c r="AX173" s="15" t="s">
        <v>80</v>
      </c>
      <c r="AY173" s="184" t="s">
        <v>144</v>
      </c>
    </row>
    <row r="174" spans="1:65" s="2" customFormat="1" ht="55.5" customHeight="1">
      <c r="A174" s="33"/>
      <c r="B174" s="139"/>
      <c r="C174" s="140" t="s">
        <v>290</v>
      </c>
      <c r="D174" s="140" t="s">
        <v>146</v>
      </c>
      <c r="E174" s="141" t="s">
        <v>291</v>
      </c>
      <c r="F174" s="142" t="s">
        <v>292</v>
      </c>
      <c r="G174" s="143" t="s">
        <v>96</v>
      </c>
      <c r="H174" s="144">
        <v>60</v>
      </c>
      <c r="I174" s="145"/>
      <c r="J174" s="146">
        <f>ROUND(I174*H174,2)</f>
        <v>0</v>
      </c>
      <c r="K174" s="142" t="s">
        <v>149</v>
      </c>
      <c r="L174" s="34"/>
      <c r="M174" s="147" t="s">
        <v>3</v>
      </c>
      <c r="N174" s="148" t="s">
        <v>43</v>
      </c>
      <c r="O174" s="54"/>
      <c r="P174" s="149">
        <f>O174*H174</f>
        <v>0</v>
      </c>
      <c r="Q174" s="149">
        <v>0.61404</v>
      </c>
      <c r="R174" s="149">
        <f>Q174*H174</f>
        <v>36.842400000000005</v>
      </c>
      <c r="S174" s="149">
        <v>0</v>
      </c>
      <c r="T174" s="150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51" t="s">
        <v>150</v>
      </c>
      <c r="AT174" s="151" t="s">
        <v>146</v>
      </c>
      <c r="AU174" s="151" t="s">
        <v>82</v>
      </c>
      <c r="AY174" s="18" t="s">
        <v>144</v>
      </c>
      <c r="BE174" s="152">
        <f>IF(N174="základní",J174,0)</f>
        <v>0</v>
      </c>
      <c r="BF174" s="152">
        <f>IF(N174="snížená",J174,0)</f>
        <v>0</v>
      </c>
      <c r="BG174" s="152">
        <f>IF(N174="zákl. přenesená",J174,0)</f>
        <v>0</v>
      </c>
      <c r="BH174" s="152">
        <f>IF(N174="sníž. přenesená",J174,0)</f>
        <v>0</v>
      </c>
      <c r="BI174" s="152">
        <f>IF(N174="nulová",J174,0)</f>
        <v>0</v>
      </c>
      <c r="BJ174" s="18" t="s">
        <v>80</v>
      </c>
      <c r="BK174" s="152">
        <f>ROUND(I174*H174,2)</f>
        <v>0</v>
      </c>
      <c r="BL174" s="18" t="s">
        <v>150</v>
      </c>
      <c r="BM174" s="151" t="s">
        <v>293</v>
      </c>
    </row>
    <row r="175" spans="2:51" s="13" customFormat="1" ht="11.25">
      <c r="B175" s="153"/>
      <c r="D175" s="154" t="s">
        <v>158</v>
      </c>
      <c r="E175" s="155" t="s">
        <v>3</v>
      </c>
      <c r="F175" s="156" t="s">
        <v>294</v>
      </c>
      <c r="H175" s="155" t="s">
        <v>3</v>
      </c>
      <c r="I175" s="157"/>
      <c r="L175" s="153"/>
      <c r="M175" s="158"/>
      <c r="N175" s="159"/>
      <c r="O175" s="159"/>
      <c r="P175" s="159"/>
      <c r="Q175" s="159"/>
      <c r="R175" s="159"/>
      <c r="S175" s="159"/>
      <c r="T175" s="160"/>
      <c r="AT175" s="155" t="s">
        <v>158</v>
      </c>
      <c r="AU175" s="155" t="s">
        <v>82</v>
      </c>
      <c r="AV175" s="13" t="s">
        <v>80</v>
      </c>
      <c r="AW175" s="13" t="s">
        <v>33</v>
      </c>
      <c r="AX175" s="13" t="s">
        <v>72</v>
      </c>
      <c r="AY175" s="155" t="s">
        <v>144</v>
      </c>
    </row>
    <row r="176" spans="2:51" s="14" customFormat="1" ht="11.25">
      <c r="B176" s="161"/>
      <c r="D176" s="154" t="s">
        <v>158</v>
      </c>
      <c r="E176" s="162" t="s">
        <v>3</v>
      </c>
      <c r="F176" s="163" t="s">
        <v>208</v>
      </c>
      <c r="H176" s="164">
        <v>13</v>
      </c>
      <c r="I176" s="165"/>
      <c r="L176" s="161"/>
      <c r="M176" s="166"/>
      <c r="N176" s="167"/>
      <c r="O176" s="167"/>
      <c r="P176" s="167"/>
      <c r="Q176" s="167"/>
      <c r="R176" s="167"/>
      <c r="S176" s="167"/>
      <c r="T176" s="168"/>
      <c r="AT176" s="162" t="s">
        <v>158</v>
      </c>
      <c r="AU176" s="162" t="s">
        <v>82</v>
      </c>
      <c r="AV176" s="14" t="s">
        <v>82</v>
      </c>
      <c r="AW176" s="14" t="s">
        <v>33</v>
      </c>
      <c r="AX176" s="14" t="s">
        <v>72</v>
      </c>
      <c r="AY176" s="162" t="s">
        <v>144</v>
      </c>
    </row>
    <row r="177" spans="2:51" s="13" customFormat="1" ht="11.25">
      <c r="B177" s="153"/>
      <c r="D177" s="154" t="s">
        <v>158</v>
      </c>
      <c r="E177" s="155" t="s">
        <v>3</v>
      </c>
      <c r="F177" s="156" t="s">
        <v>224</v>
      </c>
      <c r="H177" s="155" t="s">
        <v>3</v>
      </c>
      <c r="I177" s="157"/>
      <c r="L177" s="153"/>
      <c r="M177" s="158"/>
      <c r="N177" s="159"/>
      <c r="O177" s="159"/>
      <c r="P177" s="159"/>
      <c r="Q177" s="159"/>
      <c r="R177" s="159"/>
      <c r="S177" s="159"/>
      <c r="T177" s="160"/>
      <c r="AT177" s="155" t="s">
        <v>158</v>
      </c>
      <c r="AU177" s="155" t="s">
        <v>82</v>
      </c>
      <c r="AV177" s="13" t="s">
        <v>80</v>
      </c>
      <c r="AW177" s="13" t="s">
        <v>33</v>
      </c>
      <c r="AX177" s="13" t="s">
        <v>72</v>
      </c>
      <c r="AY177" s="155" t="s">
        <v>144</v>
      </c>
    </row>
    <row r="178" spans="2:51" s="14" customFormat="1" ht="11.25">
      <c r="B178" s="161"/>
      <c r="D178" s="154" t="s">
        <v>158</v>
      </c>
      <c r="E178" s="162" t="s">
        <v>3</v>
      </c>
      <c r="F178" s="163" t="s">
        <v>178</v>
      </c>
      <c r="H178" s="164">
        <v>8</v>
      </c>
      <c r="I178" s="165"/>
      <c r="L178" s="161"/>
      <c r="M178" s="166"/>
      <c r="N178" s="167"/>
      <c r="O178" s="167"/>
      <c r="P178" s="167"/>
      <c r="Q178" s="167"/>
      <c r="R178" s="167"/>
      <c r="S178" s="167"/>
      <c r="T178" s="168"/>
      <c r="AT178" s="162" t="s">
        <v>158</v>
      </c>
      <c r="AU178" s="162" t="s">
        <v>82</v>
      </c>
      <c r="AV178" s="14" t="s">
        <v>82</v>
      </c>
      <c r="AW178" s="14" t="s">
        <v>33</v>
      </c>
      <c r="AX178" s="14" t="s">
        <v>72</v>
      </c>
      <c r="AY178" s="162" t="s">
        <v>144</v>
      </c>
    </row>
    <row r="179" spans="2:51" s="13" customFormat="1" ht="11.25">
      <c r="B179" s="153"/>
      <c r="D179" s="154" t="s">
        <v>158</v>
      </c>
      <c r="E179" s="155" t="s">
        <v>3</v>
      </c>
      <c r="F179" s="156" t="s">
        <v>295</v>
      </c>
      <c r="H179" s="155" t="s">
        <v>3</v>
      </c>
      <c r="I179" s="157"/>
      <c r="L179" s="153"/>
      <c r="M179" s="158"/>
      <c r="N179" s="159"/>
      <c r="O179" s="159"/>
      <c r="P179" s="159"/>
      <c r="Q179" s="159"/>
      <c r="R179" s="159"/>
      <c r="S179" s="159"/>
      <c r="T179" s="160"/>
      <c r="AT179" s="155" t="s">
        <v>158</v>
      </c>
      <c r="AU179" s="155" t="s">
        <v>82</v>
      </c>
      <c r="AV179" s="13" t="s">
        <v>80</v>
      </c>
      <c r="AW179" s="13" t="s">
        <v>33</v>
      </c>
      <c r="AX179" s="13" t="s">
        <v>72</v>
      </c>
      <c r="AY179" s="155" t="s">
        <v>144</v>
      </c>
    </row>
    <row r="180" spans="2:51" s="14" customFormat="1" ht="11.25">
      <c r="B180" s="161"/>
      <c r="D180" s="154" t="s">
        <v>158</v>
      </c>
      <c r="E180" s="162" t="s">
        <v>3</v>
      </c>
      <c r="F180" s="163" t="s">
        <v>296</v>
      </c>
      <c r="H180" s="164">
        <v>31</v>
      </c>
      <c r="I180" s="165"/>
      <c r="L180" s="161"/>
      <c r="M180" s="166"/>
      <c r="N180" s="167"/>
      <c r="O180" s="167"/>
      <c r="P180" s="167"/>
      <c r="Q180" s="167"/>
      <c r="R180" s="167"/>
      <c r="S180" s="167"/>
      <c r="T180" s="168"/>
      <c r="AT180" s="162" t="s">
        <v>158</v>
      </c>
      <c r="AU180" s="162" t="s">
        <v>82</v>
      </c>
      <c r="AV180" s="14" t="s">
        <v>82</v>
      </c>
      <c r="AW180" s="14" t="s">
        <v>33</v>
      </c>
      <c r="AX180" s="14" t="s">
        <v>72</v>
      </c>
      <c r="AY180" s="162" t="s">
        <v>144</v>
      </c>
    </row>
    <row r="181" spans="2:51" s="13" customFormat="1" ht="11.25">
      <c r="B181" s="153"/>
      <c r="D181" s="154" t="s">
        <v>158</v>
      </c>
      <c r="E181" s="155" t="s">
        <v>3</v>
      </c>
      <c r="F181" s="156" t="s">
        <v>226</v>
      </c>
      <c r="H181" s="155" t="s">
        <v>3</v>
      </c>
      <c r="I181" s="157"/>
      <c r="L181" s="153"/>
      <c r="M181" s="158"/>
      <c r="N181" s="159"/>
      <c r="O181" s="159"/>
      <c r="P181" s="159"/>
      <c r="Q181" s="159"/>
      <c r="R181" s="159"/>
      <c r="S181" s="159"/>
      <c r="T181" s="160"/>
      <c r="AT181" s="155" t="s">
        <v>158</v>
      </c>
      <c r="AU181" s="155" t="s">
        <v>82</v>
      </c>
      <c r="AV181" s="13" t="s">
        <v>80</v>
      </c>
      <c r="AW181" s="13" t="s">
        <v>33</v>
      </c>
      <c r="AX181" s="13" t="s">
        <v>72</v>
      </c>
      <c r="AY181" s="155" t="s">
        <v>144</v>
      </c>
    </row>
    <row r="182" spans="2:51" s="14" customFormat="1" ht="11.25">
      <c r="B182" s="161"/>
      <c r="D182" s="154" t="s">
        <v>158</v>
      </c>
      <c r="E182" s="162" t="s">
        <v>3</v>
      </c>
      <c r="F182" s="163" t="s">
        <v>178</v>
      </c>
      <c r="H182" s="164">
        <v>8</v>
      </c>
      <c r="I182" s="165"/>
      <c r="L182" s="161"/>
      <c r="M182" s="166"/>
      <c r="N182" s="167"/>
      <c r="O182" s="167"/>
      <c r="P182" s="167"/>
      <c r="Q182" s="167"/>
      <c r="R182" s="167"/>
      <c r="S182" s="167"/>
      <c r="T182" s="168"/>
      <c r="AT182" s="162" t="s">
        <v>158</v>
      </c>
      <c r="AU182" s="162" t="s">
        <v>82</v>
      </c>
      <c r="AV182" s="14" t="s">
        <v>82</v>
      </c>
      <c r="AW182" s="14" t="s">
        <v>33</v>
      </c>
      <c r="AX182" s="14" t="s">
        <v>72</v>
      </c>
      <c r="AY182" s="162" t="s">
        <v>144</v>
      </c>
    </row>
    <row r="183" spans="2:51" s="15" customFormat="1" ht="11.25">
      <c r="B183" s="183"/>
      <c r="D183" s="154" t="s">
        <v>158</v>
      </c>
      <c r="E183" s="184" t="s">
        <v>3</v>
      </c>
      <c r="F183" s="185" t="s">
        <v>228</v>
      </c>
      <c r="H183" s="186">
        <v>60</v>
      </c>
      <c r="I183" s="187"/>
      <c r="L183" s="183"/>
      <c r="M183" s="188"/>
      <c r="N183" s="189"/>
      <c r="O183" s="189"/>
      <c r="P183" s="189"/>
      <c r="Q183" s="189"/>
      <c r="R183" s="189"/>
      <c r="S183" s="189"/>
      <c r="T183" s="190"/>
      <c r="AT183" s="184" t="s">
        <v>158</v>
      </c>
      <c r="AU183" s="184" t="s">
        <v>82</v>
      </c>
      <c r="AV183" s="15" t="s">
        <v>150</v>
      </c>
      <c r="AW183" s="15" t="s">
        <v>33</v>
      </c>
      <c r="AX183" s="15" t="s">
        <v>80</v>
      </c>
      <c r="AY183" s="184" t="s">
        <v>144</v>
      </c>
    </row>
    <row r="184" spans="2:63" s="12" customFormat="1" ht="22.9" customHeight="1">
      <c r="B184" s="126"/>
      <c r="D184" s="127" t="s">
        <v>71</v>
      </c>
      <c r="E184" s="137" t="s">
        <v>178</v>
      </c>
      <c r="F184" s="137" t="s">
        <v>297</v>
      </c>
      <c r="I184" s="129"/>
      <c r="J184" s="138">
        <f>BK184</f>
        <v>0</v>
      </c>
      <c r="L184" s="126"/>
      <c r="M184" s="131"/>
      <c r="N184" s="132"/>
      <c r="O184" s="132"/>
      <c r="P184" s="133">
        <f>SUM(P185:P200)</f>
        <v>0</v>
      </c>
      <c r="Q184" s="132"/>
      <c r="R184" s="133">
        <f>SUM(R185:R200)</f>
        <v>1.9626000000000001</v>
      </c>
      <c r="S184" s="132"/>
      <c r="T184" s="134">
        <f>SUM(T185:T200)</f>
        <v>0</v>
      </c>
      <c r="AR184" s="127" t="s">
        <v>80</v>
      </c>
      <c r="AT184" s="135" t="s">
        <v>71</v>
      </c>
      <c r="AU184" s="135" t="s">
        <v>80</v>
      </c>
      <c r="AY184" s="127" t="s">
        <v>144</v>
      </c>
      <c r="BK184" s="136">
        <f>SUM(BK185:BK200)</f>
        <v>0</v>
      </c>
    </row>
    <row r="185" spans="1:65" s="2" customFormat="1" ht="36">
      <c r="A185" s="33"/>
      <c r="B185" s="139"/>
      <c r="C185" s="140" t="s">
        <v>298</v>
      </c>
      <c r="D185" s="140" t="s">
        <v>146</v>
      </c>
      <c r="E185" s="141" t="s">
        <v>299</v>
      </c>
      <c r="F185" s="142" t="s">
        <v>300</v>
      </c>
      <c r="G185" s="143" t="s">
        <v>91</v>
      </c>
      <c r="H185" s="144">
        <v>6</v>
      </c>
      <c r="I185" s="145"/>
      <c r="J185" s="146">
        <f>ROUND(I185*H185,2)</f>
        <v>0</v>
      </c>
      <c r="K185" s="142" t="s">
        <v>149</v>
      </c>
      <c r="L185" s="34"/>
      <c r="M185" s="147" t="s">
        <v>3</v>
      </c>
      <c r="N185" s="148" t="s">
        <v>43</v>
      </c>
      <c r="O185" s="54"/>
      <c r="P185" s="149">
        <f>O185*H185</f>
        <v>0</v>
      </c>
      <c r="Q185" s="149">
        <v>0.01235</v>
      </c>
      <c r="R185" s="149">
        <f>Q185*H185</f>
        <v>0.0741</v>
      </c>
      <c r="S185" s="149">
        <v>0</v>
      </c>
      <c r="T185" s="150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51" t="s">
        <v>150</v>
      </c>
      <c r="AT185" s="151" t="s">
        <v>146</v>
      </c>
      <c r="AU185" s="151" t="s">
        <v>82</v>
      </c>
      <c r="AY185" s="18" t="s">
        <v>144</v>
      </c>
      <c r="BE185" s="152">
        <f>IF(N185="základní",J185,0)</f>
        <v>0</v>
      </c>
      <c r="BF185" s="152">
        <f>IF(N185="snížená",J185,0)</f>
        <v>0</v>
      </c>
      <c r="BG185" s="152">
        <f>IF(N185="zákl. přenesená",J185,0)</f>
        <v>0</v>
      </c>
      <c r="BH185" s="152">
        <f>IF(N185="sníž. přenesená",J185,0)</f>
        <v>0</v>
      </c>
      <c r="BI185" s="152">
        <f>IF(N185="nulová",J185,0)</f>
        <v>0</v>
      </c>
      <c r="BJ185" s="18" t="s">
        <v>80</v>
      </c>
      <c r="BK185" s="152">
        <f>ROUND(I185*H185,2)</f>
        <v>0</v>
      </c>
      <c r="BL185" s="18" t="s">
        <v>150</v>
      </c>
      <c r="BM185" s="151" t="s">
        <v>301</v>
      </c>
    </row>
    <row r="186" spans="2:51" s="14" customFormat="1" ht="11.25">
      <c r="B186" s="161"/>
      <c r="D186" s="154" t="s">
        <v>158</v>
      </c>
      <c r="E186" s="162" t="s">
        <v>3</v>
      </c>
      <c r="F186" s="163" t="s">
        <v>89</v>
      </c>
      <c r="H186" s="164">
        <v>6</v>
      </c>
      <c r="I186" s="165"/>
      <c r="L186" s="161"/>
      <c r="M186" s="166"/>
      <c r="N186" s="167"/>
      <c r="O186" s="167"/>
      <c r="P186" s="167"/>
      <c r="Q186" s="167"/>
      <c r="R186" s="167"/>
      <c r="S186" s="167"/>
      <c r="T186" s="168"/>
      <c r="AT186" s="162" t="s">
        <v>158</v>
      </c>
      <c r="AU186" s="162" t="s">
        <v>82</v>
      </c>
      <c r="AV186" s="14" t="s">
        <v>82</v>
      </c>
      <c r="AW186" s="14" t="s">
        <v>33</v>
      </c>
      <c r="AX186" s="14" t="s">
        <v>80</v>
      </c>
      <c r="AY186" s="162" t="s">
        <v>144</v>
      </c>
    </row>
    <row r="187" spans="1:65" s="2" customFormat="1" ht="24">
      <c r="A187" s="33"/>
      <c r="B187" s="139"/>
      <c r="C187" s="140" t="s">
        <v>296</v>
      </c>
      <c r="D187" s="140" t="s">
        <v>146</v>
      </c>
      <c r="E187" s="141" t="s">
        <v>302</v>
      </c>
      <c r="F187" s="142" t="s">
        <v>303</v>
      </c>
      <c r="G187" s="143" t="s">
        <v>110</v>
      </c>
      <c r="H187" s="144">
        <v>3</v>
      </c>
      <c r="I187" s="145"/>
      <c r="J187" s="146">
        <f>ROUND(I187*H187,2)</f>
        <v>0</v>
      </c>
      <c r="K187" s="142" t="s">
        <v>149</v>
      </c>
      <c r="L187" s="34"/>
      <c r="M187" s="147" t="s">
        <v>3</v>
      </c>
      <c r="N187" s="148" t="s">
        <v>43</v>
      </c>
      <c r="O187" s="54"/>
      <c r="P187" s="149">
        <f>O187*H187</f>
        <v>0</v>
      </c>
      <c r="Q187" s="149">
        <v>0.3409</v>
      </c>
      <c r="R187" s="149">
        <f>Q187*H187</f>
        <v>1.0227</v>
      </c>
      <c r="S187" s="149">
        <v>0</v>
      </c>
      <c r="T187" s="150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51" t="s">
        <v>150</v>
      </c>
      <c r="AT187" s="151" t="s">
        <v>146</v>
      </c>
      <c r="AU187" s="151" t="s">
        <v>82</v>
      </c>
      <c r="AY187" s="18" t="s">
        <v>144</v>
      </c>
      <c r="BE187" s="152">
        <f>IF(N187="základní",J187,0)</f>
        <v>0</v>
      </c>
      <c r="BF187" s="152">
        <f>IF(N187="snížená",J187,0)</f>
        <v>0</v>
      </c>
      <c r="BG187" s="152">
        <f>IF(N187="zákl. přenesená",J187,0)</f>
        <v>0</v>
      </c>
      <c r="BH187" s="152">
        <f>IF(N187="sníž. přenesená",J187,0)</f>
        <v>0</v>
      </c>
      <c r="BI187" s="152">
        <f>IF(N187="nulová",J187,0)</f>
        <v>0</v>
      </c>
      <c r="BJ187" s="18" t="s">
        <v>80</v>
      </c>
      <c r="BK187" s="152">
        <f>ROUND(I187*H187,2)</f>
        <v>0</v>
      </c>
      <c r="BL187" s="18" t="s">
        <v>150</v>
      </c>
      <c r="BM187" s="151" t="s">
        <v>304</v>
      </c>
    </row>
    <row r="188" spans="2:51" s="14" customFormat="1" ht="11.25">
      <c r="B188" s="161"/>
      <c r="D188" s="154" t="s">
        <v>158</v>
      </c>
      <c r="E188" s="162" t="s">
        <v>3</v>
      </c>
      <c r="F188" s="163" t="s">
        <v>108</v>
      </c>
      <c r="H188" s="164">
        <v>3</v>
      </c>
      <c r="I188" s="165"/>
      <c r="L188" s="161"/>
      <c r="M188" s="166"/>
      <c r="N188" s="167"/>
      <c r="O188" s="167"/>
      <c r="P188" s="167"/>
      <c r="Q188" s="167"/>
      <c r="R188" s="167"/>
      <c r="S188" s="167"/>
      <c r="T188" s="168"/>
      <c r="AT188" s="162" t="s">
        <v>158</v>
      </c>
      <c r="AU188" s="162" t="s">
        <v>82</v>
      </c>
      <c r="AV188" s="14" t="s">
        <v>82</v>
      </c>
      <c r="AW188" s="14" t="s">
        <v>33</v>
      </c>
      <c r="AX188" s="14" t="s">
        <v>80</v>
      </c>
      <c r="AY188" s="162" t="s">
        <v>144</v>
      </c>
    </row>
    <row r="189" spans="1:65" s="2" customFormat="1" ht="24">
      <c r="A189" s="33"/>
      <c r="B189" s="139"/>
      <c r="C189" s="169" t="s">
        <v>305</v>
      </c>
      <c r="D189" s="169" t="s">
        <v>185</v>
      </c>
      <c r="E189" s="170" t="s">
        <v>306</v>
      </c>
      <c r="F189" s="171" t="s">
        <v>307</v>
      </c>
      <c r="G189" s="172" t="s">
        <v>110</v>
      </c>
      <c r="H189" s="173">
        <v>3</v>
      </c>
      <c r="I189" s="174"/>
      <c r="J189" s="175">
        <f>ROUND(I189*H189,2)</f>
        <v>0</v>
      </c>
      <c r="K189" s="171" t="s">
        <v>149</v>
      </c>
      <c r="L189" s="176"/>
      <c r="M189" s="177" t="s">
        <v>3</v>
      </c>
      <c r="N189" s="178" t="s">
        <v>43</v>
      </c>
      <c r="O189" s="54"/>
      <c r="P189" s="149">
        <f>O189*H189</f>
        <v>0</v>
      </c>
      <c r="Q189" s="149">
        <v>0.072</v>
      </c>
      <c r="R189" s="149">
        <f>Q189*H189</f>
        <v>0.21599999999999997</v>
      </c>
      <c r="S189" s="149">
        <v>0</v>
      </c>
      <c r="T189" s="150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51" t="s">
        <v>178</v>
      </c>
      <c r="AT189" s="151" t="s">
        <v>185</v>
      </c>
      <c r="AU189" s="151" t="s">
        <v>82</v>
      </c>
      <c r="AY189" s="18" t="s">
        <v>144</v>
      </c>
      <c r="BE189" s="152">
        <f>IF(N189="základní",J189,0)</f>
        <v>0</v>
      </c>
      <c r="BF189" s="152">
        <f>IF(N189="snížená",J189,0)</f>
        <v>0</v>
      </c>
      <c r="BG189" s="152">
        <f>IF(N189="zákl. přenesená",J189,0)</f>
        <v>0</v>
      </c>
      <c r="BH189" s="152">
        <f>IF(N189="sníž. přenesená",J189,0)</f>
        <v>0</v>
      </c>
      <c r="BI189" s="152">
        <f>IF(N189="nulová",J189,0)</f>
        <v>0</v>
      </c>
      <c r="BJ189" s="18" t="s">
        <v>80</v>
      </c>
      <c r="BK189" s="152">
        <f>ROUND(I189*H189,2)</f>
        <v>0</v>
      </c>
      <c r="BL189" s="18" t="s">
        <v>150</v>
      </c>
      <c r="BM189" s="151" t="s">
        <v>308</v>
      </c>
    </row>
    <row r="190" spans="2:51" s="14" customFormat="1" ht="11.25">
      <c r="B190" s="161"/>
      <c r="D190" s="154" t="s">
        <v>158</v>
      </c>
      <c r="E190" s="162" t="s">
        <v>3</v>
      </c>
      <c r="F190" s="163" t="s">
        <v>108</v>
      </c>
      <c r="H190" s="164">
        <v>3</v>
      </c>
      <c r="I190" s="165"/>
      <c r="L190" s="161"/>
      <c r="M190" s="166"/>
      <c r="N190" s="167"/>
      <c r="O190" s="167"/>
      <c r="P190" s="167"/>
      <c r="Q190" s="167"/>
      <c r="R190" s="167"/>
      <c r="S190" s="167"/>
      <c r="T190" s="168"/>
      <c r="AT190" s="162" t="s">
        <v>158</v>
      </c>
      <c r="AU190" s="162" t="s">
        <v>82</v>
      </c>
      <c r="AV190" s="14" t="s">
        <v>82</v>
      </c>
      <c r="AW190" s="14" t="s">
        <v>33</v>
      </c>
      <c r="AX190" s="14" t="s">
        <v>80</v>
      </c>
      <c r="AY190" s="162" t="s">
        <v>144</v>
      </c>
    </row>
    <row r="191" spans="1:65" s="2" customFormat="1" ht="24">
      <c r="A191" s="33"/>
      <c r="B191" s="139"/>
      <c r="C191" s="169" t="s">
        <v>309</v>
      </c>
      <c r="D191" s="169" t="s">
        <v>185</v>
      </c>
      <c r="E191" s="170" t="s">
        <v>310</v>
      </c>
      <c r="F191" s="171" t="s">
        <v>311</v>
      </c>
      <c r="G191" s="172" t="s">
        <v>110</v>
      </c>
      <c r="H191" s="173">
        <v>3</v>
      </c>
      <c r="I191" s="174"/>
      <c r="J191" s="175">
        <f>ROUND(I191*H191,2)</f>
        <v>0</v>
      </c>
      <c r="K191" s="171" t="s">
        <v>149</v>
      </c>
      <c r="L191" s="176"/>
      <c r="M191" s="177" t="s">
        <v>3</v>
      </c>
      <c r="N191" s="178" t="s">
        <v>43</v>
      </c>
      <c r="O191" s="54"/>
      <c r="P191" s="149">
        <f>O191*H191</f>
        <v>0</v>
      </c>
      <c r="Q191" s="149">
        <v>0.08</v>
      </c>
      <c r="R191" s="149">
        <f>Q191*H191</f>
        <v>0.24</v>
      </c>
      <c r="S191" s="149">
        <v>0</v>
      </c>
      <c r="T191" s="150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51" t="s">
        <v>178</v>
      </c>
      <c r="AT191" s="151" t="s">
        <v>185</v>
      </c>
      <c r="AU191" s="151" t="s">
        <v>82</v>
      </c>
      <c r="AY191" s="18" t="s">
        <v>144</v>
      </c>
      <c r="BE191" s="152">
        <f>IF(N191="základní",J191,0)</f>
        <v>0</v>
      </c>
      <c r="BF191" s="152">
        <f>IF(N191="snížená",J191,0)</f>
        <v>0</v>
      </c>
      <c r="BG191" s="152">
        <f>IF(N191="zákl. přenesená",J191,0)</f>
        <v>0</v>
      </c>
      <c r="BH191" s="152">
        <f>IF(N191="sníž. přenesená",J191,0)</f>
        <v>0</v>
      </c>
      <c r="BI191" s="152">
        <f>IF(N191="nulová",J191,0)</f>
        <v>0</v>
      </c>
      <c r="BJ191" s="18" t="s">
        <v>80</v>
      </c>
      <c r="BK191" s="152">
        <f>ROUND(I191*H191,2)</f>
        <v>0</v>
      </c>
      <c r="BL191" s="18" t="s">
        <v>150</v>
      </c>
      <c r="BM191" s="151" t="s">
        <v>312</v>
      </c>
    </row>
    <row r="192" spans="2:51" s="14" customFormat="1" ht="11.25">
      <c r="B192" s="161"/>
      <c r="D192" s="154" t="s">
        <v>158</v>
      </c>
      <c r="E192" s="162" t="s">
        <v>3</v>
      </c>
      <c r="F192" s="163" t="s">
        <v>108</v>
      </c>
      <c r="H192" s="164">
        <v>3</v>
      </c>
      <c r="I192" s="165"/>
      <c r="L192" s="161"/>
      <c r="M192" s="166"/>
      <c r="N192" s="167"/>
      <c r="O192" s="167"/>
      <c r="P192" s="167"/>
      <c r="Q192" s="167"/>
      <c r="R192" s="167"/>
      <c r="S192" s="167"/>
      <c r="T192" s="168"/>
      <c r="AT192" s="162" t="s">
        <v>158</v>
      </c>
      <c r="AU192" s="162" t="s">
        <v>82</v>
      </c>
      <c r="AV192" s="14" t="s">
        <v>82</v>
      </c>
      <c r="AW192" s="14" t="s">
        <v>33</v>
      </c>
      <c r="AX192" s="14" t="s">
        <v>80</v>
      </c>
      <c r="AY192" s="162" t="s">
        <v>144</v>
      </c>
    </row>
    <row r="193" spans="1:65" s="2" customFormat="1" ht="21.75" customHeight="1">
      <c r="A193" s="33"/>
      <c r="B193" s="139"/>
      <c r="C193" s="169" t="s">
        <v>313</v>
      </c>
      <c r="D193" s="169" t="s">
        <v>185</v>
      </c>
      <c r="E193" s="170" t="s">
        <v>314</v>
      </c>
      <c r="F193" s="171" t="s">
        <v>315</v>
      </c>
      <c r="G193" s="172" t="s">
        <v>110</v>
      </c>
      <c r="H193" s="173">
        <v>3</v>
      </c>
      <c r="I193" s="174"/>
      <c r="J193" s="175">
        <f>ROUND(I193*H193,2)</f>
        <v>0</v>
      </c>
      <c r="K193" s="171" t="s">
        <v>149</v>
      </c>
      <c r="L193" s="176"/>
      <c r="M193" s="177" t="s">
        <v>3</v>
      </c>
      <c r="N193" s="178" t="s">
        <v>43</v>
      </c>
      <c r="O193" s="54"/>
      <c r="P193" s="149">
        <f>O193*H193</f>
        <v>0</v>
      </c>
      <c r="Q193" s="149">
        <v>0.04</v>
      </c>
      <c r="R193" s="149">
        <f>Q193*H193</f>
        <v>0.12</v>
      </c>
      <c r="S193" s="149">
        <v>0</v>
      </c>
      <c r="T193" s="150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51" t="s">
        <v>178</v>
      </c>
      <c r="AT193" s="151" t="s">
        <v>185</v>
      </c>
      <c r="AU193" s="151" t="s">
        <v>82</v>
      </c>
      <c r="AY193" s="18" t="s">
        <v>144</v>
      </c>
      <c r="BE193" s="152">
        <f>IF(N193="základní",J193,0)</f>
        <v>0</v>
      </c>
      <c r="BF193" s="152">
        <f>IF(N193="snížená",J193,0)</f>
        <v>0</v>
      </c>
      <c r="BG193" s="152">
        <f>IF(N193="zákl. přenesená",J193,0)</f>
        <v>0</v>
      </c>
      <c r="BH193" s="152">
        <f>IF(N193="sníž. přenesená",J193,0)</f>
        <v>0</v>
      </c>
      <c r="BI193" s="152">
        <f>IF(N193="nulová",J193,0)</f>
        <v>0</v>
      </c>
      <c r="BJ193" s="18" t="s">
        <v>80</v>
      </c>
      <c r="BK193" s="152">
        <f>ROUND(I193*H193,2)</f>
        <v>0</v>
      </c>
      <c r="BL193" s="18" t="s">
        <v>150</v>
      </c>
      <c r="BM193" s="151" t="s">
        <v>316</v>
      </c>
    </row>
    <row r="194" spans="2:51" s="14" customFormat="1" ht="11.25">
      <c r="B194" s="161"/>
      <c r="D194" s="154" t="s">
        <v>158</v>
      </c>
      <c r="E194" s="162" t="s">
        <v>3</v>
      </c>
      <c r="F194" s="163" t="s">
        <v>108</v>
      </c>
      <c r="H194" s="164">
        <v>3</v>
      </c>
      <c r="I194" s="165"/>
      <c r="L194" s="161"/>
      <c r="M194" s="166"/>
      <c r="N194" s="167"/>
      <c r="O194" s="167"/>
      <c r="P194" s="167"/>
      <c r="Q194" s="167"/>
      <c r="R194" s="167"/>
      <c r="S194" s="167"/>
      <c r="T194" s="168"/>
      <c r="AT194" s="162" t="s">
        <v>158</v>
      </c>
      <c r="AU194" s="162" t="s">
        <v>82</v>
      </c>
      <c r="AV194" s="14" t="s">
        <v>82</v>
      </c>
      <c r="AW194" s="14" t="s">
        <v>33</v>
      </c>
      <c r="AX194" s="14" t="s">
        <v>80</v>
      </c>
      <c r="AY194" s="162" t="s">
        <v>144</v>
      </c>
    </row>
    <row r="195" spans="1:65" s="2" customFormat="1" ht="24">
      <c r="A195" s="33"/>
      <c r="B195" s="139"/>
      <c r="C195" s="169" t="s">
        <v>317</v>
      </c>
      <c r="D195" s="169" t="s">
        <v>185</v>
      </c>
      <c r="E195" s="170" t="s">
        <v>318</v>
      </c>
      <c r="F195" s="171" t="s">
        <v>319</v>
      </c>
      <c r="G195" s="172" t="s">
        <v>110</v>
      </c>
      <c r="H195" s="173">
        <v>3</v>
      </c>
      <c r="I195" s="174"/>
      <c r="J195" s="175">
        <f>ROUND(I195*H195,2)</f>
        <v>0</v>
      </c>
      <c r="K195" s="171" t="s">
        <v>149</v>
      </c>
      <c r="L195" s="176"/>
      <c r="M195" s="177" t="s">
        <v>3</v>
      </c>
      <c r="N195" s="178" t="s">
        <v>43</v>
      </c>
      <c r="O195" s="54"/>
      <c r="P195" s="149">
        <f>O195*H195</f>
        <v>0</v>
      </c>
      <c r="Q195" s="149">
        <v>0.04</v>
      </c>
      <c r="R195" s="149">
        <f>Q195*H195</f>
        <v>0.12</v>
      </c>
      <c r="S195" s="149">
        <v>0</v>
      </c>
      <c r="T195" s="150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51" t="s">
        <v>178</v>
      </c>
      <c r="AT195" s="151" t="s">
        <v>185</v>
      </c>
      <c r="AU195" s="151" t="s">
        <v>82</v>
      </c>
      <c r="AY195" s="18" t="s">
        <v>144</v>
      </c>
      <c r="BE195" s="152">
        <f>IF(N195="základní",J195,0)</f>
        <v>0</v>
      </c>
      <c r="BF195" s="152">
        <f>IF(N195="snížená",J195,0)</f>
        <v>0</v>
      </c>
      <c r="BG195" s="152">
        <f>IF(N195="zákl. přenesená",J195,0)</f>
        <v>0</v>
      </c>
      <c r="BH195" s="152">
        <f>IF(N195="sníž. přenesená",J195,0)</f>
        <v>0</v>
      </c>
      <c r="BI195" s="152">
        <f>IF(N195="nulová",J195,0)</f>
        <v>0</v>
      </c>
      <c r="BJ195" s="18" t="s">
        <v>80</v>
      </c>
      <c r="BK195" s="152">
        <f>ROUND(I195*H195,2)</f>
        <v>0</v>
      </c>
      <c r="BL195" s="18" t="s">
        <v>150</v>
      </c>
      <c r="BM195" s="151" t="s">
        <v>320</v>
      </c>
    </row>
    <row r="196" spans="2:51" s="14" customFormat="1" ht="11.25">
      <c r="B196" s="161"/>
      <c r="D196" s="154" t="s">
        <v>158</v>
      </c>
      <c r="E196" s="162" t="s">
        <v>3</v>
      </c>
      <c r="F196" s="163" t="s">
        <v>108</v>
      </c>
      <c r="H196" s="164">
        <v>3</v>
      </c>
      <c r="I196" s="165"/>
      <c r="L196" s="161"/>
      <c r="M196" s="166"/>
      <c r="N196" s="167"/>
      <c r="O196" s="167"/>
      <c r="P196" s="167"/>
      <c r="Q196" s="167"/>
      <c r="R196" s="167"/>
      <c r="S196" s="167"/>
      <c r="T196" s="168"/>
      <c r="AT196" s="162" t="s">
        <v>158</v>
      </c>
      <c r="AU196" s="162" t="s">
        <v>82</v>
      </c>
      <c r="AV196" s="14" t="s">
        <v>82</v>
      </c>
      <c r="AW196" s="14" t="s">
        <v>33</v>
      </c>
      <c r="AX196" s="14" t="s">
        <v>80</v>
      </c>
      <c r="AY196" s="162" t="s">
        <v>144</v>
      </c>
    </row>
    <row r="197" spans="1:65" s="2" customFormat="1" ht="24">
      <c r="A197" s="33"/>
      <c r="B197" s="139"/>
      <c r="C197" s="169" t="s">
        <v>321</v>
      </c>
      <c r="D197" s="169" t="s">
        <v>185</v>
      </c>
      <c r="E197" s="170" t="s">
        <v>322</v>
      </c>
      <c r="F197" s="171" t="s">
        <v>323</v>
      </c>
      <c r="G197" s="172" t="s">
        <v>110</v>
      </c>
      <c r="H197" s="173">
        <v>3</v>
      </c>
      <c r="I197" s="174"/>
      <c r="J197" s="175">
        <f>ROUND(I197*H197,2)</f>
        <v>0</v>
      </c>
      <c r="K197" s="171" t="s">
        <v>149</v>
      </c>
      <c r="L197" s="176"/>
      <c r="M197" s="177" t="s">
        <v>3</v>
      </c>
      <c r="N197" s="178" t="s">
        <v>43</v>
      </c>
      <c r="O197" s="54"/>
      <c r="P197" s="149">
        <f>O197*H197</f>
        <v>0</v>
      </c>
      <c r="Q197" s="149">
        <v>0.006</v>
      </c>
      <c r="R197" s="149">
        <f>Q197*H197</f>
        <v>0.018000000000000002</v>
      </c>
      <c r="S197" s="149">
        <v>0</v>
      </c>
      <c r="T197" s="150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51" t="s">
        <v>178</v>
      </c>
      <c r="AT197" s="151" t="s">
        <v>185</v>
      </c>
      <c r="AU197" s="151" t="s">
        <v>82</v>
      </c>
      <c r="AY197" s="18" t="s">
        <v>144</v>
      </c>
      <c r="BE197" s="152">
        <f>IF(N197="základní",J197,0)</f>
        <v>0</v>
      </c>
      <c r="BF197" s="152">
        <f>IF(N197="snížená",J197,0)</f>
        <v>0</v>
      </c>
      <c r="BG197" s="152">
        <f>IF(N197="zákl. přenesená",J197,0)</f>
        <v>0</v>
      </c>
      <c r="BH197" s="152">
        <f>IF(N197="sníž. přenesená",J197,0)</f>
        <v>0</v>
      </c>
      <c r="BI197" s="152">
        <f>IF(N197="nulová",J197,0)</f>
        <v>0</v>
      </c>
      <c r="BJ197" s="18" t="s">
        <v>80</v>
      </c>
      <c r="BK197" s="152">
        <f>ROUND(I197*H197,2)</f>
        <v>0</v>
      </c>
      <c r="BL197" s="18" t="s">
        <v>150</v>
      </c>
      <c r="BM197" s="151" t="s">
        <v>324</v>
      </c>
    </row>
    <row r="198" spans="2:51" s="14" customFormat="1" ht="11.25">
      <c r="B198" s="161"/>
      <c r="D198" s="154" t="s">
        <v>158</v>
      </c>
      <c r="E198" s="162" t="s">
        <v>3</v>
      </c>
      <c r="F198" s="163" t="s">
        <v>108</v>
      </c>
      <c r="H198" s="164">
        <v>3</v>
      </c>
      <c r="I198" s="165"/>
      <c r="L198" s="161"/>
      <c r="M198" s="166"/>
      <c r="N198" s="167"/>
      <c r="O198" s="167"/>
      <c r="P198" s="167"/>
      <c r="Q198" s="167"/>
      <c r="R198" s="167"/>
      <c r="S198" s="167"/>
      <c r="T198" s="168"/>
      <c r="AT198" s="162" t="s">
        <v>158</v>
      </c>
      <c r="AU198" s="162" t="s">
        <v>82</v>
      </c>
      <c r="AV198" s="14" t="s">
        <v>82</v>
      </c>
      <c r="AW198" s="14" t="s">
        <v>33</v>
      </c>
      <c r="AX198" s="14" t="s">
        <v>80</v>
      </c>
      <c r="AY198" s="162" t="s">
        <v>144</v>
      </c>
    </row>
    <row r="199" spans="1:65" s="2" customFormat="1" ht="16.5" customHeight="1">
      <c r="A199" s="33"/>
      <c r="B199" s="139"/>
      <c r="C199" s="169" t="s">
        <v>325</v>
      </c>
      <c r="D199" s="169" t="s">
        <v>185</v>
      </c>
      <c r="E199" s="170" t="s">
        <v>326</v>
      </c>
      <c r="F199" s="171" t="s">
        <v>327</v>
      </c>
      <c r="G199" s="172" t="s">
        <v>110</v>
      </c>
      <c r="H199" s="173">
        <v>3</v>
      </c>
      <c r="I199" s="174"/>
      <c r="J199" s="175">
        <f>ROUND(I199*H199,2)</f>
        <v>0</v>
      </c>
      <c r="K199" s="171" t="s">
        <v>149</v>
      </c>
      <c r="L199" s="176"/>
      <c r="M199" s="177" t="s">
        <v>3</v>
      </c>
      <c r="N199" s="178" t="s">
        <v>43</v>
      </c>
      <c r="O199" s="54"/>
      <c r="P199" s="149">
        <f>O199*H199</f>
        <v>0</v>
      </c>
      <c r="Q199" s="149">
        <v>0.0506</v>
      </c>
      <c r="R199" s="149">
        <f>Q199*H199</f>
        <v>0.1518</v>
      </c>
      <c r="S199" s="149">
        <v>0</v>
      </c>
      <c r="T199" s="150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51" t="s">
        <v>178</v>
      </c>
      <c r="AT199" s="151" t="s">
        <v>185</v>
      </c>
      <c r="AU199" s="151" t="s">
        <v>82</v>
      </c>
      <c r="AY199" s="18" t="s">
        <v>144</v>
      </c>
      <c r="BE199" s="152">
        <f>IF(N199="základní",J199,0)</f>
        <v>0</v>
      </c>
      <c r="BF199" s="152">
        <f>IF(N199="snížená",J199,0)</f>
        <v>0</v>
      </c>
      <c r="BG199" s="152">
        <f>IF(N199="zákl. přenesená",J199,0)</f>
        <v>0</v>
      </c>
      <c r="BH199" s="152">
        <f>IF(N199="sníž. přenesená",J199,0)</f>
        <v>0</v>
      </c>
      <c r="BI199" s="152">
        <f>IF(N199="nulová",J199,0)</f>
        <v>0</v>
      </c>
      <c r="BJ199" s="18" t="s">
        <v>80</v>
      </c>
      <c r="BK199" s="152">
        <f>ROUND(I199*H199,2)</f>
        <v>0</v>
      </c>
      <c r="BL199" s="18" t="s">
        <v>150</v>
      </c>
      <c r="BM199" s="151" t="s">
        <v>328</v>
      </c>
    </row>
    <row r="200" spans="2:51" s="14" customFormat="1" ht="11.25">
      <c r="B200" s="161"/>
      <c r="D200" s="154" t="s">
        <v>158</v>
      </c>
      <c r="E200" s="162" t="s">
        <v>3</v>
      </c>
      <c r="F200" s="163" t="s">
        <v>108</v>
      </c>
      <c r="H200" s="164">
        <v>3</v>
      </c>
      <c r="I200" s="165"/>
      <c r="L200" s="161"/>
      <c r="M200" s="166"/>
      <c r="N200" s="167"/>
      <c r="O200" s="167"/>
      <c r="P200" s="167"/>
      <c r="Q200" s="167"/>
      <c r="R200" s="167"/>
      <c r="S200" s="167"/>
      <c r="T200" s="168"/>
      <c r="AT200" s="162" t="s">
        <v>158</v>
      </c>
      <c r="AU200" s="162" t="s">
        <v>82</v>
      </c>
      <c r="AV200" s="14" t="s">
        <v>82</v>
      </c>
      <c r="AW200" s="14" t="s">
        <v>33</v>
      </c>
      <c r="AX200" s="14" t="s">
        <v>80</v>
      </c>
      <c r="AY200" s="162" t="s">
        <v>144</v>
      </c>
    </row>
    <row r="201" spans="2:63" s="12" customFormat="1" ht="22.9" customHeight="1">
      <c r="B201" s="126"/>
      <c r="D201" s="127" t="s">
        <v>71</v>
      </c>
      <c r="E201" s="137" t="s">
        <v>184</v>
      </c>
      <c r="F201" s="137" t="s">
        <v>329</v>
      </c>
      <c r="I201" s="129"/>
      <c r="J201" s="138">
        <f>BK201</f>
        <v>0</v>
      </c>
      <c r="L201" s="126"/>
      <c r="M201" s="131"/>
      <c r="N201" s="132"/>
      <c r="O201" s="132"/>
      <c r="P201" s="133">
        <f>SUM(P202:P261)</f>
        <v>0</v>
      </c>
      <c r="Q201" s="132"/>
      <c r="R201" s="133">
        <f>SUM(R202:R261)</f>
        <v>317.64036049999993</v>
      </c>
      <c r="S201" s="132"/>
      <c r="T201" s="134">
        <f>SUM(T202:T261)</f>
        <v>1307.516</v>
      </c>
      <c r="AR201" s="127" t="s">
        <v>80</v>
      </c>
      <c r="AT201" s="135" t="s">
        <v>71</v>
      </c>
      <c r="AU201" s="135" t="s">
        <v>80</v>
      </c>
      <c r="AY201" s="127" t="s">
        <v>144</v>
      </c>
      <c r="BK201" s="136">
        <f>SUM(BK202:BK261)</f>
        <v>0</v>
      </c>
    </row>
    <row r="202" spans="1:65" s="2" customFormat="1" ht="16.5" customHeight="1">
      <c r="A202" s="33"/>
      <c r="B202" s="139"/>
      <c r="C202" s="140" t="s">
        <v>330</v>
      </c>
      <c r="D202" s="140" t="s">
        <v>146</v>
      </c>
      <c r="E202" s="141" t="s">
        <v>331</v>
      </c>
      <c r="F202" s="142" t="s">
        <v>332</v>
      </c>
      <c r="G202" s="143" t="s">
        <v>91</v>
      </c>
      <c r="H202" s="144">
        <v>15</v>
      </c>
      <c r="I202" s="145"/>
      <c r="J202" s="146">
        <f>ROUND(I202*H202,2)</f>
        <v>0</v>
      </c>
      <c r="K202" s="142" t="s">
        <v>149</v>
      </c>
      <c r="L202" s="34"/>
      <c r="M202" s="147" t="s">
        <v>3</v>
      </c>
      <c r="N202" s="148" t="s">
        <v>43</v>
      </c>
      <c r="O202" s="54"/>
      <c r="P202" s="149">
        <f>O202*H202</f>
        <v>0</v>
      </c>
      <c r="Q202" s="149">
        <v>0.04008</v>
      </c>
      <c r="R202" s="149">
        <f>Q202*H202</f>
        <v>0.6012</v>
      </c>
      <c r="S202" s="149">
        <v>0</v>
      </c>
      <c r="T202" s="150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51" t="s">
        <v>150</v>
      </c>
      <c r="AT202" s="151" t="s">
        <v>146</v>
      </c>
      <c r="AU202" s="151" t="s">
        <v>82</v>
      </c>
      <c r="AY202" s="18" t="s">
        <v>144</v>
      </c>
      <c r="BE202" s="152">
        <f>IF(N202="základní",J202,0)</f>
        <v>0</v>
      </c>
      <c r="BF202" s="152">
        <f>IF(N202="snížená",J202,0)</f>
        <v>0</v>
      </c>
      <c r="BG202" s="152">
        <f>IF(N202="zákl. přenesená",J202,0)</f>
        <v>0</v>
      </c>
      <c r="BH202" s="152">
        <f>IF(N202="sníž. přenesená",J202,0)</f>
        <v>0</v>
      </c>
      <c r="BI202" s="152">
        <f>IF(N202="nulová",J202,0)</f>
        <v>0</v>
      </c>
      <c r="BJ202" s="18" t="s">
        <v>80</v>
      </c>
      <c r="BK202" s="152">
        <f>ROUND(I202*H202,2)</f>
        <v>0</v>
      </c>
      <c r="BL202" s="18" t="s">
        <v>150</v>
      </c>
      <c r="BM202" s="151" t="s">
        <v>333</v>
      </c>
    </row>
    <row r="203" spans="1:65" s="2" customFormat="1" ht="24">
      <c r="A203" s="33"/>
      <c r="B203" s="139"/>
      <c r="C203" s="169" t="s">
        <v>334</v>
      </c>
      <c r="D203" s="169" t="s">
        <v>185</v>
      </c>
      <c r="E203" s="170" t="s">
        <v>335</v>
      </c>
      <c r="F203" s="171" t="s">
        <v>336</v>
      </c>
      <c r="G203" s="172" t="s">
        <v>91</v>
      </c>
      <c r="H203" s="173">
        <v>15</v>
      </c>
      <c r="I203" s="174"/>
      <c r="J203" s="175">
        <f>ROUND(I203*H203,2)</f>
        <v>0</v>
      </c>
      <c r="K203" s="171" t="s">
        <v>3</v>
      </c>
      <c r="L203" s="176"/>
      <c r="M203" s="177" t="s">
        <v>3</v>
      </c>
      <c r="N203" s="178" t="s">
        <v>43</v>
      </c>
      <c r="O203" s="54"/>
      <c r="P203" s="149">
        <f>O203*H203</f>
        <v>0</v>
      </c>
      <c r="Q203" s="149">
        <v>0.03186</v>
      </c>
      <c r="R203" s="149">
        <f>Q203*H203</f>
        <v>0.4779</v>
      </c>
      <c r="S203" s="149">
        <v>0</v>
      </c>
      <c r="T203" s="150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51" t="s">
        <v>178</v>
      </c>
      <c r="AT203" s="151" t="s">
        <v>185</v>
      </c>
      <c r="AU203" s="151" t="s">
        <v>82</v>
      </c>
      <c r="AY203" s="18" t="s">
        <v>144</v>
      </c>
      <c r="BE203" s="152">
        <f>IF(N203="základní",J203,0)</f>
        <v>0</v>
      </c>
      <c r="BF203" s="152">
        <f>IF(N203="snížená",J203,0)</f>
        <v>0</v>
      </c>
      <c r="BG203" s="152">
        <f>IF(N203="zákl. přenesená",J203,0)</f>
        <v>0</v>
      </c>
      <c r="BH203" s="152">
        <f>IF(N203="sníž. přenesená",J203,0)</f>
        <v>0</v>
      </c>
      <c r="BI203" s="152">
        <f>IF(N203="nulová",J203,0)</f>
        <v>0</v>
      </c>
      <c r="BJ203" s="18" t="s">
        <v>80</v>
      </c>
      <c r="BK203" s="152">
        <f>ROUND(I203*H203,2)</f>
        <v>0</v>
      </c>
      <c r="BL203" s="18" t="s">
        <v>150</v>
      </c>
      <c r="BM203" s="151" t="s">
        <v>337</v>
      </c>
    </row>
    <row r="204" spans="1:65" s="2" customFormat="1" ht="16.5" customHeight="1">
      <c r="A204" s="33"/>
      <c r="B204" s="139"/>
      <c r="C204" s="140" t="s">
        <v>338</v>
      </c>
      <c r="D204" s="140" t="s">
        <v>146</v>
      </c>
      <c r="E204" s="141" t="s">
        <v>339</v>
      </c>
      <c r="F204" s="142" t="s">
        <v>332</v>
      </c>
      <c r="G204" s="143" t="s">
        <v>91</v>
      </c>
      <c r="H204" s="144">
        <v>23</v>
      </c>
      <c r="I204" s="145"/>
      <c r="J204" s="146">
        <f>ROUND(I204*H204,2)</f>
        <v>0</v>
      </c>
      <c r="K204" s="142" t="s">
        <v>3</v>
      </c>
      <c r="L204" s="34"/>
      <c r="M204" s="147" t="s">
        <v>3</v>
      </c>
      <c r="N204" s="148" t="s">
        <v>43</v>
      </c>
      <c r="O204" s="54"/>
      <c r="P204" s="149">
        <f>O204*H204</f>
        <v>0</v>
      </c>
      <c r="Q204" s="149">
        <v>0.04008</v>
      </c>
      <c r="R204" s="149">
        <f>Q204*H204</f>
        <v>0.92184</v>
      </c>
      <c r="S204" s="149">
        <v>0</v>
      </c>
      <c r="T204" s="150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51" t="s">
        <v>150</v>
      </c>
      <c r="AT204" s="151" t="s">
        <v>146</v>
      </c>
      <c r="AU204" s="151" t="s">
        <v>82</v>
      </c>
      <c r="AY204" s="18" t="s">
        <v>144</v>
      </c>
      <c r="BE204" s="152">
        <f>IF(N204="základní",J204,0)</f>
        <v>0</v>
      </c>
      <c r="BF204" s="152">
        <f>IF(N204="snížená",J204,0)</f>
        <v>0</v>
      </c>
      <c r="BG204" s="152">
        <f>IF(N204="zákl. přenesená",J204,0)</f>
        <v>0</v>
      </c>
      <c r="BH204" s="152">
        <f>IF(N204="sníž. přenesená",J204,0)</f>
        <v>0</v>
      </c>
      <c r="BI204" s="152">
        <f>IF(N204="nulová",J204,0)</f>
        <v>0</v>
      </c>
      <c r="BJ204" s="18" t="s">
        <v>80</v>
      </c>
      <c r="BK204" s="152">
        <f>ROUND(I204*H204,2)</f>
        <v>0</v>
      </c>
      <c r="BL204" s="18" t="s">
        <v>150</v>
      </c>
      <c r="BM204" s="151" t="s">
        <v>340</v>
      </c>
    </row>
    <row r="205" spans="1:65" s="2" customFormat="1" ht="44.25" customHeight="1">
      <c r="A205" s="33"/>
      <c r="B205" s="139"/>
      <c r="C205" s="140" t="s">
        <v>341</v>
      </c>
      <c r="D205" s="140" t="s">
        <v>146</v>
      </c>
      <c r="E205" s="141" t="s">
        <v>342</v>
      </c>
      <c r="F205" s="142" t="s">
        <v>343</v>
      </c>
      <c r="G205" s="143" t="s">
        <v>91</v>
      </c>
      <c r="H205" s="144">
        <v>86</v>
      </c>
      <c r="I205" s="145"/>
      <c r="J205" s="146">
        <f>ROUND(I205*H205,2)</f>
        <v>0</v>
      </c>
      <c r="K205" s="142" t="s">
        <v>149</v>
      </c>
      <c r="L205" s="34"/>
      <c r="M205" s="147" t="s">
        <v>3</v>
      </c>
      <c r="N205" s="148" t="s">
        <v>43</v>
      </c>
      <c r="O205" s="54"/>
      <c r="P205" s="149">
        <f>O205*H205</f>
        <v>0</v>
      </c>
      <c r="Q205" s="149">
        <v>0.0231</v>
      </c>
      <c r="R205" s="149">
        <f>Q205*H205</f>
        <v>1.9866</v>
      </c>
      <c r="S205" s="149">
        <v>0</v>
      </c>
      <c r="T205" s="150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51" t="s">
        <v>150</v>
      </c>
      <c r="AT205" s="151" t="s">
        <v>146</v>
      </c>
      <c r="AU205" s="151" t="s">
        <v>82</v>
      </c>
      <c r="AY205" s="18" t="s">
        <v>144</v>
      </c>
      <c r="BE205" s="152">
        <f>IF(N205="základní",J205,0)</f>
        <v>0</v>
      </c>
      <c r="BF205" s="152">
        <f>IF(N205="snížená",J205,0)</f>
        <v>0</v>
      </c>
      <c r="BG205" s="152">
        <f>IF(N205="zákl. přenesená",J205,0)</f>
        <v>0</v>
      </c>
      <c r="BH205" s="152">
        <f>IF(N205="sníž. přenesená",J205,0)</f>
        <v>0</v>
      </c>
      <c r="BI205" s="152">
        <f>IF(N205="nulová",J205,0)</f>
        <v>0</v>
      </c>
      <c r="BJ205" s="18" t="s">
        <v>80</v>
      </c>
      <c r="BK205" s="152">
        <f>ROUND(I205*H205,2)</f>
        <v>0</v>
      </c>
      <c r="BL205" s="18" t="s">
        <v>150</v>
      </c>
      <c r="BM205" s="151" t="s">
        <v>344</v>
      </c>
    </row>
    <row r="206" spans="2:51" s="14" customFormat="1" ht="11.25">
      <c r="B206" s="161"/>
      <c r="D206" s="154" t="s">
        <v>158</v>
      </c>
      <c r="E206" s="162" t="s">
        <v>3</v>
      </c>
      <c r="F206" s="163" t="s">
        <v>345</v>
      </c>
      <c r="H206" s="164">
        <v>86</v>
      </c>
      <c r="I206" s="165"/>
      <c r="L206" s="161"/>
      <c r="M206" s="166"/>
      <c r="N206" s="167"/>
      <c r="O206" s="167"/>
      <c r="P206" s="167"/>
      <c r="Q206" s="167"/>
      <c r="R206" s="167"/>
      <c r="S206" s="167"/>
      <c r="T206" s="168"/>
      <c r="AT206" s="162" t="s">
        <v>158</v>
      </c>
      <c r="AU206" s="162" t="s">
        <v>82</v>
      </c>
      <c r="AV206" s="14" t="s">
        <v>82</v>
      </c>
      <c r="AW206" s="14" t="s">
        <v>33</v>
      </c>
      <c r="AX206" s="14" t="s">
        <v>80</v>
      </c>
      <c r="AY206" s="162" t="s">
        <v>144</v>
      </c>
    </row>
    <row r="207" spans="1:65" s="2" customFormat="1" ht="33" customHeight="1">
      <c r="A207" s="33"/>
      <c r="B207" s="139"/>
      <c r="C207" s="140" t="s">
        <v>346</v>
      </c>
      <c r="D207" s="140" t="s">
        <v>146</v>
      </c>
      <c r="E207" s="141" t="s">
        <v>347</v>
      </c>
      <c r="F207" s="142" t="s">
        <v>348</v>
      </c>
      <c r="G207" s="143" t="s">
        <v>91</v>
      </c>
      <c r="H207" s="144">
        <v>48</v>
      </c>
      <c r="I207" s="145"/>
      <c r="J207" s="146">
        <f>ROUND(I207*H207,2)</f>
        <v>0</v>
      </c>
      <c r="K207" s="142" t="s">
        <v>149</v>
      </c>
      <c r="L207" s="34"/>
      <c r="M207" s="147" t="s">
        <v>3</v>
      </c>
      <c r="N207" s="148" t="s">
        <v>43</v>
      </c>
      <c r="O207" s="54"/>
      <c r="P207" s="149">
        <f>O207*H207</f>
        <v>0</v>
      </c>
      <c r="Q207" s="149">
        <v>0.0396</v>
      </c>
      <c r="R207" s="149">
        <f>Q207*H207</f>
        <v>1.9008000000000003</v>
      </c>
      <c r="S207" s="149">
        <v>0</v>
      </c>
      <c r="T207" s="150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51" t="s">
        <v>150</v>
      </c>
      <c r="AT207" s="151" t="s">
        <v>146</v>
      </c>
      <c r="AU207" s="151" t="s">
        <v>82</v>
      </c>
      <c r="AY207" s="18" t="s">
        <v>144</v>
      </c>
      <c r="BE207" s="152">
        <f>IF(N207="základní",J207,0)</f>
        <v>0</v>
      </c>
      <c r="BF207" s="152">
        <f>IF(N207="snížená",J207,0)</f>
        <v>0</v>
      </c>
      <c r="BG207" s="152">
        <f>IF(N207="zákl. přenesená",J207,0)</f>
        <v>0</v>
      </c>
      <c r="BH207" s="152">
        <f>IF(N207="sníž. přenesená",J207,0)</f>
        <v>0</v>
      </c>
      <c r="BI207" s="152">
        <f>IF(N207="nulová",J207,0)</f>
        <v>0</v>
      </c>
      <c r="BJ207" s="18" t="s">
        <v>80</v>
      </c>
      <c r="BK207" s="152">
        <f>ROUND(I207*H207,2)</f>
        <v>0</v>
      </c>
      <c r="BL207" s="18" t="s">
        <v>150</v>
      </c>
      <c r="BM207" s="151" t="s">
        <v>349</v>
      </c>
    </row>
    <row r="208" spans="2:51" s="14" customFormat="1" ht="11.25">
      <c r="B208" s="161"/>
      <c r="D208" s="154" t="s">
        <v>158</v>
      </c>
      <c r="E208" s="162" t="s">
        <v>3</v>
      </c>
      <c r="F208" s="163" t="s">
        <v>350</v>
      </c>
      <c r="H208" s="164">
        <v>48</v>
      </c>
      <c r="I208" s="165"/>
      <c r="L208" s="161"/>
      <c r="M208" s="166"/>
      <c r="N208" s="167"/>
      <c r="O208" s="167"/>
      <c r="P208" s="167"/>
      <c r="Q208" s="167"/>
      <c r="R208" s="167"/>
      <c r="S208" s="167"/>
      <c r="T208" s="168"/>
      <c r="AT208" s="162" t="s">
        <v>158</v>
      </c>
      <c r="AU208" s="162" t="s">
        <v>82</v>
      </c>
      <c r="AV208" s="14" t="s">
        <v>82</v>
      </c>
      <c r="AW208" s="14" t="s">
        <v>33</v>
      </c>
      <c r="AX208" s="14" t="s">
        <v>80</v>
      </c>
      <c r="AY208" s="162" t="s">
        <v>144</v>
      </c>
    </row>
    <row r="209" spans="1:65" s="2" customFormat="1" ht="33" customHeight="1">
      <c r="A209" s="33"/>
      <c r="B209" s="139"/>
      <c r="C209" s="140" t="s">
        <v>351</v>
      </c>
      <c r="D209" s="140" t="s">
        <v>146</v>
      </c>
      <c r="E209" s="141" t="s">
        <v>352</v>
      </c>
      <c r="F209" s="142" t="s">
        <v>353</v>
      </c>
      <c r="G209" s="143" t="s">
        <v>110</v>
      </c>
      <c r="H209" s="144">
        <v>186</v>
      </c>
      <c r="I209" s="145"/>
      <c r="J209" s="146">
        <f>ROUND(I209*H209,2)</f>
        <v>0</v>
      </c>
      <c r="K209" s="142" t="s">
        <v>149</v>
      </c>
      <c r="L209" s="34"/>
      <c r="M209" s="147" t="s">
        <v>3</v>
      </c>
      <c r="N209" s="148" t="s">
        <v>43</v>
      </c>
      <c r="O209" s="54"/>
      <c r="P209" s="149">
        <f>O209*H209</f>
        <v>0</v>
      </c>
      <c r="Q209" s="149">
        <v>0</v>
      </c>
      <c r="R209" s="149">
        <f>Q209*H209</f>
        <v>0</v>
      </c>
      <c r="S209" s="149">
        <v>0</v>
      </c>
      <c r="T209" s="150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51" t="s">
        <v>150</v>
      </c>
      <c r="AT209" s="151" t="s">
        <v>146</v>
      </c>
      <c r="AU209" s="151" t="s">
        <v>82</v>
      </c>
      <c r="AY209" s="18" t="s">
        <v>144</v>
      </c>
      <c r="BE209" s="152">
        <f>IF(N209="základní",J209,0)</f>
        <v>0</v>
      </c>
      <c r="BF209" s="152">
        <f>IF(N209="snížená",J209,0)</f>
        <v>0</v>
      </c>
      <c r="BG209" s="152">
        <f>IF(N209="zákl. přenesená",J209,0)</f>
        <v>0</v>
      </c>
      <c r="BH209" s="152">
        <f>IF(N209="sníž. přenesená",J209,0)</f>
        <v>0</v>
      </c>
      <c r="BI209" s="152">
        <f>IF(N209="nulová",J209,0)</f>
        <v>0</v>
      </c>
      <c r="BJ209" s="18" t="s">
        <v>80</v>
      </c>
      <c r="BK209" s="152">
        <f>ROUND(I209*H209,2)</f>
        <v>0</v>
      </c>
      <c r="BL209" s="18" t="s">
        <v>150</v>
      </c>
      <c r="BM209" s="151" t="s">
        <v>354</v>
      </c>
    </row>
    <row r="210" spans="2:51" s="14" customFormat="1" ht="11.25">
      <c r="B210" s="161"/>
      <c r="D210" s="154" t="s">
        <v>158</v>
      </c>
      <c r="E210" s="162" t="s">
        <v>3</v>
      </c>
      <c r="F210" s="163" t="s">
        <v>355</v>
      </c>
      <c r="H210" s="164">
        <v>186</v>
      </c>
      <c r="I210" s="165"/>
      <c r="L210" s="161"/>
      <c r="M210" s="166"/>
      <c r="N210" s="167"/>
      <c r="O210" s="167"/>
      <c r="P210" s="167"/>
      <c r="Q210" s="167"/>
      <c r="R210" s="167"/>
      <c r="S210" s="167"/>
      <c r="T210" s="168"/>
      <c r="AT210" s="162" t="s">
        <v>158</v>
      </c>
      <c r="AU210" s="162" t="s">
        <v>82</v>
      </c>
      <c r="AV210" s="14" t="s">
        <v>82</v>
      </c>
      <c r="AW210" s="14" t="s">
        <v>33</v>
      </c>
      <c r="AX210" s="14" t="s">
        <v>80</v>
      </c>
      <c r="AY210" s="162" t="s">
        <v>144</v>
      </c>
    </row>
    <row r="211" spans="1:65" s="2" customFormat="1" ht="16.5" customHeight="1">
      <c r="A211" s="33"/>
      <c r="B211" s="139"/>
      <c r="C211" s="169" t="s">
        <v>356</v>
      </c>
      <c r="D211" s="169" t="s">
        <v>185</v>
      </c>
      <c r="E211" s="170" t="s">
        <v>357</v>
      </c>
      <c r="F211" s="171" t="s">
        <v>358</v>
      </c>
      <c r="G211" s="172" t="s">
        <v>110</v>
      </c>
      <c r="H211" s="173">
        <v>186</v>
      </c>
      <c r="I211" s="174"/>
      <c r="J211" s="175">
        <f>ROUND(I211*H211,2)</f>
        <v>0</v>
      </c>
      <c r="K211" s="171" t="s">
        <v>149</v>
      </c>
      <c r="L211" s="176"/>
      <c r="M211" s="177" t="s">
        <v>3</v>
      </c>
      <c r="N211" s="178" t="s">
        <v>43</v>
      </c>
      <c r="O211" s="54"/>
      <c r="P211" s="149">
        <f>O211*H211</f>
        <v>0</v>
      </c>
      <c r="Q211" s="149">
        <v>0.0021</v>
      </c>
      <c r="R211" s="149">
        <f>Q211*H211</f>
        <v>0.3906</v>
      </c>
      <c r="S211" s="149">
        <v>0</v>
      </c>
      <c r="T211" s="150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51" t="s">
        <v>178</v>
      </c>
      <c r="AT211" s="151" t="s">
        <v>185</v>
      </c>
      <c r="AU211" s="151" t="s">
        <v>82</v>
      </c>
      <c r="AY211" s="18" t="s">
        <v>144</v>
      </c>
      <c r="BE211" s="152">
        <f>IF(N211="základní",J211,0)</f>
        <v>0</v>
      </c>
      <c r="BF211" s="152">
        <f>IF(N211="snížená",J211,0)</f>
        <v>0</v>
      </c>
      <c r="BG211" s="152">
        <f>IF(N211="zákl. přenesená",J211,0)</f>
        <v>0</v>
      </c>
      <c r="BH211" s="152">
        <f>IF(N211="sníž. přenesená",J211,0)</f>
        <v>0</v>
      </c>
      <c r="BI211" s="152">
        <f>IF(N211="nulová",J211,0)</f>
        <v>0</v>
      </c>
      <c r="BJ211" s="18" t="s">
        <v>80</v>
      </c>
      <c r="BK211" s="152">
        <f>ROUND(I211*H211,2)</f>
        <v>0</v>
      </c>
      <c r="BL211" s="18" t="s">
        <v>150</v>
      </c>
      <c r="BM211" s="151" t="s">
        <v>359</v>
      </c>
    </row>
    <row r="212" spans="2:51" s="14" customFormat="1" ht="11.25">
      <c r="B212" s="161"/>
      <c r="D212" s="154" t="s">
        <v>158</v>
      </c>
      <c r="E212" s="162" t="s">
        <v>3</v>
      </c>
      <c r="F212" s="163" t="s">
        <v>360</v>
      </c>
      <c r="H212" s="164">
        <v>154</v>
      </c>
      <c r="I212" s="165"/>
      <c r="L212" s="161"/>
      <c r="M212" s="166"/>
      <c r="N212" s="167"/>
      <c r="O212" s="167"/>
      <c r="P212" s="167"/>
      <c r="Q212" s="167"/>
      <c r="R212" s="167"/>
      <c r="S212" s="167"/>
      <c r="T212" s="168"/>
      <c r="AT212" s="162" t="s">
        <v>158</v>
      </c>
      <c r="AU212" s="162" t="s">
        <v>82</v>
      </c>
      <c r="AV212" s="14" t="s">
        <v>82</v>
      </c>
      <c r="AW212" s="14" t="s">
        <v>33</v>
      </c>
      <c r="AX212" s="14" t="s">
        <v>72</v>
      </c>
      <c r="AY212" s="162" t="s">
        <v>144</v>
      </c>
    </row>
    <row r="213" spans="2:51" s="14" customFormat="1" ht="11.25">
      <c r="B213" s="161"/>
      <c r="D213" s="154" t="s">
        <v>158</v>
      </c>
      <c r="E213" s="162" t="s">
        <v>3</v>
      </c>
      <c r="F213" s="163" t="s">
        <v>361</v>
      </c>
      <c r="H213" s="164">
        <v>32</v>
      </c>
      <c r="I213" s="165"/>
      <c r="L213" s="161"/>
      <c r="M213" s="166"/>
      <c r="N213" s="167"/>
      <c r="O213" s="167"/>
      <c r="P213" s="167"/>
      <c r="Q213" s="167"/>
      <c r="R213" s="167"/>
      <c r="S213" s="167"/>
      <c r="T213" s="168"/>
      <c r="AT213" s="162" t="s">
        <v>158</v>
      </c>
      <c r="AU213" s="162" t="s">
        <v>82</v>
      </c>
      <c r="AV213" s="14" t="s">
        <v>82</v>
      </c>
      <c r="AW213" s="14" t="s">
        <v>33</v>
      </c>
      <c r="AX213" s="14" t="s">
        <v>72</v>
      </c>
      <c r="AY213" s="162" t="s">
        <v>144</v>
      </c>
    </row>
    <row r="214" spans="2:51" s="15" customFormat="1" ht="11.25">
      <c r="B214" s="183"/>
      <c r="D214" s="154" t="s">
        <v>158</v>
      </c>
      <c r="E214" s="184" t="s">
        <v>3</v>
      </c>
      <c r="F214" s="185" t="s">
        <v>228</v>
      </c>
      <c r="H214" s="186">
        <v>186</v>
      </c>
      <c r="I214" s="187"/>
      <c r="L214" s="183"/>
      <c r="M214" s="188"/>
      <c r="N214" s="189"/>
      <c r="O214" s="189"/>
      <c r="P214" s="189"/>
      <c r="Q214" s="189"/>
      <c r="R214" s="189"/>
      <c r="S214" s="189"/>
      <c r="T214" s="190"/>
      <c r="AT214" s="184" t="s">
        <v>158</v>
      </c>
      <c r="AU214" s="184" t="s">
        <v>82</v>
      </c>
      <c r="AV214" s="15" t="s">
        <v>150</v>
      </c>
      <c r="AW214" s="15" t="s">
        <v>33</v>
      </c>
      <c r="AX214" s="15" t="s">
        <v>80</v>
      </c>
      <c r="AY214" s="184" t="s">
        <v>144</v>
      </c>
    </row>
    <row r="215" spans="1:65" s="2" customFormat="1" ht="55.5" customHeight="1">
      <c r="A215" s="33"/>
      <c r="B215" s="139"/>
      <c r="C215" s="140" t="s">
        <v>362</v>
      </c>
      <c r="D215" s="140" t="s">
        <v>146</v>
      </c>
      <c r="E215" s="141" t="s">
        <v>363</v>
      </c>
      <c r="F215" s="142" t="s">
        <v>364</v>
      </c>
      <c r="G215" s="143" t="s">
        <v>91</v>
      </c>
      <c r="H215" s="144">
        <v>25</v>
      </c>
      <c r="I215" s="145"/>
      <c r="J215" s="146">
        <f>ROUND(I215*H215,2)</f>
        <v>0</v>
      </c>
      <c r="K215" s="142" t="s">
        <v>149</v>
      </c>
      <c r="L215" s="34"/>
      <c r="M215" s="147" t="s">
        <v>3</v>
      </c>
      <c r="N215" s="148" t="s">
        <v>43</v>
      </c>
      <c r="O215" s="54"/>
      <c r="P215" s="149">
        <f>O215*H215</f>
        <v>0</v>
      </c>
      <c r="Q215" s="149">
        <v>0.1554</v>
      </c>
      <c r="R215" s="149">
        <f>Q215*H215</f>
        <v>3.8850000000000002</v>
      </c>
      <c r="S215" s="149">
        <v>0</v>
      </c>
      <c r="T215" s="150">
        <f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51" t="s">
        <v>150</v>
      </c>
      <c r="AT215" s="151" t="s">
        <v>146</v>
      </c>
      <c r="AU215" s="151" t="s">
        <v>82</v>
      </c>
      <c r="AY215" s="18" t="s">
        <v>144</v>
      </c>
      <c r="BE215" s="152">
        <f>IF(N215="základní",J215,0)</f>
        <v>0</v>
      </c>
      <c r="BF215" s="152">
        <f>IF(N215="snížená",J215,0)</f>
        <v>0</v>
      </c>
      <c r="BG215" s="152">
        <f>IF(N215="zákl. přenesená",J215,0)</f>
        <v>0</v>
      </c>
      <c r="BH215" s="152">
        <f>IF(N215="sníž. přenesená",J215,0)</f>
        <v>0</v>
      </c>
      <c r="BI215" s="152">
        <f>IF(N215="nulová",J215,0)</f>
        <v>0</v>
      </c>
      <c r="BJ215" s="18" t="s">
        <v>80</v>
      </c>
      <c r="BK215" s="152">
        <f>ROUND(I215*H215,2)</f>
        <v>0</v>
      </c>
      <c r="BL215" s="18" t="s">
        <v>150</v>
      </c>
      <c r="BM215" s="151" t="s">
        <v>365</v>
      </c>
    </row>
    <row r="216" spans="1:65" s="2" customFormat="1" ht="16.5" customHeight="1">
      <c r="A216" s="33"/>
      <c r="B216" s="139"/>
      <c r="C216" s="169" t="s">
        <v>366</v>
      </c>
      <c r="D216" s="169" t="s">
        <v>185</v>
      </c>
      <c r="E216" s="170" t="s">
        <v>367</v>
      </c>
      <c r="F216" s="171" t="s">
        <v>368</v>
      </c>
      <c r="G216" s="172" t="s">
        <v>91</v>
      </c>
      <c r="H216" s="173">
        <v>25</v>
      </c>
      <c r="I216" s="174"/>
      <c r="J216" s="175">
        <f>ROUND(I216*H216,2)</f>
        <v>0</v>
      </c>
      <c r="K216" s="171" t="s">
        <v>149</v>
      </c>
      <c r="L216" s="176"/>
      <c r="M216" s="177" t="s">
        <v>3</v>
      </c>
      <c r="N216" s="178" t="s">
        <v>43</v>
      </c>
      <c r="O216" s="54"/>
      <c r="P216" s="149">
        <f>O216*H216</f>
        <v>0</v>
      </c>
      <c r="Q216" s="149">
        <v>0.102</v>
      </c>
      <c r="R216" s="149">
        <f>Q216*H216</f>
        <v>2.55</v>
      </c>
      <c r="S216" s="149">
        <v>0</v>
      </c>
      <c r="T216" s="150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51" t="s">
        <v>178</v>
      </c>
      <c r="AT216" s="151" t="s">
        <v>185</v>
      </c>
      <c r="AU216" s="151" t="s">
        <v>82</v>
      </c>
      <c r="AY216" s="18" t="s">
        <v>144</v>
      </c>
      <c r="BE216" s="152">
        <f>IF(N216="základní",J216,0)</f>
        <v>0</v>
      </c>
      <c r="BF216" s="152">
        <f>IF(N216="snížená",J216,0)</f>
        <v>0</v>
      </c>
      <c r="BG216" s="152">
        <f>IF(N216="zákl. přenesená",J216,0)</f>
        <v>0</v>
      </c>
      <c r="BH216" s="152">
        <f>IF(N216="sníž. přenesená",J216,0)</f>
        <v>0</v>
      </c>
      <c r="BI216" s="152">
        <f>IF(N216="nulová",J216,0)</f>
        <v>0</v>
      </c>
      <c r="BJ216" s="18" t="s">
        <v>80</v>
      </c>
      <c r="BK216" s="152">
        <f>ROUND(I216*H216,2)</f>
        <v>0</v>
      </c>
      <c r="BL216" s="18" t="s">
        <v>150</v>
      </c>
      <c r="BM216" s="151" t="s">
        <v>369</v>
      </c>
    </row>
    <row r="217" spans="1:65" s="2" customFormat="1" ht="24">
      <c r="A217" s="33"/>
      <c r="B217" s="139"/>
      <c r="C217" s="140" t="s">
        <v>370</v>
      </c>
      <c r="D217" s="140" t="s">
        <v>146</v>
      </c>
      <c r="E217" s="141" t="s">
        <v>371</v>
      </c>
      <c r="F217" s="142" t="s">
        <v>372</v>
      </c>
      <c r="G217" s="143" t="s">
        <v>176</v>
      </c>
      <c r="H217" s="144">
        <v>2.5</v>
      </c>
      <c r="I217" s="145"/>
      <c r="J217" s="146">
        <f>ROUND(I217*H217,2)</f>
        <v>0</v>
      </c>
      <c r="K217" s="142" t="s">
        <v>149</v>
      </c>
      <c r="L217" s="34"/>
      <c r="M217" s="147" t="s">
        <v>3</v>
      </c>
      <c r="N217" s="148" t="s">
        <v>43</v>
      </c>
      <c r="O217" s="54"/>
      <c r="P217" s="149">
        <f>O217*H217</f>
        <v>0</v>
      </c>
      <c r="Q217" s="149">
        <v>2.25634</v>
      </c>
      <c r="R217" s="149">
        <f>Q217*H217</f>
        <v>5.6408499999999995</v>
      </c>
      <c r="S217" s="149">
        <v>0</v>
      </c>
      <c r="T217" s="150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51" t="s">
        <v>150</v>
      </c>
      <c r="AT217" s="151" t="s">
        <v>146</v>
      </c>
      <c r="AU217" s="151" t="s">
        <v>82</v>
      </c>
      <c r="AY217" s="18" t="s">
        <v>144</v>
      </c>
      <c r="BE217" s="152">
        <f>IF(N217="základní",J217,0)</f>
        <v>0</v>
      </c>
      <c r="BF217" s="152">
        <f>IF(N217="snížená",J217,0)</f>
        <v>0</v>
      </c>
      <c r="BG217" s="152">
        <f>IF(N217="zákl. přenesená",J217,0)</f>
        <v>0</v>
      </c>
      <c r="BH217" s="152">
        <f>IF(N217="sníž. přenesená",J217,0)</f>
        <v>0</v>
      </c>
      <c r="BI217" s="152">
        <f>IF(N217="nulová",J217,0)</f>
        <v>0</v>
      </c>
      <c r="BJ217" s="18" t="s">
        <v>80</v>
      </c>
      <c r="BK217" s="152">
        <f>ROUND(I217*H217,2)</f>
        <v>0</v>
      </c>
      <c r="BL217" s="18" t="s">
        <v>150</v>
      </c>
      <c r="BM217" s="151" t="s">
        <v>373</v>
      </c>
    </row>
    <row r="218" spans="1:47" s="2" customFormat="1" ht="19.5">
      <c r="A218" s="33"/>
      <c r="B218" s="34"/>
      <c r="C218" s="33"/>
      <c r="D218" s="154" t="s">
        <v>190</v>
      </c>
      <c r="E218" s="33"/>
      <c r="F218" s="179" t="s">
        <v>374</v>
      </c>
      <c r="G218" s="33"/>
      <c r="H218" s="33"/>
      <c r="I218" s="180"/>
      <c r="J218" s="33"/>
      <c r="K218" s="33"/>
      <c r="L218" s="34"/>
      <c r="M218" s="181"/>
      <c r="N218" s="182"/>
      <c r="O218" s="54"/>
      <c r="P218" s="54"/>
      <c r="Q218" s="54"/>
      <c r="R218" s="54"/>
      <c r="S218" s="54"/>
      <c r="T218" s="55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T218" s="18" t="s">
        <v>190</v>
      </c>
      <c r="AU218" s="18" t="s">
        <v>82</v>
      </c>
    </row>
    <row r="219" spans="2:51" s="14" customFormat="1" ht="11.25">
      <c r="B219" s="161"/>
      <c r="D219" s="154" t="s">
        <v>158</v>
      </c>
      <c r="F219" s="163" t="s">
        <v>375</v>
      </c>
      <c r="H219" s="164">
        <v>2.5</v>
      </c>
      <c r="I219" s="165"/>
      <c r="L219" s="161"/>
      <c r="M219" s="166"/>
      <c r="N219" s="167"/>
      <c r="O219" s="167"/>
      <c r="P219" s="167"/>
      <c r="Q219" s="167"/>
      <c r="R219" s="167"/>
      <c r="S219" s="167"/>
      <c r="T219" s="168"/>
      <c r="AT219" s="162" t="s">
        <v>158</v>
      </c>
      <c r="AU219" s="162" t="s">
        <v>82</v>
      </c>
      <c r="AV219" s="14" t="s">
        <v>82</v>
      </c>
      <c r="AW219" s="14" t="s">
        <v>4</v>
      </c>
      <c r="AX219" s="14" t="s">
        <v>80</v>
      </c>
      <c r="AY219" s="162" t="s">
        <v>144</v>
      </c>
    </row>
    <row r="220" spans="1:65" s="2" customFormat="1" ht="24">
      <c r="A220" s="33"/>
      <c r="B220" s="139"/>
      <c r="C220" s="140" t="s">
        <v>376</v>
      </c>
      <c r="D220" s="140" t="s">
        <v>146</v>
      </c>
      <c r="E220" s="141" t="s">
        <v>377</v>
      </c>
      <c r="F220" s="142" t="s">
        <v>378</v>
      </c>
      <c r="G220" s="143" t="s">
        <v>91</v>
      </c>
      <c r="H220" s="144">
        <v>42</v>
      </c>
      <c r="I220" s="145"/>
      <c r="J220" s="146">
        <f>ROUND(I220*H220,2)</f>
        <v>0</v>
      </c>
      <c r="K220" s="142" t="s">
        <v>149</v>
      </c>
      <c r="L220" s="34"/>
      <c r="M220" s="147" t="s">
        <v>3</v>
      </c>
      <c r="N220" s="148" t="s">
        <v>43</v>
      </c>
      <c r="O220" s="54"/>
      <c r="P220" s="149">
        <f>O220*H220</f>
        <v>0</v>
      </c>
      <c r="Q220" s="149">
        <v>0</v>
      </c>
      <c r="R220" s="149">
        <f>Q220*H220</f>
        <v>0</v>
      </c>
      <c r="S220" s="149">
        <v>0</v>
      </c>
      <c r="T220" s="150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51" t="s">
        <v>150</v>
      </c>
      <c r="AT220" s="151" t="s">
        <v>146</v>
      </c>
      <c r="AU220" s="151" t="s">
        <v>82</v>
      </c>
      <c r="AY220" s="18" t="s">
        <v>144</v>
      </c>
      <c r="BE220" s="152">
        <f>IF(N220="základní",J220,0)</f>
        <v>0</v>
      </c>
      <c r="BF220" s="152">
        <f>IF(N220="snížená",J220,0)</f>
        <v>0</v>
      </c>
      <c r="BG220" s="152">
        <f>IF(N220="zákl. přenesená",J220,0)</f>
        <v>0</v>
      </c>
      <c r="BH220" s="152">
        <f>IF(N220="sníž. přenesená",J220,0)</f>
        <v>0</v>
      </c>
      <c r="BI220" s="152">
        <f>IF(N220="nulová",J220,0)</f>
        <v>0</v>
      </c>
      <c r="BJ220" s="18" t="s">
        <v>80</v>
      </c>
      <c r="BK220" s="152">
        <f>ROUND(I220*H220,2)</f>
        <v>0</v>
      </c>
      <c r="BL220" s="18" t="s">
        <v>150</v>
      </c>
      <c r="BM220" s="151" t="s">
        <v>379</v>
      </c>
    </row>
    <row r="221" spans="1:65" s="2" customFormat="1" ht="24">
      <c r="A221" s="33"/>
      <c r="B221" s="139"/>
      <c r="C221" s="140" t="s">
        <v>380</v>
      </c>
      <c r="D221" s="140" t="s">
        <v>146</v>
      </c>
      <c r="E221" s="141" t="s">
        <v>381</v>
      </c>
      <c r="F221" s="142" t="s">
        <v>382</v>
      </c>
      <c r="G221" s="143" t="s">
        <v>91</v>
      </c>
      <c r="H221" s="144">
        <v>42</v>
      </c>
      <c r="I221" s="145"/>
      <c r="J221" s="146">
        <f>ROUND(I221*H221,2)</f>
        <v>0</v>
      </c>
      <c r="K221" s="142" t="s">
        <v>149</v>
      </c>
      <c r="L221" s="34"/>
      <c r="M221" s="147" t="s">
        <v>3</v>
      </c>
      <c r="N221" s="148" t="s">
        <v>43</v>
      </c>
      <c r="O221" s="54"/>
      <c r="P221" s="149">
        <f>O221*H221</f>
        <v>0</v>
      </c>
      <c r="Q221" s="149">
        <v>0.00011</v>
      </c>
      <c r="R221" s="149">
        <f>Q221*H221</f>
        <v>0.00462</v>
      </c>
      <c r="S221" s="149">
        <v>0</v>
      </c>
      <c r="T221" s="150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51" t="s">
        <v>150</v>
      </c>
      <c r="AT221" s="151" t="s">
        <v>146</v>
      </c>
      <c r="AU221" s="151" t="s">
        <v>82</v>
      </c>
      <c r="AY221" s="18" t="s">
        <v>144</v>
      </c>
      <c r="BE221" s="152">
        <f>IF(N221="základní",J221,0)</f>
        <v>0</v>
      </c>
      <c r="BF221" s="152">
        <f>IF(N221="snížená",J221,0)</f>
        <v>0</v>
      </c>
      <c r="BG221" s="152">
        <f>IF(N221="zákl. přenesená",J221,0)</f>
        <v>0</v>
      </c>
      <c r="BH221" s="152">
        <f>IF(N221="sníž. přenesená",J221,0)</f>
        <v>0</v>
      </c>
      <c r="BI221" s="152">
        <f>IF(N221="nulová",J221,0)</f>
        <v>0</v>
      </c>
      <c r="BJ221" s="18" t="s">
        <v>80</v>
      </c>
      <c r="BK221" s="152">
        <f>ROUND(I221*H221,2)</f>
        <v>0</v>
      </c>
      <c r="BL221" s="18" t="s">
        <v>150</v>
      </c>
      <c r="BM221" s="151" t="s">
        <v>383</v>
      </c>
    </row>
    <row r="222" spans="1:65" s="2" customFormat="1" ht="44.25" customHeight="1">
      <c r="A222" s="33"/>
      <c r="B222" s="139"/>
      <c r="C222" s="140" t="s">
        <v>384</v>
      </c>
      <c r="D222" s="140" t="s">
        <v>146</v>
      </c>
      <c r="E222" s="141" t="s">
        <v>385</v>
      </c>
      <c r="F222" s="142" t="s">
        <v>386</v>
      </c>
      <c r="G222" s="143" t="s">
        <v>110</v>
      </c>
      <c r="H222" s="144">
        <v>16</v>
      </c>
      <c r="I222" s="145"/>
      <c r="J222" s="146">
        <f>ROUND(I222*H222,2)</f>
        <v>0</v>
      </c>
      <c r="K222" s="142" t="s">
        <v>149</v>
      </c>
      <c r="L222" s="34"/>
      <c r="M222" s="147" t="s">
        <v>3</v>
      </c>
      <c r="N222" s="148" t="s">
        <v>43</v>
      </c>
      <c r="O222" s="54"/>
      <c r="P222" s="149">
        <f>O222*H222</f>
        <v>0</v>
      </c>
      <c r="Q222" s="149">
        <v>7.16174</v>
      </c>
      <c r="R222" s="149">
        <f>Q222*H222</f>
        <v>114.58784</v>
      </c>
      <c r="S222" s="149">
        <v>0</v>
      </c>
      <c r="T222" s="150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51" t="s">
        <v>150</v>
      </c>
      <c r="AT222" s="151" t="s">
        <v>146</v>
      </c>
      <c r="AU222" s="151" t="s">
        <v>82</v>
      </c>
      <c r="AY222" s="18" t="s">
        <v>144</v>
      </c>
      <c r="BE222" s="152">
        <f>IF(N222="základní",J222,0)</f>
        <v>0</v>
      </c>
      <c r="BF222" s="152">
        <f>IF(N222="snížená",J222,0)</f>
        <v>0</v>
      </c>
      <c r="BG222" s="152">
        <f>IF(N222="zákl. přenesená",J222,0)</f>
        <v>0</v>
      </c>
      <c r="BH222" s="152">
        <f>IF(N222="sníž. přenesená",J222,0)</f>
        <v>0</v>
      </c>
      <c r="BI222" s="152">
        <f>IF(N222="nulová",J222,0)</f>
        <v>0</v>
      </c>
      <c r="BJ222" s="18" t="s">
        <v>80</v>
      </c>
      <c r="BK222" s="152">
        <f>ROUND(I222*H222,2)</f>
        <v>0</v>
      </c>
      <c r="BL222" s="18" t="s">
        <v>150</v>
      </c>
      <c r="BM222" s="151" t="s">
        <v>387</v>
      </c>
    </row>
    <row r="223" spans="1:65" s="2" customFormat="1" ht="33" customHeight="1">
      <c r="A223" s="33"/>
      <c r="B223" s="139"/>
      <c r="C223" s="140" t="s">
        <v>388</v>
      </c>
      <c r="D223" s="140" t="s">
        <v>146</v>
      </c>
      <c r="E223" s="141" t="s">
        <v>389</v>
      </c>
      <c r="F223" s="142" t="s">
        <v>390</v>
      </c>
      <c r="G223" s="143" t="s">
        <v>110</v>
      </c>
      <c r="H223" s="144">
        <v>4</v>
      </c>
      <c r="I223" s="145"/>
      <c r="J223" s="146">
        <f>ROUND(I223*H223,2)</f>
        <v>0</v>
      </c>
      <c r="K223" s="142" t="s">
        <v>149</v>
      </c>
      <c r="L223" s="34"/>
      <c r="M223" s="147" t="s">
        <v>3</v>
      </c>
      <c r="N223" s="148" t="s">
        <v>43</v>
      </c>
      <c r="O223" s="54"/>
      <c r="P223" s="149">
        <f>O223*H223</f>
        <v>0</v>
      </c>
      <c r="Q223" s="149">
        <v>7.00566</v>
      </c>
      <c r="R223" s="149">
        <f>Q223*H223</f>
        <v>28.02264</v>
      </c>
      <c r="S223" s="149">
        <v>0</v>
      </c>
      <c r="T223" s="150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51" t="s">
        <v>150</v>
      </c>
      <c r="AT223" s="151" t="s">
        <v>146</v>
      </c>
      <c r="AU223" s="151" t="s">
        <v>82</v>
      </c>
      <c r="AY223" s="18" t="s">
        <v>144</v>
      </c>
      <c r="BE223" s="152">
        <f>IF(N223="základní",J223,0)</f>
        <v>0</v>
      </c>
      <c r="BF223" s="152">
        <f>IF(N223="snížená",J223,0)</f>
        <v>0</v>
      </c>
      <c r="BG223" s="152">
        <f>IF(N223="zákl. přenesená",J223,0)</f>
        <v>0</v>
      </c>
      <c r="BH223" s="152">
        <f>IF(N223="sníž. přenesená",J223,0)</f>
        <v>0</v>
      </c>
      <c r="BI223" s="152">
        <f>IF(N223="nulová",J223,0)</f>
        <v>0</v>
      </c>
      <c r="BJ223" s="18" t="s">
        <v>80</v>
      </c>
      <c r="BK223" s="152">
        <f>ROUND(I223*H223,2)</f>
        <v>0</v>
      </c>
      <c r="BL223" s="18" t="s">
        <v>150</v>
      </c>
      <c r="BM223" s="151" t="s">
        <v>391</v>
      </c>
    </row>
    <row r="224" spans="2:51" s="13" customFormat="1" ht="11.25">
      <c r="B224" s="153"/>
      <c r="D224" s="154" t="s">
        <v>158</v>
      </c>
      <c r="E224" s="155" t="s">
        <v>3</v>
      </c>
      <c r="F224" s="156" t="s">
        <v>294</v>
      </c>
      <c r="H224" s="155" t="s">
        <v>3</v>
      </c>
      <c r="I224" s="157"/>
      <c r="L224" s="153"/>
      <c r="M224" s="158"/>
      <c r="N224" s="159"/>
      <c r="O224" s="159"/>
      <c r="P224" s="159"/>
      <c r="Q224" s="159"/>
      <c r="R224" s="159"/>
      <c r="S224" s="159"/>
      <c r="T224" s="160"/>
      <c r="AT224" s="155" t="s">
        <v>158</v>
      </c>
      <c r="AU224" s="155" t="s">
        <v>82</v>
      </c>
      <c r="AV224" s="13" t="s">
        <v>80</v>
      </c>
      <c r="AW224" s="13" t="s">
        <v>33</v>
      </c>
      <c r="AX224" s="13" t="s">
        <v>72</v>
      </c>
      <c r="AY224" s="155" t="s">
        <v>144</v>
      </c>
    </row>
    <row r="225" spans="2:51" s="14" customFormat="1" ht="11.25">
      <c r="B225" s="161"/>
      <c r="D225" s="154" t="s">
        <v>158</v>
      </c>
      <c r="E225" s="162" t="s">
        <v>3</v>
      </c>
      <c r="F225" s="163" t="s">
        <v>82</v>
      </c>
      <c r="H225" s="164">
        <v>2</v>
      </c>
      <c r="I225" s="165"/>
      <c r="L225" s="161"/>
      <c r="M225" s="166"/>
      <c r="N225" s="167"/>
      <c r="O225" s="167"/>
      <c r="P225" s="167"/>
      <c r="Q225" s="167"/>
      <c r="R225" s="167"/>
      <c r="S225" s="167"/>
      <c r="T225" s="168"/>
      <c r="AT225" s="162" t="s">
        <v>158</v>
      </c>
      <c r="AU225" s="162" t="s">
        <v>82</v>
      </c>
      <c r="AV225" s="14" t="s">
        <v>82</v>
      </c>
      <c r="AW225" s="14" t="s">
        <v>33</v>
      </c>
      <c r="AX225" s="14" t="s">
        <v>72</v>
      </c>
      <c r="AY225" s="162" t="s">
        <v>144</v>
      </c>
    </row>
    <row r="226" spans="2:51" s="13" customFormat="1" ht="11.25">
      <c r="B226" s="153"/>
      <c r="D226" s="154" t="s">
        <v>158</v>
      </c>
      <c r="E226" s="155" t="s">
        <v>3</v>
      </c>
      <c r="F226" s="156" t="s">
        <v>295</v>
      </c>
      <c r="H226" s="155" t="s">
        <v>3</v>
      </c>
      <c r="I226" s="157"/>
      <c r="L226" s="153"/>
      <c r="M226" s="158"/>
      <c r="N226" s="159"/>
      <c r="O226" s="159"/>
      <c r="P226" s="159"/>
      <c r="Q226" s="159"/>
      <c r="R226" s="159"/>
      <c r="S226" s="159"/>
      <c r="T226" s="160"/>
      <c r="AT226" s="155" t="s">
        <v>158</v>
      </c>
      <c r="AU226" s="155" t="s">
        <v>82</v>
      </c>
      <c r="AV226" s="13" t="s">
        <v>80</v>
      </c>
      <c r="AW226" s="13" t="s">
        <v>33</v>
      </c>
      <c r="AX226" s="13" t="s">
        <v>72</v>
      </c>
      <c r="AY226" s="155" t="s">
        <v>144</v>
      </c>
    </row>
    <row r="227" spans="2:51" s="14" customFormat="1" ht="11.25">
      <c r="B227" s="161"/>
      <c r="D227" s="154" t="s">
        <v>158</v>
      </c>
      <c r="E227" s="162" t="s">
        <v>3</v>
      </c>
      <c r="F227" s="163" t="s">
        <v>82</v>
      </c>
      <c r="H227" s="164">
        <v>2</v>
      </c>
      <c r="I227" s="165"/>
      <c r="L227" s="161"/>
      <c r="M227" s="166"/>
      <c r="N227" s="167"/>
      <c r="O227" s="167"/>
      <c r="P227" s="167"/>
      <c r="Q227" s="167"/>
      <c r="R227" s="167"/>
      <c r="S227" s="167"/>
      <c r="T227" s="168"/>
      <c r="AT227" s="162" t="s">
        <v>158</v>
      </c>
      <c r="AU227" s="162" t="s">
        <v>82</v>
      </c>
      <c r="AV227" s="14" t="s">
        <v>82</v>
      </c>
      <c r="AW227" s="14" t="s">
        <v>33</v>
      </c>
      <c r="AX227" s="14" t="s">
        <v>72</v>
      </c>
      <c r="AY227" s="162" t="s">
        <v>144</v>
      </c>
    </row>
    <row r="228" spans="2:51" s="15" customFormat="1" ht="11.25">
      <c r="B228" s="183"/>
      <c r="D228" s="154" t="s">
        <v>158</v>
      </c>
      <c r="E228" s="184" t="s">
        <v>3</v>
      </c>
      <c r="F228" s="185" t="s">
        <v>228</v>
      </c>
      <c r="H228" s="186">
        <v>4</v>
      </c>
      <c r="I228" s="187"/>
      <c r="L228" s="183"/>
      <c r="M228" s="188"/>
      <c r="N228" s="189"/>
      <c r="O228" s="189"/>
      <c r="P228" s="189"/>
      <c r="Q228" s="189"/>
      <c r="R228" s="189"/>
      <c r="S228" s="189"/>
      <c r="T228" s="190"/>
      <c r="AT228" s="184" t="s">
        <v>158</v>
      </c>
      <c r="AU228" s="184" t="s">
        <v>82</v>
      </c>
      <c r="AV228" s="15" t="s">
        <v>150</v>
      </c>
      <c r="AW228" s="15" t="s">
        <v>33</v>
      </c>
      <c r="AX228" s="15" t="s">
        <v>80</v>
      </c>
      <c r="AY228" s="184" t="s">
        <v>144</v>
      </c>
    </row>
    <row r="229" spans="1:65" s="2" customFormat="1" ht="33" customHeight="1">
      <c r="A229" s="33"/>
      <c r="B229" s="139"/>
      <c r="C229" s="140" t="s">
        <v>392</v>
      </c>
      <c r="D229" s="140" t="s">
        <v>146</v>
      </c>
      <c r="E229" s="141" t="s">
        <v>393</v>
      </c>
      <c r="F229" s="142" t="s">
        <v>394</v>
      </c>
      <c r="G229" s="143" t="s">
        <v>110</v>
      </c>
      <c r="H229" s="144">
        <v>4</v>
      </c>
      <c r="I229" s="145"/>
      <c r="J229" s="146">
        <f>ROUND(I229*H229,2)</f>
        <v>0</v>
      </c>
      <c r="K229" s="142" t="s">
        <v>149</v>
      </c>
      <c r="L229" s="34"/>
      <c r="M229" s="147" t="s">
        <v>3</v>
      </c>
      <c r="N229" s="148" t="s">
        <v>43</v>
      </c>
      <c r="O229" s="54"/>
      <c r="P229" s="149">
        <f>O229*H229</f>
        <v>0</v>
      </c>
      <c r="Q229" s="149">
        <v>16.75142</v>
      </c>
      <c r="R229" s="149">
        <f>Q229*H229</f>
        <v>67.00568</v>
      </c>
      <c r="S229" s="149">
        <v>0</v>
      </c>
      <c r="T229" s="150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51" t="s">
        <v>150</v>
      </c>
      <c r="AT229" s="151" t="s">
        <v>146</v>
      </c>
      <c r="AU229" s="151" t="s">
        <v>82</v>
      </c>
      <c r="AY229" s="18" t="s">
        <v>144</v>
      </c>
      <c r="BE229" s="152">
        <f>IF(N229="základní",J229,0)</f>
        <v>0</v>
      </c>
      <c r="BF229" s="152">
        <f>IF(N229="snížená",J229,0)</f>
        <v>0</v>
      </c>
      <c r="BG229" s="152">
        <f>IF(N229="zákl. přenesená",J229,0)</f>
        <v>0</v>
      </c>
      <c r="BH229" s="152">
        <f>IF(N229="sníž. přenesená",J229,0)</f>
        <v>0</v>
      </c>
      <c r="BI229" s="152">
        <f>IF(N229="nulová",J229,0)</f>
        <v>0</v>
      </c>
      <c r="BJ229" s="18" t="s">
        <v>80</v>
      </c>
      <c r="BK229" s="152">
        <f>ROUND(I229*H229,2)</f>
        <v>0</v>
      </c>
      <c r="BL229" s="18" t="s">
        <v>150</v>
      </c>
      <c r="BM229" s="151" t="s">
        <v>395</v>
      </c>
    </row>
    <row r="230" spans="2:51" s="13" customFormat="1" ht="11.25">
      <c r="B230" s="153"/>
      <c r="D230" s="154" t="s">
        <v>158</v>
      </c>
      <c r="E230" s="155" t="s">
        <v>3</v>
      </c>
      <c r="F230" s="156" t="s">
        <v>224</v>
      </c>
      <c r="H230" s="155" t="s">
        <v>3</v>
      </c>
      <c r="I230" s="157"/>
      <c r="L230" s="153"/>
      <c r="M230" s="158"/>
      <c r="N230" s="159"/>
      <c r="O230" s="159"/>
      <c r="P230" s="159"/>
      <c r="Q230" s="159"/>
      <c r="R230" s="159"/>
      <c r="S230" s="159"/>
      <c r="T230" s="160"/>
      <c r="AT230" s="155" t="s">
        <v>158</v>
      </c>
      <c r="AU230" s="155" t="s">
        <v>82</v>
      </c>
      <c r="AV230" s="13" t="s">
        <v>80</v>
      </c>
      <c r="AW230" s="13" t="s">
        <v>33</v>
      </c>
      <c r="AX230" s="13" t="s">
        <v>72</v>
      </c>
      <c r="AY230" s="155" t="s">
        <v>144</v>
      </c>
    </row>
    <row r="231" spans="2:51" s="14" customFormat="1" ht="11.25">
      <c r="B231" s="161"/>
      <c r="D231" s="154" t="s">
        <v>158</v>
      </c>
      <c r="E231" s="162" t="s">
        <v>3</v>
      </c>
      <c r="F231" s="163" t="s">
        <v>82</v>
      </c>
      <c r="H231" s="164">
        <v>2</v>
      </c>
      <c r="I231" s="165"/>
      <c r="L231" s="161"/>
      <c r="M231" s="166"/>
      <c r="N231" s="167"/>
      <c r="O231" s="167"/>
      <c r="P231" s="167"/>
      <c r="Q231" s="167"/>
      <c r="R231" s="167"/>
      <c r="S231" s="167"/>
      <c r="T231" s="168"/>
      <c r="AT231" s="162" t="s">
        <v>158</v>
      </c>
      <c r="AU231" s="162" t="s">
        <v>82</v>
      </c>
      <c r="AV231" s="14" t="s">
        <v>82</v>
      </c>
      <c r="AW231" s="14" t="s">
        <v>33</v>
      </c>
      <c r="AX231" s="14" t="s">
        <v>72</v>
      </c>
      <c r="AY231" s="162" t="s">
        <v>144</v>
      </c>
    </row>
    <row r="232" spans="2:51" s="13" customFormat="1" ht="11.25">
      <c r="B232" s="153"/>
      <c r="D232" s="154" t="s">
        <v>158</v>
      </c>
      <c r="E232" s="155" t="s">
        <v>3</v>
      </c>
      <c r="F232" s="156" t="s">
        <v>226</v>
      </c>
      <c r="H232" s="155" t="s">
        <v>3</v>
      </c>
      <c r="I232" s="157"/>
      <c r="L232" s="153"/>
      <c r="M232" s="158"/>
      <c r="N232" s="159"/>
      <c r="O232" s="159"/>
      <c r="P232" s="159"/>
      <c r="Q232" s="159"/>
      <c r="R232" s="159"/>
      <c r="S232" s="159"/>
      <c r="T232" s="160"/>
      <c r="AT232" s="155" t="s">
        <v>158</v>
      </c>
      <c r="AU232" s="155" t="s">
        <v>82</v>
      </c>
      <c r="AV232" s="13" t="s">
        <v>80</v>
      </c>
      <c r="AW232" s="13" t="s">
        <v>33</v>
      </c>
      <c r="AX232" s="13" t="s">
        <v>72</v>
      </c>
      <c r="AY232" s="155" t="s">
        <v>144</v>
      </c>
    </row>
    <row r="233" spans="2:51" s="14" customFormat="1" ht="11.25">
      <c r="B233" s="161"/>
      <c r="D233" s="154" t="s">
        <v>158</v>
      </c>
      <c r="E233" s="162" t="s">
        <v>3</v>
      </c>
      <c r="F233" s="163" t="s">
        <v>82</v>
      </c>
      <c r="H233" s="164">
        <v>2</v>
      </c>
      <c r="I233" s="165"/>
      <c r="L233" s="161"/>
      <c r="M233" s="166"/>
      <c r="N233" s="167"/>
      <c r="O233" s="167"/>
      <c r="P233" s="167"/>
      <c r="Q233" s="167"/>
      <c r="R233" s="167"/>
      <c r="S233" s="167"/>
      <c r="T233" s="168"/>
      <c r="AT233" s="162" t="s">
        <v>158</v>
      </c>
      <c r="AU233" s="162" t="s">
        <v>82</v>
      </c>
      <c r="AV233" s="14" t="s">
        <v>82</v>
      </c>
      <c r="AW233" s="14" t="s">
        <v>33</v>
      </c>
      <c r="AX233" s="14" t="s">
        <v>72</v>
      </c>
      <c r="AY233" s="162" t="s">
        <v>144</v>
      </c>
    </row>
    <row r="234" spans="2:51" s="15" customFormat="1" ht="11.25">
      <c r="B234" s="183"/>
      <c r="D234" s="154" t="s">
        <v>158</v>
      </c>
      <c r="E234" s="184" t="s">
        <v>3</v>
      </c>
      <c r="F234" s="185" t="s">
        <v>228</v>
      </c>
      <c r="H234" s="186">
        <v>4</v>
      </c>
      <c r="I234" s="187"/>
      <c r="L234" s="183"/>
      <c r="M234" s="188"/>
      <c r="N234" s="189"/>
      <c r="O234" s="189"/>
      <c r="P234" s="189"/>
      <c r="Q234" s="189"/>
      <c r="R234" s="189"/>
      <c r="S234" s="189"/>
      <c r="T234" s="190"/>
      <c r="AT234" s="184" t="s">
        <v>158</v>
      </c>
      <c r="AU234" s="184" t="s">
        <v>82</v>
      </c>
      <c r="AV234" s="15" t="s">
        <v>150</v>
      </c>
      <c r="AW234" s="15" t="s">
        <v>33</v>
      </c>
      <c r="AX234" s="15" t="s">
        <v>80</v>
      </c>
      <c r="AY234" s="184" t="s">
        <v>144</v>
      </c>
    </row>
    <row r="235" spans="1:65" s="2" customFormat="1" ht="44.25" customHeight="1">
      <c r="A235" s="33"/>
      <c r="B235" s="139"/>
      <c r="C235" s="140" t="s">
        <v>396</v>
      </c>
      <c r="D235" s="140" t="s">
        <v>146</v>
      </c>
      <c r="E235" s="141" t="s">
        <v>397</v>
      </c>
      <c r="F235" s="142" t="s">
        <v>398</v>
      </c>
      <c r="G235" s="143" t="s">
        <v>110</v>
      </c>
      <c r="H235" s="144">
        <v>32</v>
      </c>
      <c r="I235" s="145"/>
      <c r="J235" s="146">
        <f>ROUND(I235*H235,2)</f>
        <v>0</v>
      </c>
      <c r="K235" s="142" t="s">
        <v>149</v>
      </c>
      <c r="L235" s="34"/>
      <c r="M235" s="147" t="s">
        <v>3</v>
      </c>
      <c r="N235" s="148" t="s">
        <v>43</v>
      </c>
      <c r="O235" s="54"/>
      <c r="P235" s="149">
        <f>O235*H235</f>
        <v>0</v>
      </c>
      <c r="Q235" s="149">
        <v>0.59927</v>
      </c>
      <c r="R235" s="149">
        <f>Q235*H235</f>
        <v>19.17664</v>
      </c>
      <c r="S235" s="149">
        <v>0</v>
      </c>
      <c r="T235" s="150">
        <f>S235*H235</f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51" t="s">
        <v>150</v>
      </c>
      <c r="AT235" s="151" t="s">
        <v>146</v>
      </c>
      <c r="AU235" s="151" t="s">
        <v>82</v>
      </c>
      <c r="AY235" s="18" t="s">
        <v>144</v>
      </c>
      <c r="BE235" s="152">
        <f>IF(N235="základní",J235,0)</f>
        <v>0</v>
      </c>
      <c r="BF235" s="152">
        <f>IF(N235="snížená",J235,0)</f>
        <v>0</v>
      </c>
      <c r="BG235" s="152">
        <f>IF(N235="zákl. přenesená",J235,0)</f>
        <v>0</v>
      </c>
      <c r="BH235" s="152">
        <f>IF(N235="sníž. přenesená",J235,0)</f>
        <v>0</v>
      </c>
      <c r="BI235" s="152">
        <f>IF(N235="nulová",J235,0)</f>
        <v>0</v>
      </c>
      <c r="BJ235" s="18" t="s">
        <v>80</v>
      </c>
      <c r="BK235" s="152">
        <f>ROUND(I235*H235,2)</f>
        <v>0</v>
      </c>
      <c r="BL235" s="18" t="s">
        <v>150</v>
      </c>
      <c r="BM235" s="151" t="s">
        <v>399</v>
      </c>
    </row>
    <row r="236" spans="2:51" s="14" customFormat="1" ht="11.25">
      <c r="B236" s="161"/>
      <c r="D236" s="154" t="s">
        <v>158</v>
      </c>
      <c r="E236" s="162" t="s">
        <v>3</v>
      </c>
      <c r="F236" s="163" t="s">
        <v>400</v>
      </c>
      <c r="H236" s="164">
        <v>32</v>
      </c>
      <c r="I236" s="165"/>
      <c r="L236" s="161"/>
      <c r="M236" s="166"/>
      <c r="N236" s="167"/>
      <c r="O236" s="167"/>
      <c r="P236" s="167"/>
      <c r="Q236" s="167"/>
      <c r="R236" s="167"/>
      <c r="S236" s="167"/>
      <c r="T236" s="168"/>
      <c r="AT236" s="162" t="s">
        <v>158</v>
      </c>
      <c r="AU236" s="162" t="s">
        <v>82</v>
      </c>
      <c r="AV236" s="14" t="s">
        <v>82</v>
      </c>
      <c r="AW236" s="14" t="s">
        <v>33</v>
      </c>
      <c r="AX236" s="14" t="s">
        <v>80</v>
      </c>
      <c r="AY236" s="162" t="s">
        <v>144</v>
      </c>
    </row>
    <row r="237" spans="1:65" s="2" customFormat="1" ht="24">
      <c r="A237" s="33"/>
      <c r="B237" s="139"/>
      <c r="C237" s="140" t="s">
        <v>401</v>
      </c>
      <c r="D237" s="140" t="s">
        <v>146</v>
      </c>
      <c r="E237" s="141" t="s">
        <v>402</v>
      </c>
      <c r="F237" s="142" t="s">
        <v>403</v>
      </c>
      <c r="G237" s="143" t="s">
        <v>91</v>
      </c>
      <c r="H237" s="144">
        <v>21.85</v>
      </c>
      <c r="I237" s="145"/>
      <c r="J237" s="146">
        <f>ROUND(I237*H237,2)</f>
        <v>0</v>
      </c>
      <c r="K237" s="142" t="s">
        <v>149</v>
      </c>
      <c r="L237" s="34"/>
      <c r="M237" s="147" t="s">
        <v>3</v>
      </c>
      <c r="N237" s="148" t="s">
        <v>43</v>
      </c>
      <c r="O237" s="54"/>
      <c r="P237" s="149">
        <f>O237*H237</f>
        <v>0</v>
      </c>
      <c r="Q237" s="149">
        <v>0.88535</v>
      </c>
      <c r="R237" s="149">
        <f>Q237*H237</f>
        <v>19.344897500000002</v>
      </c>
      <c r="S237" s="149">
        <v>0</v>
      </c>
      <c r="T237" s="150">
        <f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51" t="s">
        <v>150</v>
      </c>
      <c r="AT237" s="151" t="s">
        <v>146</v>
      </c>
      <c r="AU237" s="151" t="s">
        <v>82</v>
      </c>
      <c r="AY237" s="18" t="s">
        <v>144</v>
      </c>
      <c r="BE237" s="152">
        <f>IF(N237="základní",J237,0)</f>
        <v>0</v>
      </c>
      <c r="BF237" s="152">
        <f>IF(N237="snížená",J237,0)</f>
        <v>0</v>
      </c>
      <c r="BG237" s="152">
        <f>IF(N237="zákl. přenesená",J237,0)</f>
        <v>0</v>
      </c>
      <c r="BH237" s="152">
        <f>IF(N237="sníž. přenesená",J237,0)</f>
        <v>0</v>
      </c>
      <c r="BI237" s="152">
        <f>IF(N237="nulová",J237,0)</f>
        <v>0</v>
      </c>
      <c r="BJ237" s="18" t="s">
        <v>80</v>
      </c>
      <c r="BK237" s="152">
        <f>ROUND(I237*H237,2)</f>
        <v>0</v>
      </c>
      <c r="BL237" s="18" t="s">
        <v>150</v>
      </c>
      <c r="BM237" s="151" t="s">
        <v>404</v>
      </c>
    </row>
    <row r="238" spans="2:51" s="13" customFormat="1" ht="11.25">
      <c r="B238" s="153"/>
      <c r="D238" s="154" t="s">
        <v>158</v>
      </c>
      <c r="E238" s="155" t="s">
        <v>3</v>
      </c>
      <c r="F238" s="156" t="s">
        <v>224</v>
      </c>
      <c r="H238" s="155" t="s">
        <v>3</v>
      </c>
      <c r="I238" s="157"/>
      <c r="L238" s="153"/>
      <c r="M238" s="158"/>
      <c r="N238" s="159"/>
      <c r="O238" s="159"/>
      <c r="P238" s="159"/>
      <c r="Q238" s="159"/>
      <c r="R238" s="159"/>
      <c r="S238" s="159"/>
      <c r="T238" s="160"/>
      <c r="AT238" s="155" t="s">
        <v>158</v>
      </c>
      <c r="AU238" s="155" t="s">
        <v>82</v>
      </c>
      <c r="AV238" s="13" t="s">
        <v>80</v>
      </c>
      <c r="AW238" s="13" t="s">
        <v>33</v>
      </c>
      <c r="AX238" s="13" t="s">
        <v>72</v>
      </c>
      <c r="AY238" s="155" t="s">
        <v>144</v>
      </c>
    </row>
    <row r="239" spans="2:51" s="14" customFormat="1" ht="11.25">
      <c r="B239" s="161"/>
      <c r="D239" s="154" t="s">
        <v>158</v>
      </c>
      <c r="E239" s="162" t="s">
        <v>3</v>
      </c>
      <c r="F239" s="163" t="s">
        <v>405</v>
      </c>
      <c r="H239" s="164">
        <v>10.65</v>
      </c>
      <c r="I239" s="165"/>
      <c r="L239" s="161"/>
      <c r="M239" s="166"/>
      <c r="N239" s="167"/>
      <c r="O239" s="167"/>
      <c r="P239" s="167"/>
      <c r="Q239" s="167"/>
      <c r="R239" s="167"/>
      <c r="S239" s="167"/>
      <c r="T239" s="168"/>
      <c r="AT239" s="162" t="s">
        <v>158</v>
      </c>
      <c r="AU239" s="162" t="s">
        <v>82</v>
      </c>
      <c r="AV239" s="14" t="s">
        <v>82</v>
      </c>
      <c r="AW239" s="14" t="s">
        <v>33</v>
      </c>
      <c r="AX239" s="14" t="s">
        <v>72</v>
      </c>
      <c r="AY239" s="162" t="s">
        <v>144</v>
      </c>
    </row>
    <row r="240" spans="2:51" s="13" customFormat="1" ht="11.25">
      <c r="B240" s="153"/>
      <c r="D240" s="154" t="s">
        <v>158</v>
      </c>
      <c r="E240" s="155" t="s">
        <v>3</v>
      </c>
      <c r="F240" s="156" t="s">
        <v>226</v>
      </c>
      <c r="H240" s="155" t="s">
        <v>3</v>
      </c>
      <c r="I240" s="157"/>
      <c r="L240" s="153"/>
      <c r="M240" s="158"/>
      <c r="N240" s="159"/>
      <c r="O240" s="159"/>
      <c r="P240" s="159"/>
      <c r="Q240" s="159"/>
      <c r="R240" s="159"/>
      <c r="S240" s="159"/>
      <c r="T240" s="160"/>
      <c r="AT240" s="155" t="s">
        <v>158</v>
      </c>
      <c r="AU240" s="155" t="s">
        <v>82</v>
      </c>
      <c r="AV240" s="13" t="s">
        <v>80</v>
      </c>
      <c r="AW240" s="13" t="s">
        <v>33</v>
      </c>
      <c r="AX240" s="13" t="s">
        <v>72</v>
      </c>
      <c r="AY240" s="155" t="s">
        <v>144</v>
      </c>
    </row>
    <row r="241" spans="2:51" s="14" customFormat="1" ht="11.25">
      <c r="B241" s="161"/>
      <c r="D241" s="154" t="s">
        <v>158</v>
      </c>
      <c r="E241" s="162" t="s">
        <v>3</v>
      </c>
      <c r="F241" s="163" t="s">
        <v>406</v>
      </c>
      <c r="H241" s="164">
        <v>11.2</v>
      </c>
      <c r="I241" s="165"/>
      <c r="L241" s="161"/>
      <c r="M241" s="166"/>
      <c r="N241" s="167"/>
      <c r="O241" s="167"/>
      <c r="P241" s="167"/>
      <c r="Q241" s="167"/>
      <c r="R241" s="167"/>
      <c r="S241" s="167"/>
      <c r="T241" s="168"/>
      <c r="AT241" s="162" t="s">
        <v>158</v>
      </c>
      <c r="AU241" s="162" t="s">
        <v>82</v>
      </c>
      <c r="AV241" s="14" t="s">
        <v>82</v>
      </c>
      <c r="AW241" s="14" t="s">
        <v>33</v>
      </c>
      <c r="AX241" s="14" t="s">
        <v>72</v>
      </c>
      <c r="AY241" s="162" t="s">
        <v>144</v>
      </c>
    </row>
    <row r="242" spans="2:51" s="15" customFormat="1" ht="11.25">
      <c r="B242" s="183"/>
      <c r="D242" s="154" t="s">
        <v>158</v>
      </c>
      <c r="E242" s="184" t="s">
        <v>3</v>
      </c>
      <c r="F242" s="185" t="s">
        <v>228</v>
      </c>
      <c r="H242" s="186">
        <v>21.85</v>
      </c>
      <c r="I242" s="187"/>
      <c r="L242" s="183"/>
      <c r="M242" s="188"/>
      <c r="N242" s="189"/>
      <c r="O242" s="189"/>
      <c r="P242" s="189"/>
      <c r="Q242" s="189"/>
      <c r="R242" s="189"/>
      <c r="S242" s="189"/>
      <c r="T242" s="190"/>
      <c r="AT242" s="184" t="s">
        <v>158</v>
      </c>
      <c r="AU242" s="184" t="s">
        <v>82</v>
      </c>
      <c r="AV242" s="15" t="s">
        <v>150</v>
      </c>
      <c r="AW242" s="15" t="s">
        <v>33</v>
      </c>
      <c r="AX242" s="15" t="s">
        <v>80</v>
      </c>
      <c r="AY242" s="184" t="s">
        <v>144</v>
      </c>
    </row>
    <row r="243" spans="1:65" s="2" customFormat="1" ht="16.5" customHeight="1">
      <c r="A243" s="33"/>
      <c r="B243" s="139"/>
      <c r="C243" s="169" t="s">
        <v>407</v>
      </c>
      <c r="D243" s="169" t="s">
        <v>185</v>
      </c>
      <c r="E243" s="170" t="s">
        <v>408</v>
      </c>
      <c r="F243" s="171" t="s">
        <v>409</v>
      </c>
      <c r="G243" s="172" t="s">
        <v>91</v>
      </c>
      <c r="H243" s="173">
        <v>21.85</v>
      </c>
      <c r="I243" s="174"/>
      <c r="J243" s="175">
        <f>ROUND(I243*H243,2)</f>
        <v>0</v>
      </c>
      <c r="K243" s="171" t="s">
        <v>149</v>
      </c>
      <c r="L243" s="176"/>
      <c r="M243" s="177" t="s">
        <v>3</v>
      </c>
      <c r="N243" s="178" t="s">
        <v>43</v>
      </c>
      <c r="O243" s="54"/>
      <c r="P243" s="149">
        <f>O243*H243</f>
        <v>0</v>
      </c>
      <c r="Q243" s="149">
        <v>0.49</v>
      </c>
      <c r="R243" s="149">
        <f>Q243*H243</f>
        <v>10.7065</v>
      </c>
      <c r="S243" s="149">
        <v>0</v>
      </c>
      <c r="T243" s="150">
        <f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51" t="s">
        <v>178</v>
      </c>
      <c r="AT243" s="151" t="s">
        <v>185</v>
      </c>
      <c r="AU243" s="151" t="s">
        <v>82</v>
      </c>
      <c r="AY243" s="18" t="s">
        <v>144</v>
      </c>
      <c r="BE243" s="152">
        <f>IF(N243="základní",J243,0)</f>
        <v>0</v>
      </c>
      <c r="BF243" s="152">
        <f>IF(N243="snížená",J243,0)</f>
        <v>0</v>
      </c>
      <c r="BG243" s="152">
        <f>IF(N243="zákl. přenesená",J243,0)</f>
        <v>0</v>
      </c>
      <c r="BH243" s="152">
        <f>IF(N243="sníž. přenesená",J243,0)</f>
        <v>0</v>
      </c>
      <c r="BI243" s="152">
        <f>IF(N243="nulová",J243,0)</f>
        <v>0</v>
      </c>
      <c r="BJ243" s="18" t="s">
        <v>80</v>
      </c>
      <c r="BK243" s="152">
        <f>ROUND(I243*H243,2)</f>
        <v>0</v>
      </c>
      <c r="BL243" s="18" t="s">
        <v>150</v>
      </c>
      <c r="BM243" s="151" t="s">
        <v>410</v>
      </c>
    </row>
    <row r="244" spans="2:51" s="13" customFormat="1" ht="22.5">
      <c r="B244" s="153"/>
      <c r="D244" s="154" t="s">
        <v>158</v>
      </c>
      <c r="E244" s="155" t="s">
        <v>3</v>
      </c>
      <c r="F244" s="156" t="s">
        <v>411</v>
      </c>
      <c r="H244" s="155" t="s">
        <v>3</v>
      </c>
      <c r="I244" s="157"/>
      <c r="L244" s="153"/>
      <c r="M244" s="158"/>
      <c r="N244" s="159"/>
      <c r="O244" s="159"/>
      <c r="P244" s="159"/>
      <c r="Q244" s="159"/>
      <c r="R244" s="159"/>
      <c r="S244" s="159"/>
      <c r="T244" s="160"/>
      <c r="AT244" s="155" t="s">
        <v>158</v>
      </c>
      <c r="AU244" s="155" t="s">
        <v>82</v>
      </c>
      <c r="AV244" s="13" t="s">
        <v>80</v>
      </c>
      <c r="AW244" s="13" t="s">
        <v>33</v>
      </c>
      <c r="AX244" s="13" t="s">
        <v>72</v>
      </c>
      <c r="AY244" s="155" t="s">
        <v>144</v>
      </c>
    </row>
    <row r="245" spans="2:51" s="13" customFormat="1" ht="11.25">
      <c r="B245" s="153"/>
      <c r="D245" s="154" t="s">
        <v>158</v>
      </c>
      <c r="E245" s="155" t="s">
        <v>3</v>
      </c>
      <c r="F245" s="156" t="s">
        <v>224</v>
      </c>
      <c r="H245" s="155" t="s">
        <v>3</v>
      </c>
      <c r="I245" s="157"/>
      <c r="L245" s="153"/>
      <c r="M245" s="158"/>
      <c r="N245" s="159"/>
      <c r="O245" s="159"/>
      <c r="P245" s="159"/>
      <c r="Q245" s="159"/>
      <c r="R245" s="159"/>
      <c r="S245" s="159"/>
      <c r="T245" s="160"/>
      <c r="AT245" s="155" t="s">
        <v>158</v>
      </c>
      <c r="AU245" s="155" t="s">
        <v>82</v>
      </c>
      <c r="AV245" s="13" t="s">
        <v>80</v>
      </c>
      <c r="AW245" s="13" t="s">
        <v>33</v>
      </c>
      <c r="AX245" s="13" t="s">
        <v>72</v>
      </c>
      <c r="AY245" s="155" t="s">
        <v>144</v>
      </c>
    </row>
    <row r="246" spans="2:51" s="14" customFormat="1" ht="11.25">
      <c r="B246" s="161"/>
      <c r="D246" s="154" t="s">
        <v>158</v>
      </c>
      <c r="E246" s="162" t="s">
        <v>3</v>
      </c>
      <c r="F246" s="163" t="s">
        <v>405</v>
      </c>
      <c r="H246" s="164">
        <v>10.65</v>
      </c>
      <c r="I246" s="165"/>
      <c r="L246" s="161"/>
      <c r="M246" s="166"/>
      <c r="N246" s="167"/>
      <c r="O246" s="167"/>
      <c r="P246" s="167"/>
      <c r="Q246" s="167"/>
      <c r="R246" s="167"/>
      <c r="S246" s="167"/>
      <c r="T246" s="168"/>
      <c r="AT246" s="162" t="s">
        <v>158</v>
      </c>
      <c r="AU246" s="162" t="s">
        <v>82</v>
      </c>
      <c r="AV246" s="14" t="s">
        <v>82</v>
      </c>
      <c r="AW246" s="14" t="s">
        <v>33</v>
      </c>
      <c r="AX246" s="14" t="s">
        <v>72</v>
      </c>
      <c r="AY246" s="162" t="s">
        <v>144</v>
      </c>
    </row>
    <row r="247" spans="2:51" s="13" customFormat="1" ht="11.25">
      <c r="B247" s="153"/>
      <c r="D247" s="154" t="s">
        <v>158</v>
      </c>
      <c r="E247" s="155" t="s">
        <v>3</v>
      </c>
      <c r="F247" s="156" t="s">
        <v>226</v>
      </c>
      <c r="H247" s="155" t="s">
        <v>3</v>
      </c>
      <c r="I247" s="157"/>
      <c r="L247" s="153"/>
      <c r="M247" s="158"/>
      <c r="N247" s="159"/>
      <c r="O247" s="159"/>
      <c r="P247" s="159"/>
      <c r="Q247" s="159"/>
      <c r="R247" s="159"/>
      <c r="S247" s="159"/>
      <c r="T247" s="160"/>
      <c r="AT247" s="155" t="s">
        <v>158</v>
      </c>
      <c r="AU247" s="155" t="s">
        <v>82</v>
      </c>
      <c r="AV247" s="13" t="s">
        <v>80</v>
      </c>
      <c r="AW247" s="13" t="s">
        <v>33</v>
      </c>
      <c r="AX247" s="13" t="s">
        <v>72</v>
      </c>
      <c r="AY247" s="155" t="s">
        <v>144</v>
      </c>
    </row>
    <row r="248" spans="2:51" s="14" customFormat="1" ht="11.25">
      <c r="B248" s="161"/>
      <c r="D248" s="154" t="s">
        <v>158</v>
      </c>
      <c r="E248" s="162" t="s">
        <v>3</v>
      </c>
      <c r="F248" s="163" t="s">
        <v>412</v>
      </c>
      <c r="H248" s="164">
        <v>11.2</v>
      </c>
      <c r="I248" s="165"/>
      <c r="L248" s="161"/>
      <c r="M248" s="166"/>
      <c r="N248" s="167"/>
      <c r="O248" s="167"/>
      <c r="P248" s="167"/>
      <c r="Q248" s="167"/>
      <c r="R248" s="167"/>
      <c r="S248" s="167"/>
      <c r="T248" s="168"/>
      <c r="AT248" s="162" t="s">
        <v>158</v>
      </c>
      <c r="AU248" s="162" t="s">
        <v>82</v>
      </c>
      <c r="AV248" s="14" t="s">
        <v>82</v>
      </c>
      <c r="AW248" s="14" t="s">
        <v>33</v>
      </c>
      <c r="AX248" s="14" t="s">
        <v>72</v>
      </c>
      <c r="AY248" s="162" t="s">
        <v>144</v>
      </c>
    </row>
    <row r="249" spans="2:51" s="15" customFormat="1" ht="11.25">
      <c r="B249" s="183"/>
      <c r="D249" s="154" t="s">
        <v>158</v>
      </c>
      <c r="E249" s="184" t="s">
        <v>3</v>
      </c>
      <c r="F249" s="185" t="s">
        <v>228</v>
      </c>
      <c r="H249" s="186">
        <v>21.85</v>
      </c>
      <c r="I249" s="187"/>
      <c r="L249" s="183"/>
      <c r="M249" s="188"/>
      <c r="N249" s="189"/>
      <c r="O249" s="189"/>
      <c r="P249" s="189"/>
      <c r="Q249" s="189"/>
      <c r="R249" s="189"/>
      <c r="S249" s="189"/>
      <c r="T249" s="190"/>
      <c r="AT249" s="184" t="s">
        <v>158</v>
      </c>
      <c r="AU249" s="184" t="s">
        <v>82</v>
      </c>
      <c r="AV249" s="15" t="s">
        <v>150</v>
      </c>
      <c r="AW249" s="15" t="s">
        <v>33</v>
      </c>
      <c r="AX249" s="15" t="s">
        <v>80</v>
      </c>
      <c r="AY249" s="184" t="s">
        <v>144</v>
      </c>
    </row>
    <row r="250" spans="1:65" s="2" customFormat="1" ht="24">
      <c r="A250" s="33"/>
      <c r="B250" s="139"/>
      <c r="C250" s="140" t="s">
        <v>413</v>
      </c>
      <c r="D250" s="140" t="s">
        <v>146</v>
      </c>
      <c r="E250" s="141" t="s">
        <v>414</v>
      </c>
      <c r="F250" s="142" t="s">
        <v>415</v>
      </c>
      <c r="G250" s="143" t="s">
        <v>176</v>
      </c>
      <c r="H250" s="144">
        <v>2.9</v>
      </c>
      <c r="I250" s="145"/>
      <c r="J250" s="146">
        <f>ROUND(I250*H250,2)</f>
        <v>0</v>
      </c>
      <c r="K250" s="142" t="s">
        <v>149</v>
      </c>
      <c r="L250" s="34"/>
      <c r="M250" s="147" t="s">
        <v>3</v>
      </c>
      <c r="N250" s="148" t="s">
        <v>43</v>
      </c>
      <c r="O250" s="54"/>
      <c r="P250" s="149">
        <f>O250*H250</f>
        <v>0</v>
      </c>
      <c r="Q250" s="149">
        <v>2.26672</v>
      </c>
      <c r="R250" s="149">
        <f>Q250*H250</f>
        <v>6.573487999999999</v>
      </c>
      <c r="S250" s="149">
        <v>0</v>
      </c>
      <c r="T250" s="150">
        <f>S250*H250</f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51" t="s">
        <v>150</v>
      </c>
      <c r="AT250" s="151" t="s">
        <v>146</v>
      </c>
      <c r="AU250" s="151" t="s">
        <v>82</v>
      </c>
      <c r="AY250" s="18" t="s">
        <v>144</v>
      </c>
      <c r="BE250" s="152">
        <f>IF(N250="základní",J250,0)</f>
        <v>0</v>
      </c>
      <c r="BF250" s="152">
        <f>IF(N250="snížená",J250,0)</f>
        <v>0</v>
      </c>
      <c r="BG250" s="152">
        <f>IF(N250="zákl. přenesená",J250,0)</f>
        <v>0</v>
      </c>
      <c r="BH250" s="152">
        <f>IF(N250="sníž. přenesená",J250,0)</f>
        <v>0</v>
      </c>
      <c r="BI250" s="152">
        <f>IF(N250="nulová",J250,0)</f>
        <v>0</v>
      </c>
      <c r="BJ250" s="18" t="s">
        <v>80</v>
      </c>
      <c r="BK250" s="152">
        <f>ROUND(I250*H250,2)</f>
        <v>0</v>
      </c>
      <c r="BL250" s="18" t="s">
        <v>150</v>
      </c>
      <c r="BM250" s="151" t="s">
        <v>416</v>
      </c>
    </row>
    <row r="251" spans="2:51" s="14" customFormat="1" ht="11.25">
      <c r="B251" s="161"/>
      <c r="D251" s="154" t="s">
        <v>158</v>
      </c>
      <c r="E251" s="162" t="s">
        <v>3</v>
      </c>
      <c r="F251" s="163" t="s">
        <v>417</v>
      </c>
      <c r="H251" s="164">
        <v>2.9</v>
      </c>
      <c r="I251" s="165"/>
      <c r="L251" s="161"/>
      <c r="M251" s="166"/>
      <c r="N251" s="167"/>
      <c r="O251" s="167"/>
      <c r="P251" s="167"/>
      <c r="Q251" s="167"/>
      <c r="R251" s="167"/>
      <c r="S251" s="167"/>
      <c r="T251" s="168"/>
      <c r="AT251" s="162" t="s">
        <v>158</v>
      </c>
      <c r="AU251" s="162" t="s">
        <v>82</v>
      </c>
      <c r="AV251" s="14" t="s">
        <v>82</v>
      </c>
      <c r="AW251" s="14" t="s">
        <v>33</v>
      </c>
      <c r="AX251" s="14" t="s">
        <v>80</v>
      </c>
      <c r="AY251" s="162" t="s">
        <v>144</v>
      </c>
    </row>
    <row r="252" spans="1:65" s="2" customFormat="1" ht="24">
      <c r="A252" s="33"/>
      <c r="B252" s="139"/>
      <c r="C252" s="140" t="s">
        <v>418</v>
      </c>
      <c r="D252" s="140" t="s">
        <v>146</v>
      </c>
      <c r="E252" s="141" t="s">
        <v>419</v>
      </c>
      <c r="F252" s="142" t="s">
        <v>420</v>
      </c>
      <c r="G252" s="143" t="s">
        <v>176</v>
      </c>
      <c r="H252" s="144">
        <v>12</v>
      </c>
      <c r="I252" s="145"/>
      <c r="J252" s="146">
        <f>ROUND(I252*H252,2)</f>
        <v>0</v>
      </c>
      <c r="K252" s="142" t="s">
        <v>149</v>
      </c>
      <c r="L252" s="34"/>
      <c r="M252" s="147" t="s">
        <v>3</v>
      </c>
      <c r="N252" s="148" t="s">
        <v>43</v>
      </c>
      <c r="O252" s="54"/>
      <c r="P252" s="149">
        <f>O252*H252</f>
        <v>0</v>
      </c>
      <c r="Q252" s="149">
        <v>2.46367</v>
      </c>
      <c r="R252" s="149">
        <f>Q252*H252</f>
        <v>29.56404</v>
      </c>
      <c r="S252" s="149">
        <v>0</v>
      </c>
      <c r="T252" s="150">
        <f>S252*H252</f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51" t="s">
        <v>150</v>
      </c>
      <c r="AT252" s="151" t="s">
        <v>146</v>
      </c>
      <c r="AU252" s="151" t="s">
        <v>82</v>
      </c>
      <c r="AY252" s="18" t="s">
        <v>144</v>
      </c>
      <c r="BE252" s="152">
        <f>IF(N252="základní",J252,0)</f>
        <v>0</v>
      </c>
      <c r="BF252" s="152">
        <f>IF(N252="snížená",J252,0)</f>
        <v>0</v>
      </c>
      <c r="BG252" s="152">
        <f>IF(N252="zákl. přenesená",J252,0)</f>
        <v>0</v>
      </c>
      <c r="BH252" s="152">
        <f>IF(N252="sníž. přenesená",J252,0)</f>
        <v>0</v>
      </c>
      <c r="BI252" s="152">
        <f>IF(N252="nulová",J252,0)</f>
        <v>0</v>
      </c>
      <c r="BJ252" s="18" t="s">
        <v>80</v>
      </c>
      <c r="BK252" s="152">
        <f>ROUND(I252*H252,2)</f>
        <v>0</v>
      </c>
      <c r="BL252" s="18" t="s">
        <v>150</v>
      </c>
      <c r="BM252" s="151" t="s">
        <v>421</v>
      </c>
    </row>
    <row r="253" spans="2:51" s="14" customFormat="1" ht="11.25">
      <c r="B253" s="161"/>
      <c r="D253" s="154" t="s">
        <v>158</v>
      </c>
      <c r="E253" s="162" t="s">
        <v>3</v>
      </c>
      <c r="F253" s="163" t="s">
        <v>422</v>
      </c>
      <c r="H253" s="164">
        <v>12</v>
      </c>
      <c r="I253" s="165"/>
      <c r="L253" s="161"/>
      <c r="M253" s="166"/>
      <c r="N253" s="167"/>
      <c r="O253" s="167"/>
      <c r="P253" s="167"/>
      <c r="Q253" s="167"/>
      <c r="R253" s="167"/>
      <c r="S253" s="167"/>
      <c r="T253" s="168"/>
      <c r="AT253" s="162" t="s">
        <v>158</v>
      </c>
      <c r="AU253" s="162" t="s">
        <v>82</v>
      </c>
      <c r="AV253" s="14" t="s">
        <v>82</v>
      </c>
      <c r="AW253" s="14" t="s">
        <v>33</v>
      </c>
      <c r="AX253" s="14" t="s">
        <v>80</v>
      </c>
      <c r="AY253" s="162" t="s">
        <v>144</v>
      </c>
    </row>
    <row r="254" spans="1:65" s="2" customFormat="1" ht="24">
      <c r="A254" s="33"/>
      <c r="B254" s="139"/>
      <c r="C254" s="140" t="s">
        <v>423</v>
      </c>
      <c r="D254" s="140" t="s">
        <v>146</v>
      </c>
      <c r="E254" s="141" t="s">
        <v>424</v>
      </c>
      <c r="F254" s="142" t="s">
        <v>425</v>
      </c>
      <c r="G254" s="143" t="s">
        <v>91</v>
      </c>
      <c r="H254" s="144">
        <v>42</v>
      </c>
      <c r="I254" s="145"/>
      <c r="J254" s="146">
        <f>ROUND(I254*H254,2)</f>
        <v>0</v>
      </c>
      <c r="K254" s="142" t="s">
        <v>149</v>
      </c>
      <c r="L254" s="34"/>
      <c r="M254" s="147" t="s">
        <v>3</v>
      </c>
      <c r="N254" s="148" t="s">
        <v>43</v>
      </c>
      <c r="O254" s="54"/>
      <c r="P254" s="149">
        <f>O254*H254</f>
        <v>0</v>
      </c>
      <c r="Q254" s="149">
        <v>0</v>
      </c>
      <c r="R254" s="149">
        <f>Q254*H254</f>
        <v>0</v>
      </c>
      <c r="S254" s="149">
        <v>0</v>
      </c>
      <c r="T254" s="150">
        <f>S254*H254</f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51" t="s">
        <v>150</v>
      </c>
      <c r="AT254" s="151" t="s">
        <v>146</v>
      </c>
      <c r="AU254" s="151" t="s">
        <v>82</v>
      </c>
      <c r="AY254" s="18" t="s">
        <v>144</v>
      </c>
      <c r="BE254" s="152">
        <f>IF(N254="základní",J254,0)</f>
        <v>0</v>
      </c>
      <c r="BF254" s="152">
        <f>IF(N254="snížená",J254,0)</f>
        <v>0</v>
      </c>
      <c r="BG254" s="152">
        <f>IF(N254="zákl. přenesená",J254,0)</f>
        <v>0</v>
      </c>
      <c r="BH254" s="152">
        <f>IF(N254="sníž. přenesená",J254,0)</f>
        <v>0</v>
      </c>
      <c r="BI254" s="152">
        <f>IF(N254="nulová",J254,0)</f>
        <v>0</v>
      </c>
      <c r="BJ254" s="18" t="s">
        <v>80</v>
      </c>
      <c r="BK254" s="152">
        <f>ROUND(I254*H254,2)</f>
        <v>0</v>
      </c>
      <c r="BL254" s="18" t="s">
        <v>150</v>
      </c>
      <c r="BM254" s="151" t="s">
        <v>426</v>
      </c>
    </row>
    <row r="255" spans="1:65" s="2" customFormat="1" ht="12">
      <c r="A255" s="33"/>
      <c r="B255" s="139"/>
      <c r="C255" s="140" t="s">
        <v>427</v>
      </c>
      <c r="D255" s="140" t="s">
        <v>146</v>
      </c>
      <c r="E255" s="141" t="s">
        <v>428</v>
      </c>
      <c r="F255" s="142" t="s">
        <v>830</v>
      </c>
      <c r="G255" s="143" t="s">
        <v>91</v>
      </c>
      <c r="H255" s="144">
        <v>17.5</v>
      </c>
      <c r="I255" s="145"/>
      <c r="J255" s="146">
        <f>ROUND(I255*H255,2)</f>
        <v>0</v>
      </c>
      <c r="K255" s="142" t="s">
        <v>3</v>
      </c>
      <c r="L255" s="34"/>
      <c r="M255" s="147" t="s">
        <v>3</v>
      </c>
      <c r="N255" s="148" t="s">
        <v>43</v>
      </c>
      <c r="O255" s="54"/>
      <c r="P255" s="149">
        <f>O255*H255</f>
        <v>0</v>
      </c>
      <c r="Q255" s="149">
        <v>0.24567</v>
      </c>
      <c r="R255" s="149">
        <f>Q255*H255</f>
        <v>4.299225</v>
      </c>
      <c r="S255" s="149">
        <v>0</v>
      </c>
      <c r="T255" s="150">
        <f>S255*H255</f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51" t="s">
        <v>150</v>
      </c>
      <c r="AT255" s="151" t="s">
        <v>146</v>
      </c>
      <c r="AU255" s="151" t="s">
        <v>82</v>
      </c>
      <c r="AY255" s="18" t="s">
        <v>144</v>
      </c>
      <c r="BE255" s="152">
        <f>IF(N255="základní",J255,0)</f>
        <v>0</v>
      </c>
      <c r="BF255" s="152">
        <f>IF(N255="snížená",J255,0)</f>
        <v>0</v>
      </c>
      <c r="BG255" s="152">
        <f>IF(N255="zákl. přenesená",J255,0)</f>
        <v>0</v>
      </c>
      <c r="BH255" s="152">
        <f>IF(N255="sníž. přenesená",J255,0)</f>
        <v>0</v>
      </c>
      <c r="BI255" s="152">
        <f>IF(N255="nulová",J255,0)</f>
        <v>0</v>
      </c>
      <c r="BJ255" s="18" t="s">
        <v>80</v>
      </c>
      <c r="BK255" s="152">
        <f>ROUND(I255*H255,2)</f>
        <v>0</v>
      </c>
      <c r="BL255" s="18" t="s">
        <v>150</v>
      </c>
      <c r="BM255" s="151" t="s">
        <v>429</v>
      </c>
    </row>
    <row r="256" spans="2:51" s="13" customFormat="1" ht="11.25">
      <c r="B256" s="153"/>
      <c r="D256" s="154" t="s">
        <v>158</v>
      </c>
      <c r="E256" s="155" t="s">
        <v>3</v>
      </c>
      <c r="F256" s="156" t="s">
        <v>829</v>
      </c>
      <c r="H256" s="155" t="s">
        <v>3</v>
      </c>
      <c r="I256" s="157"/>
      <c r="L256" s="153"/>
      <c r="M256" s="158"/>
      <c r="N256" s="159"/>
      <c r="O256" s="159"/>
      <c r="P256" s="159"/>
      <c r="Q256" s="159"/>
      <c r="R256" s="159"/>
      <c r="S256" s="159"/>
      <c r="T256" s="160"/>
      <c r="AT256" s="155" t="s">
        <v>158</v>
      </c>
      <c r="AU256" s="155" t="s">
        <v>82</v>
      </c>
      <c r="AV256" s="13" t="s">
        <v>80</v>
      </c>
      <c r="AW256" s="13" t="s">
        <v>33</v>
      </c>
      <c r="AX256" s="13" t="s">
        <v>72</v>
      </c>
      <c r="AY256" s="155" t="s">
        <v>144</v>
      </c>
    </row>
    <row r="257" spans="2:51" s="14" customFormat="1" ht="11.25">
      <c r="B257" s="161"/>
      <c r="D257" s="154" t="s">
        <v>158</v>
      </c>
      <c r="E257" s="162" t="s">
        <v>3</v>
      </c>
      <c r="F257" s="163" t="s">
        <v>430</v>
      </c>
      <c r="H257" s="164">
        <v>17.5</v>
      </c>
      <c r="I257" s="165"/>
      <c r="L257" s="161"/>
      <c r="M257" s="166"/>
      <c r="N257" s="167"/>
      <c r="O257" s="167"/>
      <c r="P257" s="167"/>
      <c r="Q257" s="167"/>
      <c r="R257" s="167"/>
      <c r="S257" s="167"/>
      <c r="T257" s="168"/>
      <c r="AT257" s="162" t="s">
        <v>158</v>
      </c>
      <c r="AU257" s="162" t="s">
        <v>82</v>
      </c>
      <c r="AV257" s="14" t="s">
        <v>82</v>
      </c>
      <c r="AW257" s="14" t="s">
        <v>33</v>
      </c>
      <c r="AX257" s="14" t="s">
        <v>80</v>
      </c>
      <c r="AY257" s="162" t="s">
        <v>144</v>
      </c>
    </row>
    <row r="258" spans="1:65" s="2" customFormat="1" ht="90" customHeight="1">
      <c r="A258" s="33"/>
      <c r="B258" s="139"/>
      <c r="C258" s="140" t="s">
        <v>431</v>
      </c>
      <c r="D258" s="140" t="s">
        <v>146</v>
      </c>
      <c r="E258" s="141" t="s">
        <v>432</v>
      </c>
      <c r="F258" s="142" t="s">
        <v>433</v>
      </c>
      <c r="G258" s="143" t="s">
        <v>91</v>
      </c>
      <c r="H258" s="144">
        <v>4564</v>
      </c>
      <c r="I258" s="145"/>
      <c r="J258" s="146">
        <f>ROUND(I258*H258,2)</f>
        <v>0</v>
      </c>
      <c r="K258" s="142" t="s">
        <v>149</v>
      </c>
      <c r="L258" s="34"/>
      <c r="M258" s="147" t="s">
        <v>3</v>
      </c>
      <c r="N258" s="148" t="s">
        <v>43</v>
      </c>
      <c r="O258" s="54"/>
      <c r="P258" s="149">
        <f>O258*H258</f>
        <v>0</v>
      </c>
      <c r="Q258" s="149">
        <v>0</v>
      </c>
      <c r="R258" s="149">
        <f>Q258*H258</f>
        <v>0</v>
      </c>
      <c r="S258" s="149">
        <v>0.194</v>
      </c>
      <c r="T258" s="150">
        <f>S258*H258</f>
        <v>885.416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51" t="s">
        <v>150</v>
      </c>
      <c r="AT258" s="151" t="s">
        <v>146</v>
      </c>
      <c r="AU258" s="151" t="s">
        <v>82</v>
      </c>
      <c r="AY258" s="18" t="s">
        <v>144</v>
      </c>
      <c r="BE258" s="152">
        <f>IF(N258="základní",J258,0)</f>
        <v>0</v>
      </c>
      <c r="BF258" s="152">
        <f>IF(N258="snížená",J258,0)</f>
        <v>0</v>
      </c>
      <c r="BG258" s="152">
        <f>IF(N258="zákl. přenesená",J258,0)</f>
        <v>0</v>
      </c>
      <c r="BH258" s="152">
        <f>IF(N258="sníž. přenesená",J258,0)</f>
        <v>0</v>
      </c>
      <c r="BI258" s="152">
        <f>IF(N258="nulová",J258,0)</f>
        <v>0</v>
      </c>
      <c r="BJ258" s="18" t="s">
        <v>80</v>
      </c>
      <c r="BK258" s="152">
        <f>ROUND(I258*H258,2)</f>
        <v>0</v>
      </c>
      <c r="BL258" s="18" t="s">
        <v>150</v>
      </c>
      <c r="BM258" s="151" t="s">
        <v>434</v>
      </c>
    </row>
    <row r="259" spans="1:65" s="2" customFormat="1" ht="66.75" customHeight="1">
      <c r="A259" s="33"/>
      <c r="B259" s="139"/>
      <c r="C259" s="140" t="s">
        <v>435</v>
      </c>
      <c r="D259" s="140" t="s">
        <v>146</v>
      </c>
      <c r="E259" s="141" t="s">
        <v>436</v>
      </c>
      <c r="F259" s="142" t="s">
        <v>437</v>
      </c>
      <c r="G259" s="143" t="s">
        <v>96</v>
      </c>
      <c r="H259" s="144">
        <v>3350</v>
      </c>
      <c r="I259" s="145"/>
      <c r="J259" s="146">
        <f>ROUND(I259*H259,2)</f>
        <v>0</v>
      </c>
      <c r="K259" s="142" t="s">
        <v>149</v>
      </c>
      <c r="L259" s="34"/>
      <c r="M259" s="147" t="s">
        <v>3</v>
      </c>
      <c r="N259" s="148" t="s">
        <v>43</v>
      </c>
      <c r="O259" s="54"/>
      <c r="P259" s="149">
        <f>O259*H259</f>
        <v>0</v>
      </c>
      <c r="Q259" s="149">
        <v>0</v>
      </c>
      <c r="R259" s="149">
        <f>Q259*H259</f>
        <v>0</v>
      </c>
      <c r="S259" s="149">
        <v>0.126</v>
      </c>
      <c r="T259" s="150">
        <f>S259*H259</f>
        <v>422.1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51" t="s">
        <v>150</v>
      </c>
      <c r="AT259" s="151" t="s">
        <v>146</v>
      </c>
      <c r="AU259" s="151" t="s">
        <v>82</v>
      </c>
      <c r="AY259" s="18" t="s">
        <v>144</v>
      </c>
      <c r="BE259" s="152">
        <f>IF(N259="základní",J259,0)</f>
        <v>0</v>
      </c>
      <c r="BF259" s="152">
        <f>IF(N259="snížená",J259,0)</f>
        <v>0</v>
      </c>
      <c r="BG259" s="152">
        <f>IF(N259="zákl. přenesená",J259,0)</f>
        <v>0</v>
      </c>
      <c r="BH259" s="152">
        <f>IF(N259="sníž. přenesená",J259,0)</f>
        <v>0</v>
      </c>
      <c r="BI259" s="152">
        <f>IF(N259="nulová",J259,0)</f>
        <v>0</v>
      </c>
      <c r="BJ259" s="18" t="s">
        <v>80</v>
      </c>
      <c r="BK259" s="152">
        <f>ROUND(I259*H259,2)</f>
        <v>0</v>
      </c>
      <c r="BL259" s="18" t="s">
        <v>150</v>
      </c>
      <c r="BM259" s="151" t="s">
        <v>438</v>
      </c>
    </row>
    <row r="260" spans="2:51" s="13" customFormat="1" ht="11.25">
      <c r="B260" s="153"/>
      <c r="D260" s="154" t="s">
        <v>158</v>
      </c>
      <c r="E260" s="155" t="s">
        <v>3</v>
      </c>
      <c r="F260" s="156" t="s">
        <v>439</v>
      </c>
      <c r="H260" s="155" t="s">
        <v>3</v>
      </c>
      <c r="I260" s="157"/>
      <c r="L260" s="153"/>
      <c r="M260" s="158"/>
      <c r="N260" s="159"/>
      <c r="O260" s="159"/>
      <c r="P260" s="159"/>
      <c r="Q260" s="159"/>
      <c r="R260" s="159"/>
      <c r="S260" s="159"/>
      <c r="T260" s="160"/>
      <c r="AT260" s="155" t="s">
        <v>158</v>
      </c>
      <c r="AU260" s="155" t="s">
        <v>82</v>
      </c>
      <c r="AV260" s="13" t="s">
        <v>80</v>
      </c>
      <c r="AW260" s="13" t="s">
        <v>33</v>
      </c>
      <c r="AX260" s="13" t="s">
        <v>72</v>
      </c>
      <c r="AY260" s="155" t="s">
        <v>144</v>
      </c>
    </row>
    <row r="261" spans="2:51" s="14" customFormat="1" ht="11.25">
      <c r="B261" s="161"/>
      <c r="D261" s="154" t="s">
        <v>158</v>
      </c>
      <c r="E261" s="162" t="s">
        <v>99</v>
      </c>
      <c r="F261" s="163" t="s">
        <v>101</v>
      </c>
      <c r="H261" s="164">
        <v>3350</v>
      </c>
      <c r="I261" s="165"/>
      <c r="L261" s="161"/>
      <c r="M261" s="166"/>
      <c r="N261" s="167"/>
      <c r="O261" s="167"/>
      <c r="P261" s="167"/>
      <c r="Q261" s="167"/>
      <c r="R261" s="167"/>
      <c r="S261" s="167"/>
      <c r="T261" s="168"/>
      <c r="AT261" s="162" t="s">
        <v>158</v>
      </c>
      <c r="AU261" s="162" t="s">
        <v>82</v>
      </c>
      <c r="AV261" s="14" t="s">
        <v>82</v>
      </c>
      <c r="AW261" s="14" t="s">
        <v>33</v>
      </c>
      <c r="AX261" s="14" t="s">
        <v>80</v>
      </c>
      <c r="AY261" s="162" t="s">
        <v>144</v>
      </c>
    </row>
    <row r="262" spans="2:63" s="12" customFormat="1" ht="22.9" customHeight="1">
      <c r="B262" s="126"/>
      <c r="D262" s="127" t="s">
        <v>71</v>
      </c>
      <c r="E262" s="137" t="s">
        <v>440</v>
      </c>
      <c r="F262" s="137" t="s">
        <v>441</v>
      </c>
      <c r="I262" s="129"/>
      <c r="J262" s="138">
        <f>BK262</f>
        <v>0</v>
      </c>
      <c r="L262" s="126"/>
      <c r="M262" s="131"/>
      <c r="N262" s="132"/>
      <c r="O262" s="132"/>
      <c r="P262" s="133">
        <f>SUM(P263:P274)</f>
        <v>0</v>
      </c>
      <c r="Q262" s="132"/>
      <c r="R262" s="133">
        <f>SUM(R263:R274)</f>
        <v>0</v>
      </c>
      <c r="S262" s="132"/>
      <c r="T262" s="134">
        <f>SUM(T263:T274)</f>
        <v>0</v>
      </c>
      <c r="AR262" s="127" t="s">
        <v>80</v>
      </c>
      <c r="AT262" s="135" t="s">
        <v>71</v>
      </c>
      <c r="AU262" s="135" t="s">
        <v>80</v>
      </c>
      <c r="AY262" s="127" t="s">
        <v>144</v>
      </c>
      <c r="BK262" s="136">
        <f>SUM(BK263:BK274)</f>
        <v>0</v>
      </c>
    </row>
    <row r="263" spans="1:65" s="2" customFormat="1" ht="36">
      <c r="A263" s="33"/>
      <c r="B263" s="139"/>
      <c r="C263" s="140" t="s">
        <v>442</v>
      </c>
      <c r="D263" s="140" t="s">
        <v>146</v>
      </c>
      <c r="E263" s="141" t="s">
        <v>443</v>
      </c>
      <c r="F263" s="142" t="s">
        <v>444</v>
      </c>
      <c r="G263" s="143" t="s">
        <v>188</v>
      </c>
      <c r="H263" s="144">
        <v>2075.716</v>
      </c>
      <c r="I263" s="145"/>
      <c r="J263" s="146">
        <f>ROUND(I263*H263,2)</f>
        <v>0</v>
      </c>
      <c r="K263" s="142" t="s">
        <v>149</v>
      </c>
      <c r="L263" s="34"/>
      <c r="M263" s="147" t="s">
        <v>3</v>
      </c>
      <c r="N263" s="148" t="s">
        <v>43</v>
      </c>
      <c r="O263" s="54"/>
      <c r="P263" s="149">
        <f>O263*H263</f>
        <v>0</v>
      </c>
      <c r="Q263" s="149">
        <v>0</v>
      </c>
      <c r="R263" s="149">
        <f>Q263*H263</f>
        <v>0</v>
      </c>
      <c r="S263" s="149">
        <v>0</v>
      </c>
      <c r="T263" s="150">
        <f>S263*H263</f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151" t="s">
        <v>150</v>
      </c>
      <c r="AT263" s="151" t="s">
        <v>146</v>
      </c>
      <c r="AU263" s="151" t="s">
        <v>82</v>
      </c>
      <c r="AY263" s="18" t="s">
        <v>144</v>
      </c>
      <c r="BE263" s="152">
        <f>IF(N263="základní",J263,0)</f>
        <v>0</v>
      </c>
      <c r="BF263" s="152">
        <f>IF(N263="snížená",J263,0)</f>
        <v>0</v>
      </c>
      <c r="BG263" s="152">
        <f>IF(N263="zákl. přenesená",J263,0)</f>
        <v>0</v>
      </c>
      <c r="BH263" s="152">
        <f>IF(N263="sníž. přenesená",J263,0)</f>
        <v>0</v>
      </c>
      <c r="BI263" s="152">
        <f>IF(N263="nulová",J263,0)</f>
        <v>0</v>
      </c>
      <c r="BJ263" s="18" t="s">
        <v>80</v>
      </c>
      <c r="BK263" s="152">
        <f>ROUND(I263*H263,2)</f>
        <v>0</v>
      </c>
      <c r="BL263" s="18" t="s">
        <v>150</v>
      </c>
      <c r="BM263" s="151" t="s">
        <v>445</v>
      </c>
    </row>
    <row r="264" spans="1:65" s="2" customFormat="1" ht="36">
      <c r="A264" s="33"/>
      <c r="B264" s="139"/>
      <c r="C264" s="140" t="s">
        <v>446</v>
      </c>
      <c r="D264" s="140" t="s">
        <v>146</v>
      </c>
      <c r="E264" s="141" t="s">
        <v>447</v>
      </c>
      <c r="F264" s="142" t="s">
        <v>448</v>
      </c>
      <c r="G264" s="143" t="s">
        <v>188</v>
      </c>
      <c r="H264" s="144">
        <v>49817.184</v>
      </c>
      <c r="I264" s="145"/>
      <c r="J264" s="146">
        <f>ROUND(I264*H264,2)</f>
        <v>0</v>
      </c>
      <c r="K264" s="142" t="s">
        <v>149</v>
      </c>
      <c r="L264" s="34"/>
      <c r="M264" s="147" t="s">
        <v>3</v>
      </c>
      <c r="N264" s="148" t="s">
        <v>43</v>
      </c>
      <c r="O264" s="54"/>
      <c r="P264" s="149">
        <f>O264*H264</f>
        <v>0</v>
      </c>
      <c r="Q264" s="149">
        <v>0</v>
      </c>
      <c r="R264" s="149">
        <f>Q264*H264</f>
        <v>0</v>
      </c>
      <c r="S264" s="149">
        <v>0</v>
      </c>
      <c r="T264" s="150">
        <f>S264*H264</f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51" t="s">
        <v>150</v>
      </c>
      <c r="AT264" s="151" t="s">
        <v>146</v>
      </c>
      <c r="AU264" s="151" t="s">
        <v>82</v>
      </c>
      <c r="AY264" s="18" t="s">
        <v>144</v>
      </c>
      <c r="BE264" s="152">
        <f>IF(N264="základní",J264,0)</f>
        <v>0</v>
      </c>
      <c r="BF264" s="152">
        <f>IF(N264="snížená",J264,0)</f>
        <v>0</v>
      </c>
      <c r="BG264" s="152">
        <f>IF(N264="zákl. přenesená",J264,0)</f>
        <v>0</v>
      </c>
      <c r="BH264" s="152">
        <f>IF(N264="sníž. přenesená",J264,0)</f>
        <v>0</v>
      </c>
      <c r="BI264" s="152">
        <f>IF(N264="nulová",J264,0)</f>
        <v>0</v>
      </c>
      <c r="BJ264" s="18" t="s">
        <v>80</v>
      </c>
      <c r="BK264" s="152">
        <f>ROUND(I264*H264,2)</f>
        <v>0</v>
      </c>
      <c r="BL264" s="18" t="s">
        <v>150</v>
      </c>
      <c r="BM264" s="151" t="s">
        <v>449</v>
      </c>
    </row>
    <row r="265" spans="1:47" s="2" customFormat="1" ht="19.5">
      <c r="A265" s="33"/>
      <c r="B265" s="34"/>
      <c r="C265" s="33"/>
      <c r="D265" s="154" t="s">
        <v>190</v>
      </c>
      <c r="E265" s="33"/>
      <c r="F265" s="179" t="s">
        <v>450</v>
      </c>
      <c r="G265" s="33"/>
      <c r="H265" s="33"/>
      <c r="I265" s="180"/>
      <c r="J265" s="33"/>
      <c r="K265" s="33"/>
      <c r="L265" s="34"/>
      <c r="M265" s="181"/>
      <c r="N265" s="182"/>
      <c r="O265" s="54"/>
      <c r="P265" s="54"/>
      <c r="Q265" s="54"/>
      <c r="R265" s="54"/>
      <c r="S265" s="54"/>
      <c r="T265" s="55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T265" s="18" t="s">
        <v>190</v>
      </c>
      <c r="AU265" s="18" t="s">
        <v>82</v>
      </c>
    </row>
    <row r="266" spans="2:51" s="14" customFormat="1" ht="11.25">
      <c r="B266" s="161"/>
      <c r="D266" s="154" t="s">
        <v>158</v>
      </c>
      <c r="F266" s="163" t="s">
        <v>451</v>
      </c>
      <c r="H266" s="164">
        <v>49817.184</v>
      </c>
      <c r="I266" s="165"/>
      <c r="L266" s="161"/>
      <c r="M266" s="166"/>
      <c r="N266" s="167"/>
      <c r="O266" s="167"/>
      <c r="P266" s="167"/>
      <c r="Q266" s="167"/>
      <c r="R266" s="167"/>
      <c r="S266" s="167"/>
      <c r="T266" s="168"/>
      <c r="AT266" s="162" t="s">
        <v>158</v>
      </c>
      <c r="AU266" s="162" t="s">
        <v>82</v>
      </c>
      <c r="AV266" s="14" t="s">
        <v>82</v>
      </c>
      <c r="AW266" s="14" t="s">
        <v>4</v>
      </c>
      <c r="AX266" s="14" t="s">
        <v>80</v>
      </c>
      <c r="AY266" s="162" t="s">
        <v>144</v>
      </c>
    </row>
    <row r="267" spans="1:65" s="2" customFormat="1" ht="36">
      <c r="A267" s="33"/>
      <c r="B267" s="139"/>
      <c r="C267" s="140" t="s">
        <v>452</v>
      </c>
      <c r="D267" s="140" t="s">
        <v>146</v>
      </c>
      <c r="E267" s="141" t="s">
        <v>453</v>
      </c>
      <c r="F267" s="142" t="s">
        <v>454</v>
      </c>
      <c r="G267" s="143" t="s">
        <v>188</v>
      </c>
      <c r="H267" s="144">
        <v>23.825</v>
      </c>
      <c r="I267" s="145"/>
      <c r="J267" s="146">
        <f>ROUND(I267*H267,2)</f>
        <v>0</v>
      </c>
      <c r="K267" s="142" t="s">
        <v>149</v>
      </c>
      <c r="L267" s="34"/>
      <c r="M267" s="147" t="s">
        <v>3</v>
      </c>
      <c r="N267" s="148" t="s">
        <v>43</v>
      </c>
      <c r="O267" s="54"/>
      <c r="P267" s="149">
        <f>O267*H267</f>
        <v>0</v>
      </c>
      <c r="Q267" s="149">
        <v>0</v>
      </c>
      <c r="R267" s="149">
        <f>Q267*H267</f>
        <v>0</v>
      </c>
      <c r="S267" s="149">
        <v>0</v>
      </c>
      <c r="T267" s="150">
        <f>S267*H267</f>
        <v>0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151" t="s">
        <v>150</v>
      </c>
      <c r="AT267" s="151" t="s">
        <v>146</v>
      </c>
      <c r="AU267" s="151" t="s">
        <v>82</v>
      </c>
      <c r="AY267" s="18" t="s">
        <v>144</v>
      </c>
      <c r="BE267" s="152">
        <f>IF(N267="základní",J267,0)</f>
        <v>0</v>
      </c>
      <c r="BF267" s="152">
        <f>IF(N267="snížená",J267,0)</f>
        <v>0</v>
      </c>
      <c r="BG267" s="152">
        <f>IF(N267="zákl. přenesená",J267,0)</f>
        <v>0</v>
      </c>
      <c r="BH267" s="152">
        <f>IF(N267="sníž. přenesená",J267,0)</f>
        <v>0</v>
      </c>
      <c r="BI267" s="152">
        <f>IF(N267="nulová",J267,0)</f>
        <v>0</v>
      </c>
      <c r="BJ267" s="18" t="s">
        <v>80</v>
      </c>
      <c r="BK267" s="152">
        <f>ROUND(I267*H267,2)</f>
        <v>0</v>
      </c>
      <c r="BL267" s="18" t="s">
        <v>150</v>
      </c>
      <c r="BM267" s="151" t="s">
        <v>455</v>
      </c>
    </row>
    <row r="268" spans="1:65" s="2" customFormat="1" ht="36">
      <c r="A268" s="33"/>
      <c r="B268" s="139"/>
      <c r="C268" s="140" t="s">
        <v>456</v>
      </c>
      <c r="D268" s="140" t="s">
        <v>146</v>
      </c>
      <c r="E268" s="141" t="s">
        <v>457</v>
      </c>
      <c r="F268" s="142" t="s">
        <v>448</v>
      </c>
      <c r="G268" s="143" t="s">
        <v>188</v>
      </c>
      <c r="H268" s="144">
        <v>571.8</v>
      </c>
      <c r="I268" s="145"/>
      <c r="J268" s="146">
        <f>ROUND(I268*H268,2)</f>
        <v>0</v>
      </c>
      <c r="K268" s="142" t="s">
        <v>149</v>
      </c>
      <c r="L268" s="34"/>
      <c r="M268" s="147" t="s">
        <v>3</v>
      </c>
      <c r="N268" s="148" t="s">
        <v>43</v>
      </c>
      <c r="O268" s="54"/>
      <c r="P268" s="149">
        <f>O268*H268</f>
        <v>0</v>
      </c>
      <c r="Q268" s="149">
        <v>0</v>
      </c>
      <c r="R268" s="149">
        <f>Q268*H268</f>
        <v>0</v>
      </c>
      <c r="S268" s="149">
        <v>0</v>
      </c>
      <c r="T268" s="150">
        <f>S268*H268</f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51" t="s">
        <v>150</v>
      </c>
      <c r="AT268" s="151" t="s">
        <v>146</v>
      </c>
      <c r="AU268" s="151" t="s">
        <v>82</v>
      </c>
      <c r="AY268" s="18" t="s">
        <v>144</v>
      </c>
      <c r="BE268" s="152">
        <f>IF(N268="základní",J268,0)</f>
        <v>0</v>
      </c>
      <c r="BF268" s="152">
        <f>IF(N268="snížená",J268,0)</f>
        <v>0</v>
      </c>
      <c r="BG268" s="152">
        <f>IF(N268="zákl. přenesená",J268,0)</f>
        <v>0</v>
      </c>
      <c r="BH268" s="152">
        <f>IF(N268="sníž. přenesená",J268,0)</f>
        <v>0</v>
      </c>
      <c r="BI268" s="152">
        <f>IF(N268="nulová",J268,0)</f>
        <v>0</v>
      </c>
      <c r="BJ268" s="18" t="s">
        <v>80</v>
      </c>
      <c r="BK268" s="152">
        <f>ROUND(I268*H268,2)</f>
        <v>0</v>
      </c>
      <c r="BL268" s="18" t="s">
        <v>150</v>
      </c>
      <c r="BM268" s="151" t="s">
        <v>458</v>
      </c>
    </row>
    <row r="269" spans="1:47" s="2" customFormat="1" ht="19.5">
      <c r="A269" s="33"/>
      <c r="B269" s="34"/>
      <c r="C269" s="33"/>
      <c r="D269" s="154" t="s">
        <v>190</v>
      </c>
      <c r="E269" s="33"/>
      <c r="F269" s="179" t="s">
        <v>450</v>
      </c>
      <c r="G269" s="33"/>
      <c r="H269" s="33"/>
      <c r="I269" s="180"/>
      <c r="J269" s="33"/>
      <c r="K269" s="33"/>
      <c r="L269" s="34"/>
      <c r="M269" s="181"/>
      <c r="N269" s="182"/>
      <c r="O269" s="54"/>
      <c r="P269" s="54"/>
      <c r="Q269" s="54"/>
      <c r="R269" s="54"/>
      <c r="S269" s="54"/>
      <c r="T269" s="55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T269" s="18" t="s">
        <v>190</v>
      </c>
      <c r="AU269" s="18" t="s">
        <v>82</v>
      </c>
    </row>
    <row r="270" spans="2:51" s="14" customFormat="1" ht="11.25">
      <c r="B270" s="161"/>
      <c r="D270" s="154" t="s">
        <v>158</v>
      </c>
      <c r="F270" s="163" t="s">
        <v>459</v>
      </c>
      <c r="H270" s="164">
        <v>571.8</v>
      </c>
      <c r="I270" s="165"/>
      <c r="L270" s="161"/>
      <c r="M270" s="166"/>
      <c r="N270" s="167"/>
      <c r="O270" s="167"/>
      <c r="P270" s="167"/>
      <c r="Q270" s="167"/>
      <c r="R270" s="167"/>
      <c r="S270" s="167"/>
      <c r="T270" s="168"/>
      <c r="AT270" s="162" t="s">
        <v>158</v>
      </c>
      <c r="AU270" s="162" t="s">
        <v>82</v>
      </c>
      <c r="AV270" s="14" t="s">
        <v>82</v>
      </c>
      <c r="AW270" s="14" t="s">
        <v>4</v>
      </c>
      <c r="AX270" s="14" t="s">
        <v>80</v>
      </c>
      <c r="AY270" s="162" t="s">
        <v>144</v>
      </c>
    </row>
    <row r="271" spans="1:65" s="2" customFormat="1" ht="44.25" customHeight="1">
      <c r="A271" s="33"/>
      <c r="B271" s="139"/>
      <c r="C271" s="140" t="s">
        <v>460</v>
      </c>
      <c r="D271" s="140" t="s">
        <v>146</v>
      </c>
      <c r="E271" s="141" t="s">
        <v>461</v>
      </c>
      <c r="F271" s="142" t="s">
        <v>462</v>
      </c>
      <c r="G271" s="143" t="s">
        <v>188</v>
      </c>
      <c r="H271" s="144">
        <v>23.825</v>
      </c>
      <c r="I271" s="145"/>
      <c r="J271" s="146">
        <f>ROUND(I271*H271,2)</f>
        <v>0</v>
      </c>
      <c r="K271" s="142" t="s">
        <v>149</v>
      </c>
      <c r="L271" s="34"/>
      <c r="M271" s="147" t="s">
        <v>3</v>
      </c>
      <c r="N271" s="148" t="s">
        <v>43</v>
      </c>
      <c r="O271" s="54"/>
      <c r="P271" s="149">
        <f>O271*H271</f>
        <v>0</v>
      </c>
      <c r="Q271" s="149">
        <v>0</v>
      </c>
      <c r="R271" s="149">
        <f>Q271*H271</f>
        <v>0</v>
      </c>
      <c r="S271" s="149">
        <v>0</v>
      </c>
      <c r="T271" s="150">
        <f>S271*H271</f>
        <v>0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151" t="s">
        <v>150</v>
      </c>
      <c r="AT271" s="151" t="s">
        <v>146</v>
      </c>
      <c r="AU271" s="151" t="s">
        <v>82</v>
      </c>
      <c r="AY271" s="18" t="s">
        <v>144</v>
      </c>
      <c r="BE271" s="152">
        <f>IF(N271="základní",J271,0)</f>
        <v>0</v>
      </c>
      <c r="BF271" s="152">
        <f>IF(N271="snížená",J271,0)</f>
        <v>0</v>
      </c>
      <c r="BG271" s="152">
        <f>IF(N271="zákl. přenesená",J271,0)</f>
        <v>0</v>
      </c>
      <c r="BH271" s="152">
        <f>IF(N271="sníž. přenesená",J271,0)</f>
        <v>0</v>
      </c>
      <c r="BI271" s="152">
        <f>IF(N271="nulová",J271,0)</f>
        <v>0</v>
      </c>
      <c r="BJ271" s="18" t="s">
        <v>80</v>
      </c>
      <c r="BK271" s="152">
        <f>ROUND(I271*H271,2)</f>
        <v>0</v>
      </c>
      <c r="BL271" s="18" t="s">
        <v>150</v>
      </c>
      <c r="BM271" s="151" t="s">
        <v>463</v>
      </c>
    </row>
    <row r="272" spans="1:65" s="2" customFormat="1" ht="44.25" customHeight="1">
      <c r="A272" s="33"/>
      <c r="B272" s="139"/>
      <c r="C272" s="140" t="s">
        <v>464</v>
      </c>
      <c r="D272" s="140" t="s">
        <v>146</v>
      </c>
      <c r="E272" s="141" t="s">
        <v>465</v>
      </c>
      <c r="F272" s="142" t="s">
        <v>466</v>
      </c>
      <c r="G272" s="143" t="s">
        <v>188</v>
      </c>
      <c r="H272" s="144">
        <v>768.2</v>
      </c>
      <c r="I272" s="145"/>
      <c r="J272" s="146">
        <f>ROUND(I272*H272,2)</f>
        <v>0</v>
      </c>
      <c r="K272" s="142" t="s">
        <v>149</v>
      </c>
      <c r="L272" s="34"/>
      <c r="M272" s="147" t="s">
        <v>3</v>
      </c>
      <c r="N272" s="148" t="s">
        <v>43</v>
      </c>
      <c r="O272" s="54"/>
      <c r="P272" s="149">
        <f>O272*H272</f>
        <v>0</v>
      </c>
      <c r="Q272" s="149">
        <v>0</v>
      </c>
      <c r="R272" s="149">
        <f>Q272*H272</f>
        <v>0</v>
      </c>
      <c r="S272" s="149">
        <v>0</v>
      </c>
      <c r="T272" s="150">
        <f>S272*H272</f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151" t="s">
        <v>150</v>
      </c>
      <c r="AT272" s="151" t="s">
        <v>146</v>
      </c>
      <c r="AU272" s="151" t="s">
        <v>82</v>
      </c>
      <c r="AY272" s="18" t="s">
        <v>144</v>
      </c>
      <c r="BE272" s="152">
        <f>IF(N272="základní",J272,0)</f>
        <v>0</v>
      </c>
      <c r="BF272" s="152">
        <f>IF(N272="snížená",J272,0)</f>
        <v>0</v>
      </c>
      <c r="BG272" s="152">
        <f>IF(N272="zákl. přenesená",J272,0)</f>
        <v>0</v>
      </c>
      <c r="BH272" s="152">
        <f>IF(N272="sníž. přenesená",J272,0)</f>
        <v>0</v>
      </c>
      <c r="BI272" s="152">
        <f>IF(N272="nulová",J272,0)</f>
        <v>0</v>
      </c>
      <c r="BJ272" s="18" t="s">
        <v>80</v>
      </c>
      <c r="BK272" s="152">
        <f>ROUND(I272*H272,2)</f>
        <v>0</v>
      </c>
      <c r="BL272" s="18" t="s">
        <v>150</v>
      </c>
      <c r="BM272" s="151" t="s">
        <v>467</v>
      </c>
    </row>
    <row r="273" spans="1:47" s="2" customFormat="1" ht="29.25">
      <c r="A273" s="33"/>
      <c r="B273" s="34"/>
      <c r="C273" s="33"/>
      <c r="D273" s="154" t="s">
        <v>190</v>
      </c>
      <c r="E273" s="33"/>
      <c r="F273" s="179" t="s">
        <v>468</v>
      </c>
      <c r="G273" s="33"/>
      <c r="H273" s="33"/>
      <c r="I273" s="180"/>
      <c r="J273" s="33"/>
      <c r="K273" s="33"/>
      <c r="L273" s="34"/>
      <c r="M273" s="181"/>
      <c r="N273" s="182"/>
      <c r="O273" s="54"/>
      <c r="P273" s="54"/>
      <c r="Q273" s="54"/>
      <c r="R273" s="54"/>
      <c r="S273" s="54"/>
      <c r="T273" s="55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T273" s="18" t="s">
        <v>190</v>
      </c>
      <c r="AU273" s="18" t="s">
        <v>82</v>
      </c>
    </row>
    <row r="274" spans="1:65" s="2" customFormat="1" ht="44.25" customHeight="1">
      <c r="A274" s="33"/>
      <c r="B274" s="139"/>
      <c r="C274" s="140" t="s">
        <v>469</v>
      </c>
      <c r="D274" s="140" t="s">
        <v>146</v>
      </c>
      <c r="E274" s="141" t="s">
        <v>470</v>
      </c>
      <c r="F274" s="142" t="s">
        <v>471</v>
      </c>
      <c r="G274" s="143" t="s">
        <v>188</v>
      </c>
      <c r="H274" s="144">
        <v>1307.516</v>
      </c>
      <c r="I274" s="145"/>
      <c r="J274" s="146">
        <f>ROUND(I274*H274,2)</f>
        <v>0</v>
      </c>
      <c r="K274" s="142" t="s">
        <v>149</v>
      </c>
      <c r="L274" s="34"/>
      <c r="M274" s="147" t="s">
        <v>3</v>
      </c>
      <c r="N274" s="148" t="s">
        <v>43</v>
      </c>
      <c r="O274" s="54"/>
      <c r="P274" s="149">
        <f>O274*H274</f>
        <v>0</v>
      </c>
      <c r="Q274" s="149">
        <v>0</v>
      </c>
      <c r="R274" s="149">
        <f>Q274*H274</f>
        <v>0</v>
      </c>
      <c r="S274" s="149">
        <v>0</v>
      </c>
      <c r="T274" s="150">
        <f>S274*H274</f>
        <v>0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151" t="s">
        <v>150</v>
      </c>
      <c r="AT274" s="151" t="s">
        <v>146</v>
      </c>
      <c r="AU274" s="151" t="s">
        <v>82</v>
      </c>
      <c r="AY274" s="18" t="s">
        <v>144</v>
      </c>
      <c r="BE274" s="152">
        <f>IF(N274="základní",J274,0)</f>
        <v>0</v>
      </c>
      <c r="BF274" s="152">
        <f>IF(N274="snížená",J274,0)</f>
        <v>0</v>
      </c>
      <c r="BG274" s="152">
        <f>IF(N274="zákl. přenesená",J274,0)</f>
        <v>0</v>
      </c>
      <c r="BH274" s="152">
        <f>IF(N274="sníž. přenesená",J274,0)</f>
        <v>0</v>
      </c>
      <c r="BI274" s="152">
        <f>IF(N274="nulová",J274,0)</f>
        <v>0</v>
      </c>
      <c r="BJ274" s="18" t="s">
        <v>80</v>
      </c>
      <c r="BK274" s="152">
        <f>ROUND(I274*H274,2)</f>
        <v>0</v>
      </c>
      <c r="BL274" s="18" t="s">
        <v>150</v>
      </c>
      <c r="BM274" s="151" t="s">
        <v>472</v>
      </c>
    </row>
    <row r="275" spans="2:63" s="12" customFormat="1" ht="22.9" customHeight="1">
      <c r="B275" s="126"/>
      <c r="D275" s="127" t="s">
        <v>71</v>
      </c>
      <c r="E275" s="137" t="s">
        <v>473</v>
      </c>
      <c r="F275" s="137" t="s">
        <v>474</v>
      </c>
      <c r="I275" s="129"/>
      <c r="J275" s="138">
        <f>BK275</f>
        <v>0</v>
      </c>
      <c r="L275" s="126"/>
      <c r="M275" s="131"/>
      <c r="N275" s="132"/>
      <c r="O275" s="132"/>
      <c r="P275" s="133">
        <f>P276</f>
        <v>0</v>
      </c>
      <c r="Q275" s="132"/>
      <c r="R275" s="133">
        <f>R276</f>
        <v>0</v>
      </c>
      <c r="S275" s="132"/>
      <c r="T275" s="134">
        <f>T276</f>
        <v>0</v>
      </c>
      <c r="AR275" s="127" t="s">
        <v>80</v>
      </c>
      <c r="AT275" s="135" t="s">
        <v>71</v>
      </c>
      <c r="AU275" s="135" t="s">
        <v>80</v>
      </c>
      <c r="AY275" s="127" t="s">
        <v>144</v>
      </c>
      <c r="BK275" s="136">
        <f>BK276</f>
        <v>0</v>
      </c>
    </row>
    <row r="276" spans="1:65" s="2" customFormat="1" ht="44.25" customHeight="1">
      <c r="A276" s="33"/>
      <c r="B276" s="139"/>
      <c r="C276" s="140" t="s">
        <v>475</v>
      </c>
      <c r="D276" s="140" t="s">
        <v>146</v>
      </c>
      <c r="E276" s="141" t="s">
        <v>476</v>
      </c>
      <c r="F276" s="142" t="s">
        <v>477</v>
      </c>
      <c r="G276" s="143" t="s">
        <v>188</v>
      </c>
      <c r="H276" s="144">
        <v>4038.49</v>
      </c>
      <c r="I276" s="145"/>
      <c r="J276" s="146">
        <f>ROUND(I276*H276,2)</f>
        <v>0</v>
      </c>
      <c r="K276" s="142" t="s">
        <v>149</v>
      </c>
      <c r="L276" s="34"/>
      <c r="M276" s="147" t="s">
        <v>3</v>
      </c>
      <c r="N276" s="148" t="s">
        <v>43</v>
      </c>
      <c r="O276" s="54"/>
      <c r="P276" s="149">
        <f>O276*H276</f>
        <v>0</v>
      </c>
      <c r="Q276" s="149">
        <v>0</v>
      </c>
      <c r="R276" s="149">
        <f>Q276*H276</f>
        <v>0</v>
      </c>
      <c r="S276" s="149">
        <v>0</v>
      </c>
      <c r="T276" s="150">
        <f>S276*H276</f>
        <v>0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151" t="s">
        <v>150</v>
      </c>
      <c r="AT276" s="151" t="s">
        <v>146</v>
      </c>
      <c r="AU276" s="151" t="s">
        <v>82</v>
      </c>
      <c r="AY276" s="18" t="s">
        <v>144</v>
      </c>
      <c r="BE276" s="152">
        <f>IF(N276="základní",J276,0)</f>
        <v>0</v>
      </c>
      <c r="BF276" s="152">
        <f>IF(N276="snížená",J276,0)</f>
        <v>0</v>
      </c>
      <c r="BG276" s="152">
        <f>IF(N276="zákl. přenesená",J276,0)</f>
        <v>0</v>
      </c>
      <c r="BH276" s="152">
        <f>IF(N276="sníž. přenesená",J276,0)</f>
        <v>0</v>
      </c>
      <c r="BI276" s="152">
        <f>IF(N276="nulová",J276,0)</f>
        <v>0</v>
      </c>
      <c r="BJ276" s="18" t="s">
        <v>80</v>
      </c>
      <c r="BK276" s="152">
        <f>ROUND(I276*H276,2)</f>
        <v>0</v>
      </c>
      <c r="BL276" s="18" t="s">
        <v>150</v>
      </c>
      <c r="BM276" s="151" t="s">
        <v>478</v>
      </c>
    </row>
    <row r="277" spans="2:63" s="12" customFormat="1" ht="25.9" customHeight="1">
      <c r="B277" s="126"/>
      <c r="D277" s="127" t="s">
        <v>71</v>
      </c>
      <c r="E277" s="128" t="s">
        <v>479</v>
      </c>
      <c r="F277" s="128" t="s">
        <v>480</v>
      </c>
      <c r="I277" s="129"/>
      <c r="J277" s="130">
        <f>BK277</f>
        <v>0</v>
      </c>
      <c r="L277" s="126"/>
      <c r="M277" s="131"/>
      <c r="N277" s="132"/>
      <c r="O277" s="132"/>
      <c r="P277" s="133">
        <f>SUM(P278:P301)</f>
        <v>0</v>
      </c>
      <c r="Q277" s="132"/>
      <c r="R277" s="133">
        <f>SUM(R278:R301)</f>
        <v>0</v>
      </c>
      <c r="S277" s="132"/>
      <c r="T277" s="134">
        <f>SUM(T278:T301)</f>
        <v>0</v>
      </c>
      <c r="AR277" s="127" t="s">
        <v>150</v>
      </c>
      <c r="AT277" s="135" t="s">
        <v>71</v>
      </c>
      <c r="AU277" s="135" t="s">
        <v>72</v>
      </c>
      <c r="AY277" s="127" t="s">
        <v>144</v>
      </c>
      <c r="BK277" s="136">
        <f>SUM(BK278:BK301)</f>
        <v>0</v>
      </c>
    </row>
    <row r="278" spans="1:65" s="2" customFormat="1" ht="21.75" customHeight="1">
      <c r="A278" s="33"/>
      <c r="B278" s="139"/>
      <c r="C278" s="140" t="s">
        <v>481</v>
      </c>
      <c r="D278" s="140" t="s">
        <v>146</v>
      </c>
      <c r="E278" s="141" t="s">
        <v>482</v>
      </c>
      <c r="F278" s="142" t="s">
        <v>483</v>
      </c>
      <c r="G278" s="143" t="s">
        <v>484</v>
      </c>
      <c r="H278" s="144">
        <v>200</v>
      </c>
      <c r="I278" s="145"/>
      <c r="J278" s="146">
        <f>ROUND(I278*H278,2)</f>
        <v>0</v>
      </c>
      <c r="K278" s="142" t="s">
        <v>149</v>
      </c>
      <c r="L278" s="34"/>
      <c r="M278" s="147" t="s">
        <v>3</v>
      </c>
      <c r="N278" s="148" t="s">
        <v>43</v>
      </c>
      <c r="O278" s="54"/>
      <c r="P278" s="149">
        <f>O278*H278</f>
        <v>0</v>
      </c>
      <c r="Q278" s="149">
        <v>0</v>
      </c>
      <c r="R278" s="149">
        <f>Q278*H278</f>
        <v>0</v>
      </c>
      <c r="S278" s="149">
        <v>0</v>
      </c>
      <c r="T278" s="150">
        <f>S278*H278</f>
        <v>0</v>
      </c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R278" s="151" t="s">
        <v>485</v>
      </c>
      <c r="AT278" s="151" t="s">
        <v>146</v>
      </c>
      <c r="AU278" s="151" t="s">
        <v>80</v>
      </c>
      <c r="AY278" s="18" t="s">
        <v>144</v>
      </c>
      <c r="BE278" s="152">
        <f>IF(N278="základní",J278,0)</f>
        <v>0</v>
      </c>
      <c r="BF278" s="152">
        <f>IF(N278="snížená",J278,0)</f>
        <v>0</v>
      </c>
      <c r="BG278" s="152">
        <f>IF(N278="zákl. přenesená",J278,0)</f>
        <v>0</v>
      </c>
      <c r="BH278" s="152">
        <f>IF(N278="sníž. přenesená",J278,0)</f>
        <v>0</v>
      </c>
      <c r="BI278" s="152">
        <f>IF(N278="nulová",J278,0)</f>
        <v>0</v>
      </c>
      <c r="BJ278" s="18" t="s">
        <v>80</v>
      </c>
      <c r="BK278" s="152">
        <f>ROUND(I278*H278,2)</f>
        <v>0</v>
      </c>
      <c r="BL278" s="18" t="s">
        <v>485</v>
      </c>
      <c r="BM278" s="151" t="s">
        <v>486</v>
      </c>
    </row>
    <row r="279" spans="2:51" s="13" customFormat="1" ht="11.25">
      <c r="B279" s="153"/>
      <c r="D279" s="154" t="s">
        <v>158</v>
      </c>
      <c r="E279" s="155" t="s">
        <v>3</v>
      </c>
      <c r="F279" s="156" t="s">
        <v>487</v>
      </c>
      <c r="H279" s="155" t="s">
        <v>3</v>
      </c>
      <c r="I279" s="157"/>
      <c r="L279" s="153"/>
      <c r="M279" s="158"/>
      <c r="N279" s="159"/>
      <c r="O279" s="159"/>
      <c r="P279" s="159"/>
      <c r="Q279" s="159"/>
      <c r="R279" s="159"/>
      <c r="S279" s="159"/>
      <c r="T279" s="160"/>
      <c r="AT279" s="155" t="s">
        <v>158</v>
      </c>
      <c r="AU279" s="155" t="s">
        <v>80</v>
      </c>
      <c r="AV279" s="13" t="s">
        <v>80</v>
      </c>
      <c r="AW279" s="13" t="s">
        <v>33</v>
      </c>
      <c r="AX279" s="13" t="s">
        <v>72</v>
      </c>
      <c r="AY279" s="155" t="s">
        <v>144</v>
      </c>
    </row>
    <row r="280" spans="2:51" s="13" customFormat="1" ht="22.5">
      <c r="B280" s="153"/>
      <c r="D280" s="154" t="s">
        <v>158</v>
      </c>
      <c r="E280" s="155" t="s">
        <v>3</v>
      </c>
      <c r="F280" s="156" t="s">
        <v>488</v>
      </c>
      <c r="H280" s="155" t="s">
        <v>3</v>
      </c>
      <c r="I280" s="157"/>
      <c r="L280" s="153"/>
      <c r="M280" s="158"/>
      <c r="N280" s="159"/>
      <c r="O280" s="159"/>
      <c r="P280" s="159"/>
      <c r="Q280" s="159"/>
      <c r="R280" s="159"/>
      <c r="S280" s="159"/>
      <c r="T280" s="160"/>
      <c r="AT280" s="155" t="s">
        <v>158</v>
      </c>
      <c r="AU280" s="155" t="s">
        <v>80</v>
      </c>
      <c r="AV280" s="13" t="s">
        <v>80</v>
      </c>
      <c r="AW280" s="13" t="s">
        <v>33</v>
      </c>
      <c r="AX280" s="13" t="s">
        <v>72</v>
      </c>
      <c r="AY280" s="155" t="s">
        <v>144</v>
      </c>
    </row>
    <row r="281" spans="2:51" s="14" customFormat="1" ht="11.25">
      <c r="B281" s="161"/>
      <c r="D281" s="154" t="s">
        <v>158</v>
      </c>
      <c r="E281" s="162" t="s">
        <v>3</v>
      </c>
      <c r="F281" s="163" t="s">
        <v>489</v>
      </c>
      <c r="H281" s="164">
        <v>100</v>
      </c>
      <c r="I281" s="165"/>
      <c r="L281" s="161"/>
      <c r="M281" s="166"/>
      <c r="N281" s="167"/>
      <c r="O281" s="167"/>
      <c r="P281" s="167"/>
      <c r="Q281" s="167"/>
      <c r="R281" s="167"/>
      <c r="S281" s="167"/>
      <c r="T281" s="168"/>
      <c r="AT281" s="162" t="s">
        <v>158</v>
      </c>
      <c r="AU281" s="162" t="s">
        <v>80</v>
      </c>
      <c r="AV281" s="14" t="s">
        <v>82</v>
      </c>
      <c r="AW281" s="14" t="s">
        <v>33</v>
      </c>
      <c r="AX281" s="14" t="s">
        <v>72</v>
      </c>
      <c r="AY281" s="162" t="s">
        <v>144</v>
      </c>
    </row>
    <row r="282" spans="2:51" s="13" customFormat="1" ht="11.25">
      <c r="B282" s="153"/>
      <c r="D282" s="154" t="s">
        <v>158</v>
      </c>
      <c r="E282" s="155" t="s">
        <v>3</v>
      </c>
      <c r="F282" s="156" t="s">
        <v>295</v>
      </c>
      <c r="H282" s="155" t="s">
        <v>3</v>
      </c>
      <c r="I282" s="157"/>
      <c r="L282" s="153"/>
      <c r="M282" s="158"/>
      <c r="N282" s="159"/>
      <c r="O282" s="159"/>
      <c r="P282" s="159"/>
      <c r="Q282" s="159"/>
      <c r="R282" s="159"/>
      <c r="S282" s="159"/>
      <c r="T282" s="160"/>
      <c r="AT282" s="155" t="s">
        <v>158</v>
      </c>
      <c r="AU282" s="155" t="s">
        <v>80</v>
      </c>
      <c r="AV282" s="13" t="s">
        <v>80</v>
      </c>
      <c r="AW282" s="13" t="s">
        <v>33</v>
      </c>
      <c r="AX282" s="13" t="s">
        <v>72</v>
      </c>
      <c r="AY282" s="155" t="s">
        <v>144</v>
      </c>
    </row>
    <row r="283" spans="2:51" s="13" customFormat="1" ht="22.5">
      <c r="B283" s="153"/>
      <c r="D283" s="154" t="s">
        <v>158</v>
      </c>
      <c r="E283" s="155" t="s">
        <v>3</v>
      </c>
      <c r="F283" s="156" t="s">
        <v>488</v>
      </c>
      <c r="H283" s="155" t="s">
        <v>3</v>
      </c>
      <c r="I283" s="157"/>
      <c r="L283" s="153"/>
      <c r="M283" s="158"/>
      <c r="N283" s="159"/>
      <c r="O283" s="159"/>
      <c r="P283" s="159"/>
      <c r="Q283" s="159"/>
      <c r="R283" s="159"/>
      <c r="S283" s="159"/>
      <c r="T283" s="160"/>
      <c r="AT283" s="155" t="s">
        <v>158</v>
      </c>
      <c r="AU283" s="155" t="s">
        <v>80</v>
      </c>
      <c r="AV283" s="13" t="s">
        <v>80</v>
      </c>
      <c r="AW283" s="13" t="s">
        <v>33</v>
      </c>
      <c r="AX283" s="13" t="s">
        <v>72</v>
      </c>
      <c r="AY283" s="155" t="s">
        <v>144</v>
      </c>
    </row>
    <row r="284" spans="2:51" s="14" customFormat="1" ht="11.25">
      <c r="B284" s="161"/>
      <c r="D284" s="154" t="s">
        <v>158</v>
      </c>
      <c r="E284" s="162" t="s">
        <v>3</v>
      </c>
      <c r="F284" s="163" t="s">
        <v>489</v>
      </c>
      <c r="H284" s="164">
        <v>100</v>
      </c>
      <c r="I284" s="165"/>
      <c r="L284" s="161"/>
      <c r="M284" s="166"/>
      <c r="N284" s="167"/>
      <c r="O284" s="167"/>
      <c r="P284" s="167"/>
      <c r="Q284" s="167"/>
      <c r="R284" s="167"/>
      <c r="S284" s="167"/>
      <c r="T284" s="168"/>
      <c r="AT284" s="162" t="s">
        <v>158</v>
      </c>
      <c r="AU284" s="162" t="s">
        <v>80</v>
      </c>
      <c r="AV284" s="14" t="s">
        <v>82</v>
      </c>
      <c r="AW284" s="14" t="s">
        <v>33</v>
      </c>
      <c r="AX284" s="14" t="s">
        <v>72</v>
      </c>
      <c r="AY284" s="162" t="s">
        <v>144</v>
      </c>
    </row>
    <row r="285" spans="2:51" s="15" customFormat="1" ht="11.25">
      <c r="B285" s="183"/>
      <c r="D285" s="154" t="s">
        <v>158</v>
      </c>
      <c r="E285" s="184" t="s">
        <v>3</v>
      </c>
      <c r="F285" s="185" t="s">
        <v>228</v>
      </c>
      <c r="H285" s="186">
        <v>200</v>
      </c>
      <c r="I285" s="187"/>
      <c r="L285" s="183"/>
      <c r="M285" s="188"/>
      <c r="N285" s="189"/>
      <c r="O285" s="189"/>
      <c r="P285" s="189"/>
      <c r="Q285" s="189"/>
      <c r="R285" s="189"/>
      <c r="S285" s="189"/>
      <c r="T285" s="190"/>
      <c r="AT285" s="184" t="s">
        <v>158</v>
      </c>
      <c r="AU285" s="184" t="s">
        <v>80</v>
      </c>
      <c r="AV285" s="15" t="s">
        <v>150</v>
      </c>
      <c r="AW285" s="15" t="s">
        <v>33</v>
      </c>
      <c r="AX285" s="15" t="s">
        <v>80</v>
      </c>
      <c r="AY285" s="184" t="s">
        <v>144</v>
      </c>
    </row>
    <row r="286" spans="1:65" s="2" customFormat="1" ht="16.5" customHeight="1">
      <c r="A286" s="33"/>
      <c r="B286" s="139"/>
      <c r="C286" s="140" t="s">
        <v>490</v>
      </c>
      <c r="D286" s="140" t="s">
        <v>146</v>
      </c>
      <c r="E286" s="141" t="s">
        <v>491</v>
      </c>
      <c r="F286" s="142" t="s">
        <v>492</v>
      </c>
      <c r="G286" s="143" t="s">
        <v>484</v>
      </c>
      <c r="H286" s="144">
        <v>200</v>
      </c>
      <c r="I286" s="145"/>
      <c r="J286" s="146">
        <f>ROUND(I286*H286,2)</f>
        <v>0</v>
      </c>
      <c r="K286" s="142" t="s">
        <v>149</v>
      </c>
      <c r="L286" s="34"/>
      <c r="M286" s="147" t="s">
        <v>3</v>
      </c>
      <c r="N286" s="148" t="s">
        <v>43</v>
      </c>
      <c r="O286" s="54"/>
      <c r="P286" s="149">
        <f>O286*H286</f>
        <v>0</v>
      </c>
      <c r="Q286" s="149">
        <v>0</v>
      </c>
      <c r="R286" s="149">
        <f>Q286*H286</f>
        <v>0</v>
      </c>
      <c r="S286" s="149">
        <v>0</v>
      </c>
      <c r="T286" s="150">
        <f>S286*H286</f>
        <v>0</v>
      </c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R286" s="151" t="s">
        <v>485</v>
      </c>
      <c r="AT286" s="151" t="s">
        <v>146</v>
      </c>
      <c r="AU286" s="151" t="s">
        <v>80</v>
      </c>
      <c r="AY286" s="18" t="s">
        <v>144</v>
      </c>
      <c r="BE286" s="152">
        <f>IF(N286="základní",J286,0)</f>
        <v>0</v>
      </c>
      <c r="BF286" s="152">
        <f>IF(N286="snížená",J286,0)</f>
        <v>0</v>
      </c>
      <c r="BG286" s="152">
        <f>IF(N286="zákl. přenesená",J286,0)</f>
        <v>0</v>
      </c>
      <c r="BH286" s="152">
        <f>IF(N286="sníž. přenesená",J286,0)</f>
        <v>0</v>
      </c>
      <c r="BI286" s="152">
        <f>IF(N286="nulová",J286,0)</f>
        <v>0</v>
      </c>
      <c r="BJ286" s="18" t="s">
        <v>80</v>
      </c>
      <c r="BK286" s="152">
        <f>ROUND(I286*H286,2)</f>
        <v>0</v>
      </c>
      <c r="BL286" s="18" t="s">
        <v>485</v>
      </c>
      <c r="BM286" s="151" t="s">
        <v>493</v>
      </c>
    </row>
    <row r="287" spans="2:51" s="13" customFormat="1" ht="11.25">
      <c r="B287" s="153"/>
      <c r="D287" s="154" t="s">
        <v>158</v>
      </c>
      <c r="E287" s="155" t="s">
        <v>3</v>
      </c>
      <c r="F287" s="156" t="s">
        <v>494</v>
      </c>
      <c r="H287" s="155" t="s">
        <v>3</v>
      </c>
      <c r="I287" s="157"/>
      <c r="L287" s="153"/>
      <c r="M287" s="158"/>
      <c r="N287" s="159"/>
      <c r="O287" s="159"/>
      <c r="P287" s="159"/>
      <c r="Q287" s="159"/>
      <c r="R287" s="159"/>
      <c r="S287" s="159"/>
      <c r="T287" s="160"/>
      <c r="AT287" s="155" t="s">
        <v>158</v>
      </c>
      <c r="AU287" s="155" t="s">
        <v>80</v>
      </c>
      <c r="AV287" s="13" t="s">
        <v>80</v>
      </c>
      <c r="AW287" s="13" t="s">
        <v>33</v>
      </c>
      <c r="AX287" s="13" t="s">
        <v>72</v>
      </c>
      <c r="AY287" s="155" t="s">
        <v>144</v>
      </c>
    </row>
    <row r="288" spans="2:51" s="13" customFormat="1" ht="22.5">
      <c r="B288" s="153"/>
      <c r="D288" s="154" t="s">
        <v>158</v>
      </c>
      <c r="E288" s="155" t="s">
        <v>3</v>
      </c>
      <c r="F288" s="156" t="s">
        <v>488</v>
      </c>
      <c r="H288" s="155" t="s">
        <v>3</v>
      </c>
      <c r="I288" s="157"/>
      <c r="L288" s="153"/>
      <c r="M288" s="158"/>
      <c r="N288" s="159"/>
      <c r="O288" s="159"/>
      <c r="P288" s="159"/>
      <c r="Q288" s="159"/>
      <c r="R288" s="159"/>
      <c r="S288" s="159"/>
      <c r="T288" s="160"/>
      <c r="AT288" s="155" t="s">
        <v>158</v>
      </c>
      <c r="AU288" s="155" t="s">
        <v>80</v>
      </c>
      <c r="AV288" s="13" t="s">
        <v>80</v>
      </c>
      <c r="AW288" s="13" t="s">
        <v>33</v>
      </c>
      <c r="AX288" s="13" t="s">
        <v>72</v>
      </c>
      <c r="AY288" s="155" t="s">
        <v>144</v>
      </c>
    </row>
    <row r="289" spans="2:51" s="14" customFormat="1" ht="11.25">
      <c r="B289" s="161"/>
      <c r="D289" s="154" t="s">
        <v>158</v>
      </c>
      <c r="E289" s="162" t="s">
        <v>3</v>
      </c>
      <c r="F289" s="163" t="s">
        <v>489</v>
      </c>
      <c r="H289" s="164">
        <v>100</v>
      </c>
      <c r="I289" s="165"/>
      <c r="L289" s="161"/>
      <c r="M289" s="166"/>
      <c r="N289" s="167"/>
      <c r="O289" s="167"/>
      <c r="P289" s="167"/>
      <c r="Q289" s="167"/>
      <c r="R289" s="167"/>
      <c r="S289" s="167"/>
      <c r="T289" s="168"/>
      <c r="AT289" s="162" t="s">
        <v>158</v>
      </c>
      <c r="AU289" s="162" t="s">
        <v>80</v>
      </c>
      <c r="AV289" s="14" t="s">
        <v>82</v>
      </c>
      <c r="AW289" s="14" t="s">
        <v>33</v>
      </c>
      <c r="AX289" s="14" t="s">
        <v>72</v>
      </c>
      <c r="AY289" s="162" t="s">
        <v>144</v>
      </c>
    </row>
    <row r="290" spans="2:51" s="13" customFormat="1" ht="11.25">
      <c r="B290" s="153"/>
      <c r="D290" s="154" t="s">
        <v>158</v>
      </c>
      <c r="E290" s="155" t="s">
        <v>3</v>
      </c>
      <c r="F290" s="156" t="s">
        <v>295</v>
      </c>
      <c r="H290" s="155" t="s">
        <v>3</v>
      </c>
      <c r="I290" s="157"/>
      <c r="L290" s="153"/>
      <c r="M290" s="158"/>
      <c r="N290" s="159"/>
      <c r="O290" s="159"/>
      <c r="P290" s="159"/>
      <c r="Q290" s="159"/>
      <c r="R290" s="159"/>
      <c r="S290" s="159"/>
      <c r="T290" s="160"/>
      <c r="AT290" s="155" t="s">
        <v>158</v>
      </c>
      <c r="AU290" s="155" t="s">
        <v>80</v>
      </c>
      <c r="AV290" s="13" t="s">
        <v>80</v>
      </c>
      <c r="AW290" s="13" t="s">
        <v>33</v>
      </c>
      <c r="AX290" s="13" t="s">
        <v>72</v>
      </c>
      <c r="AY290" s="155" t="s">
        <v>144</v>
      </c>
    </row>
    <row r="291" spans="2:51" s="13" customFormat="1" ht="22.5">
      <c r="B291" s="153"/>
      <c r="D291" s="154" t="s">
        <v>158</v>
      </c>
      <c r="E291" s="155" t="s">
        <v>3</v>
      </c>
      <c r="F291" s="156" t="s">
        <v>488</v>
      </c>
      <c r="H291" s="155" t="s">
        <v>3</v>
      </c>
      <c r="I291" s="157"/>
      <c r="L291" s="153"/>
      <c r="M291" s="158"/>
      <c r="N291" s="159"/>
      <c r="O291" s="159"/>
      <c r="P291" s="159"/>
      <c r="Q291" s="159"/>
      <c r="R291" s="159"/>
      <c r="S291" s="159"/>
      <c r="T291" s="160"/>
      <c r="AT291" s="155" t="s">
        <v>158</v>
      </c>
      <c r="AU291" s="155" t="s">
        <v>80</v>
      </c>
      <c r="AV291" s="13" t="s">
        <v>80</v>
      </c>
      <c r="AW291" s="13" t="s">
        <v>33</v>
      </c>
      <c r="AX291" s="13" t="s">
        <v>72</v>
      </c>
      <c r="AY291" s="155" t="s">
        <v>144</v>
      </c>
    </row>
    <row r="292" spans="2:51" s="14" customFormat="1" ht="11.25">
      <c r="B292" s="161"/>
      <c r="D292" s="154" t="s">
        <v>158</v>
      </c>
      <c r="E292" s="162" t="s">
        <v>3</v>
      </c>
      <c r="F292" s="163" t="s">
        <v>489</v>
      </c>
      <c r="H292" s="164">
        <v>100</v>
      </c>
      <c r="I292" s="165"/>
      <c r="L292" s="161"/>
      <c r="M292" s="166"/>
      <c r="N292" s="167"/>
      <c r="O292" s="167"/>
      <c r="P292" s="167"/>
      <c r="Q292" s="167"/>
      <c r="R292" s="167"/>
      <c r="S292" s="167"/>
      <c r="T292" s="168"/>
      <c r="AT292" s="162" t="s">
        <v>158</v>
      </c>
      <c r="AU292" s="162" t="s">
        <v>80</v>
      </c>
      <c r="AV292" s="14" t="s">
        <v>82</v>
      </c>
      <c r="AW292" s="14" t="s">
        <v>33</v>
      </c>
      <c r="AX292" s="14" t="s">
        <v>72</v>
      </c>
      <c r="AY292" s="162" t="s">
        <v>144</v>
      </c>
    </row>
    <row r="293" spans="2:51" s="15" customFormat="1" ht="11.25">
      <c r="B293" s="183"/>
      <c r="D293" s="154" t="s">
        <v>158</v>
      </c>
      <c r="E293" s="184" t="s">
        <v>3</v>
      </c>
      <c r="F293" s="185" t="s">
        <v>228</v>
      </c>
      <c r="H293" s="186">
        <v>200</v>
      </c>
      <c r="I293" s="187"/>
      <c r="L293" s="183"/>
      <c r="M293" s="188"/>
      <c r="N293" s="189"/>
      <c r="O293" s="189"/>
      <c r="P293" s="189"/>
      <c r="Q293" s="189"/>
      <c r="R293" s="189"/>
      <c r="S293" s="189"/>
      <c r="T293" s="190"/>
      <c r="AT293" s="184" t="s">
        <v>158</v>
      </c>
      <c r="AU293" s="184" t="s">
        <v>80</v>
      </c>
      <c r="AV293" s="15" t="s">
        <v>150</v>
      </c>
      <c r="AW293" s="15" t="s">
        <v>33</v>
      </c>
      <c r="AX293" s="15" t="s">
        <v>80</v>
      </c>
      <c r="AY293" s="184" t="s">
        <v>144</v>
      </c>
    </row>
    <row r="294" spans="1:65" s="2" customFormat="1" ht="24">
      <c r="A294" s="33"/>
      <c r="B294" s="139"/>
      <c r="C294" s="140" t="s">
        <v>495</v>
      </c>
      <c r="D294" s="140" t="s">
        <v>146</v>
      </c>
      <c r="E294" s="141" t="s">
        <v>496</v>
      </c>
      <c r="F294" s="142" t="s">
        <v>497</v>
      </c>
      <c r="G294" s="143" t="s">
        <v>484</v>
      </c>
      <c r="H294" s="144">
        <v>200</v>
      </c>
      <c r="I294" s="145"/>
      <c r="J294" s="146">
        <f>ROUND(I294*H294,2)</f>
        <v>0</v>
      </c>
      <c r="K294" s="142" t="s">
        <v>149</v>
      </c>
      <c r="L294" s="34"/>
      <c r="M294" s="147" t="s">
        <v>3</v>
      </c>
      <c r="N294" s="148" t="s">
        <v>43</v>
      </c>
      <c r="O294" s="54"/>
      <c r="P294" s="149">
        <f>O294*H294</f>
        <v>0</v>
      </c>
      <c r="Q294" s="149">
        <v>0</v>
      </c>
      <c r="R294" s="149">
        <f>Q294*H294</f>
        <v>0</v>
      </c>
      <c r="S294" s="149">
        <v>0</v>
      </c>
      <c r="T294" s="150">
        <f>S294*H294</f>
        <v>0</v>
      </c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R294" s="151" t="s">
        <v>485</v>
      </c>
      <c r="AT294" s="151" t="s">
        <v>146</v>
      </c>
      <c r="AU294" s="151" t="s">
        <v>80</v>
      </c>
      <c r="AY294" s="18" t="s">
        <v>144</v>
      </c>
      <c r="BE294" s="152">
        <f>IF(N294="základní",J294,0)</f>
        <v>0</v>
      </c>
      <c r="BF294" s="152">
        <f>IF(N294="snížená",J294,0)</f>
        <v>0</v>
      </c>
      <c r="BG294" s="152">
        <f>IF(N294="zákl. přenesená",J294,0)</f>
        <v>0</v>
      </c>
      <c r="BH294" s="152">
        <f>IF(N294="sníž. přenesená",J294,0)</f>
        <v>0</v>
      </c>
      <c r="BI294" s="152">
        <f>IF(N294="nulová",J294,0)</f>
        <v>0</v>
      </c>
      <c r="BJ294" s="18" t="s">
        <v>80</v>
      </c>
      <c r="BK294" s="152">
        <f>ROUND(I294*H294,2)</f>
        <v>0</v>
      </c>
      <c r="BL294" s="18" t="s">
        <v>485</v>
      </c>
      <c r="BM294" s="151" t="s">
        <v>498</v>
      </c>
    </row>
    <row r="295" spans="2:51" s="13" customFormat="1" ht="11.25">
      <c r="B295" s="153"/>
      <c r="D295" s="154" t="s">
        <v>158</v>
      </c>
      <c r="E295" s="155" t="s">
        <v>3</v>
      </c>
      <c r="F295" s="156" t="s">
        <v>494</v>
      </c>
      <c r="H295" s="155" t="s">
        <v>3</v>
      </c>
      <c r="I295" s="157"/>
      <c r="L295" s="153"/>
      <c r="M295" s="158"/>
      <c r="N295" s="159"/>
      <c r="O295" s="159"/>
      <c r="P295" s="159"/>
      <c r="Q295" s="159"/>
      <c r="R295" s="159"/>
      <c r="S295" s="159"/>
      <c r="T295" s="160"/>
      <c r="AT295" s="155" t="s">
        <v>158</v>
      </c>
      <c r="AU295" s="155" t="s">
        <v>80</v>
      </c>
      <c r="AV295" s="13" t="s">
        <v>80</v>
      </c>
      <c r="AW295" s="13" t="s">
        <v>33</v>
      </c>
      <c r="AX295" s="13" t="s">
        <v>72</v>
      </c>
      <c r="AY295" s="155" t="s">
        <v>144</v>
      </c>
    </row>
    <row r="296" spans="2:51" s="13" customFormat="1" ht="22.5">
      <c r="B296" s="153"/>
      <c r="D296" s="154" t="s">
        <v>158</v>
      </c>
      <c r="E296" s="155" t="s">
        <v>3</v>
      </c>
      <c r="F296" s="156" t="s">
        <v>488</v>
      </c>
      <c r="H296" s="155" t="s">
        <v>3</v>
      </c>
      <c r="I296" s="157"/>
      <c r="L296" s="153"/>
      <c r="M296" s="158"/>
      <c r="N296" s="159"/>
      <c r="O296" s="159"/>
      <c r="P296" s="159"/>
      <c r="Q296" s="159"/>
      <c r="R296" s="159"/>
      <c r="S296" s="159"/>
      <c r="T296" s="160"/>
      <c r="AT296" s="155" t="s">
        <v>158</v>
      </c>
      <c r="AU296" s="155" t="s">
        <v>80</v>
      </c>
      <c r="AV296" s="13" t="s">
        <v>80</v>
      </c>
      <c r="AW296" s="13" t="s">
        <v>33</v>
      </c>
      <c r="AX296" s="13" t="s">
        <v>72</v>
      </c>
      <c r="AY296" s="155" t="s">
        <v>144</v>
      </c>
    </row>
    <row r="297" spans="2:51" s="14" customFormat="1" ht="11.25">
      <c r="B297" s="161"/>
      <c r="D297" s="154" t="s">
        <v>158</v>
      </c>
      <c r="E297" s="162" t="s">
        <v>3</v>
      </c>
      <c r="F297" s="163" t="s">
        <v>489</v>
      </c>
      <c r="H297" s="164">
        <v>100</v>
      </c>
      <c r="I297" s="165"/>
      <c r="L297" s="161"/>
      <c r="M297" s="166"/>
      <c r="N297" s="167"/>
      <c r="O297" s="167"/>
      <c r="P297" s="167"/>
      <c r="Q297" s="167"/>
      <c r="R297" s="167"/>
      <c r="S297" s="167"/>
      <c r="T297" s="168"/>
      <c r="AT297" s="162" t="s">
        <v>158</v>
      </c>
      <c r="AU297" s="162" t="s">
        <v>80</v>
      </c>
      <c r="AV297" s="14" t="s">
        <v>82</v>
      </c>
      <c r="AW297" s="14" t="s">
        <v>33</v>
      </c>
      <c r="AX297" s="14" t="s">
        <v>72</v>
      </c>
      <c r="AY297" s="162" t="s">
        <v>144</v>
      </c>
    </row>
    <row r="298" spans="2:51" s="13" customFormat="1" ht="11.25">
      <c r="B298" s="153"/>
      <c r="D298" s="154" t="s">
        <v>158</v>
      </c>
      <c r="E298" s="155" t="s">
        <v>3</v>
      </c>
      <c r="F298" s="156" t="s">
        <v>295</v>
      </c>
      <c r="H298" s="155" t="s">
        <v>3</v>
      </c>
      <c r="I298" s="157"/>
      <c r="L298" s="153"/>
      <c r="M298" s="158"/>
      <c r="N298" s="159"/>
      <c r="O298" s="159"/>
      <c r="P298" s="159"/>
      <c r="Q298" s="159"/>
      <c r="R298" s="159"/>
      <c r="S298" s="159"/>
      <c r="T298" s="160"/>
      <c r="AT298" s="155" t="s">
        <v>158</v>
      </c>
      <c r="AU298" s="155" t="s">
        <v>80</v>
      </c>
      <c r="AV298" s="13" t="s">
        <v>80</v>
      </c>
      <c r="AW298" s="13" t="s">
        <v>33</v>
      </c>
      <c r="AX298" s="13" t="s">
        <v>72</v>
      </c>
      <c r="AY298" s="155" t="s">
        <v>144</v>
      </c>
    </row>
    <row r="299" spans="2:51" s="13" customFormat="1" ht="22.5">
      <c r="B299" s="153"/>
      <c r="D299" s="154" t="s">
        <v>158</v>
      </c>
      <c r="E299" s="155" t="s">
        <v>3</v>
      </c>
      <c r="F299" s="156" t="s">
        <v>488</v>
      </c>
      <c r="H299" s="155" t="s">
        <v>3</v>
      </c>
      <c r="I299" s="157"/>
      <c r="L299" s="153"/>
      <c r="M299" s="158"/>
      <c r="N299" s="159"/>
      <c r="O299" s="159"/>
      <c r="P299" s="159"/>
      <c r="Q299" s="159"/>
      <c r="R299" s="159"/>
      <c r="S299" s="159"/>
      <c r="T299" s="160"/>
      <c r="AT299" s="155" t="s">
        <v>158</v>
      </c>
      <c r="AU299" s="155" t="s">
        <v>80</v>
      </c>
      <c r="AV299" s="13" t="s">
        <v>80</v>
      </c>
      <c r="AW299" s="13" t="s">
        <v>33</v>
      </c>
      <c r="AX299" s="13" t="s">
        <v>72</v>
      </c>
      <c r="AY299" s="155" t="s">
        <v>144</v>
      </c>
    </row>
    <row r="300" spans="2:51" s="14" customFormat="1" ht="11.25">
      <c r="B300" s="161"/>
      <c r="D300" s="154" t="s">
        <v>158</v>
      </c>
      <c r="E300" s="162" t="s">
        <v>3</v>
      </c>
      <c r="F300" s="163" t="s">
        <v>489</v>
      </c>
      <c r="H300" s="164">
        <v>100</v>
      </c>
      <c r="I300" s="165"/>
      <c r="L300" s="161"/>
      <c r="M300" s="166"/>
      <c r="N300" s="167"/>
      <c r="O300" s="167"/>
      <c r="P300" s="167"/>
      <c r="Q300" s="167"/>
      <c r="R300" s="167"/>
      <c r="S300" s="167"/>
      <c r="T300" s="168"/>
      <c r="AT300" s="162" t="s">
        <v>158</v>
      </c>
      <c r="AU300" s="162" t="s">
        <v>80</v>
      </c>
      <c r="AV300" s="14" t="s">
        <v>82</v>
      </c>
      <c r="AW300" s="14" t="s">
        <v>33</v>
      </c>
      <c r="AX300" s="14" t="s">
        <v>72</v>
      </c>
      <c r="AY300" s="162" t="s">
        <v>144</v>
      </c>
    </row>
    <row r="301" spans="2:51" s="15" customFormat="1" ht="11.25">
      <c r="B301" s="183"/>
      <c r="D301" s="154" t="s">
        <v>158</v>
      </c>
      <c r="E301" s="184" t="s">
        <v>3</v>
      </c>
      <c r="F301" s="185" t="s">
        <v>228</v>
      </c>
      <c r="H301" s="186">
        <v>200</v>
      </c>
      <c r="I301" s="187"/>
      <c r="L301" s="183"/>
      <c r="M301" s="191"/>
      <c r="N301" s="192"/>
      <c r="O301" s="192"/>
      <c r="P301" s="192"/>
      <c r="Q301" s="192"/>
      <c r="R301" s="192"/>
      <c r="S301" s="192"/>
      <c r="T301" s="193"/>
      <c r="AT301" s="184" t="s">
        <v>158</v>
      </c>
      <c r="AU301" s="184" t="s">
        <v>80</v>
      </c>
      <c r="AV301" s="15" t="s">
        <v>150</v>
      </c>
      <c r="AW301" s="15" t="s">
        <v>33</v>
      </c>
      <c r="AX301" s="15" t="s">
        <v>80</v>
      </c>
      <c r="AY301" s="184" t="s">
        <v>144</v>
      </c>
    </row>
    <row r="302" spans="1:31" s="2" customFormat="1" ht="6.95" customHeight="1">
      <c r="A302" s="33"/>
      <c r="B302" s="43"/>
      <c r="C302" s="44"/>
      <c r="D302" s="44"/>
      <c r="E302" s="44"/>
      <c r="F302" s="44"/>
      <c r="G302" s="44"/>
      <c r="H302" s="44"/>
      <c r="I302" s="44"/>
      <c r="J302" s="44"/>
      <c r="K302" s="44"/>
      <c r="L302" s="34"/>
      <c r="M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</row>
  </sheetData>
  <autoFilter ref="C87:K301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328" t="s">
        <v>6</v>
      </c>
      <c r="M2" s="295"/>
      <c r="N2" s="295"/>
      <c r="O2" s="295"/>
      <c r="P2" s="295"/>
      <c r="Q2" s="295"/>
      <c r="R2" s="295"/>
      <c r="S2" s="295"/>
      <c r="T2" s="295"/>
      <c r="U2" s="295"/>
      <c r="V2" s="295"/>
      <c r="AT2" s="18" t="s">
        <v>85</v>
      </c>
      <c r="AZ2" s="89" t="s">
        <v>499</v>
      </c>
      <c r="BA2" s="89" t="s">
        <v>500</v>
      </c>
      <c r="BB2" s="89" t="s">
        <v>110</v>
      </c>
      <c r="BC2" s="89" t="s">
        <v>178</v>
      </c>
      <c r="BD2" s="89" t="s">
        <v>82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2:46" s="1" customFormat="1" ht="24.95" customHeight="1">
      <c r="B4" s="21"/>
      <c r="D4" s="22" t="s">
        <v>98</v>
      </c>
      <c r="L4" s="21"/>
      <c r="M4" s="90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29" t="str">
        <f>'Rekapitulace stavby'!K6</f>
        <v>III/11447 - KŘIŽOVATKA S III/11447 A – KŘIŽOVATKA S III/11438</v>
      </c>
      <c r="F7" s="330"/>
      <c r="G7" s="330"/>
      <c r="H7" s="330"/>
      <c r="L7" s="21"/>
    </row>
    <row r="8" spans="1:31" s="2" customFormat="1" ht="12" customHeight="1">
      <c r="A8" s="33"/>
      <c r="B8" s="34"/>
      <c r="C8" s="33"/>
      <c r="D8" s="28" t="s">
        <v>111</v>
      </c>
      <c r="E8" s="33"/>
      <c r="F8" s="33"/>
      <c r="G8" s="33"/>
      <c r="H8" s="33"/>
      <c r="I8" s="33"/>
      <c r="J8" s="33"/>
      <c r="K8" s="33"/>
      <c r="L8" s="91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310" t="s">
        <v>501</v>
      </c>
      <c r="F9" s="331"/>
      <c r="G9" s="331"/>
      <c r="H9" s="331"/>
      <c r="I9" s="33"/>
      <c r="J9" s="33"/>
      <c r="K9" s="33"/>
      <c r="L9" s="91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1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3</v>
      </c>
      <c r="G11" s="33"/>
      <c r="H11" s="33"/>
      <c r="I11" s="28" t="s">
        <v>20</v>
      </c>
      <c r="J11" s="26" t="s">
        <v>3</v>
      </c>
      <c r="K11" s="33"/>
      <c r="L11" s="91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21</v>
      </c>
      <c r="E12" s="33"/>
      <c r="F12" s="26" t="s">
        <v>22</v>
      </c>
      <c r="G12" s="33"/>
      <c r="H12" s="33"/>
      <c r="I12" s="28" t="s">
        <v>23</v>
      </c>
      <c r="J12" s="51" t="str">
        <f>'Rekapitulace stavby'!AN8</f>
        <v>20. 3. 2021</v>
      </c>
      <c r="K12" s="33"/>
      <c r="L12" s="91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1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25</v>
      </c>
      <c r="E14" s="33"/>
      <c r="F14" s="33"/>
      <c r="G14" s="33"/>
      <c r="H14" s="33"/>
      <c r="I14" s="28" t="s">
        <v>26</v>
      </c>
      <c r="J14" s="26" t="s">
        <v>3</v>
      </c>
      <c r="K14" s="33"/>
      <c r="L14" s="91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">
        <v>27</v>
      </c>
      <c r="F15" s="33"/>
      <c r="G15" s="33"/>
      <c r="H15" s="33"/>
      <c r="I15" s="28" t="s">
        <v>28</v>
      </c>
      <c r="J15" s="26" t="s">
        <v>3</v>
      </c>
      <c r="K15" s="33"/>
      <c r="L15" s="91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1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29</v>
      </c>
      <c r="E17" s="33"/>
      <c r="F17" s="33"/>
      <c r="G17" s="33"/>
      <c r="H17" s="33"/>
      <c r="I17" s="28" t="s">
        <v>26</v>
      </c>
      <c r="J17" s="29" t="str">
        <f>'Rekapitulace stavby'!AN13</f>
        <v>Vyplň údaj</v>
      </c>
      <c r="K17" s="33"/>
      <c r="L17" s="91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32" t="str">
        <f>'Rekapitulace stavby'!E14</f>
        <v>Vyplň údaj</v>
      </c>
      <c r="F18" s="294"/>
      <c r="G18" s="294"/>
      <c r="H18" s="294"/>
      <c r="I18" s="28" t="s">
        <v>28</v>
      </c>
      <c r="J18" s="29" t="str">
        <f>'Rekapitulace stavby'!AN14</f>
        <v>Vyplň údaj</v>
      </c>
      <c r="K18" s="33"/>
      <c r="L18" s="91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1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31</v>
      </c>
      <c r="E20" s="33"/>
      <c r="F20" s="33"/>
      <c r="G20" s="33"/>
      <c r="H20" s="33"/>
      <c r="I20" s="28" t="s">
        <v>26</v>
      </c>
      <c r="J20" s="26" t="s">
        <v>3</v>
      </c>
      <c r="K20" s="33"/>
      <c r="L20" s="91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32</v>
      </c>
      <c r="F21" s="33"/>
      <c r="G21" s="33"/>
      <c r="H21" s="33"/>
      <c r="I21" s="28" t="s">
        <v>28</v>
      </c>
      <c r="J21" s="26" t="s">
        <v>3</v>
      </c>
      <c r="K21" s="33"/>
      <c r="L21" s="91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1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34</v>
      </c>
      <c r="E23" s="33"/>
      <c r="F23" s="33"/>
      <c r="G23" s="33"/>
      <c r="H23" s="33"/>
      <c r="I23" s="28" t="s">
        <v>26</v>
      </c>
      <c r="J23" s="26" t="s">
        <v>3</v>
      </c>
      <c r="K23" s="33"/>
      <c r="L23" s="91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35</v>
      </c>
      <c r="F24" s="33"/>
      <c r="G24" s="33"/>
      <c r="H24" s="33"/>
      <c r="I24" s="28" t="s">
        <v>28</v>
      </c>
      <c r="J24" s="26" t="s">
        <v>3</v>
      </c>
      <c r="K24" s="33"/>
      <c r="L24" s="91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1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36</v>
      </c>
      <c r="E26" s="33"/>
      <c r="F26" s="33"/>
      <c r="G26" s="33"/>
      <c r="H26" s="33"/>
      <c r="I26" s="33"/>
      <c r="J26" s="33"/>
      <c r="K26" s="33"/>
      <c r="L26" s="91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2"/>
      <c r="B27" s="93"/>
      <c r="C27" s="92"/>
      <c r="D27" s="92"/>
      <c r="E27" s="299" t="s">
        <v>3</v>
      </c>
      <c r="F27" s="299"/>
      <c r="G27" s="299"/>
      <c r="H27" s="299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1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1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5" t="s">
        <v>38</v>
      </c>
      <c r="E30" s="33"/>
      <c r="F30" s="33"/>
      <c r="G30" s="33"/>
      <c r="H30" s="33"/>
      <c r="I30" s="33"/>
      <c r="J30" s="67">
        <f>ROUND(J81,2)</f>
        <v>0</v>
      </c>
      <c r="K30" s="33"/>
      <c r="L30" s="91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1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40</v>
      </c>
      <c r="G32" s="33"/>
      <c r="H32" s="33"/>
      <c r="I32" s="37" t="s">
        <v>39</v>
      </c>
      <c r="J32" s="37" t="s">
        <v>41</v>
      </c>
      <c r="K32" s="33"/>
      <c r="L32" s="91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6" t="s">
        <v>42</v>
      </c>
      <c r="E33" s="28" t="s">
        <v>43</v>
      </c>
      <c r="F33" s="97">
        <f>ROUND((SUM(BE81:BE131)),2)</f>
        <v>0</v>
      </c>
      <c r="G33" s="33"/>
      <c r="H33" s="33"/>
      <c r="I33" s="98">
        <v>0.21</v>
      </c>
      <c r="J33" s="97">
        <f>ROUND(((SUM(BE81:BE131))*I33),2)</f>
        <v>0</v>
      </c>
      <c r="K33" s="33"/>
      <c r="L33" s="91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44</v>
      </c>
      <c r="F34" s="97">
        <f>ROUND((SUM(BF81:BF131)),2)</f>
        <v>0</v>
      </c>
      <c r="G34" s="33"/>
      <c r="H34" s="33"/>
      <c r="I34" s="98">
        <v>0.15</v>
      </c>
      <c r="J34" s="97">
        <f>ROUND(((SUM(BF81:BF131))*I34),2)</f>
        <v>0</v>
      </c>
      <c r="K34" s="33"/>
      <c r="L34" s="91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45</v>
      </c>
      <c r="F35" s="97">
        <f>ROUND((SUM(BG81:BG131)),2)</f>
        <v>0</v>
      </c>
      <c r="G35" s="33"/>
      <c r="H35" s="33"/>
      <c r="I35" s="98">
        <v>0.21</v>
      </c>
      <c r="J35" s="97">
        <f>0</f>
        <v>0</v>
      </c>
      <c r="K35" s="33"/>
      <c r="L35" s="91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46</v>
      </c>
      <c r="F36" s="97">
        <f>ROUND((SUM(BH81:BH131)),2)</f>
        <v>0</v>
      </c>
      <c r="G36" s="33"/>
      <c r="H36" s="33"/>
      <c r="I36" s="98">
        <v>0.15</v>
      </c>
      <c r="J36" s="97">
        <f>0</f>
        <v>0</v>
      </c>
      <c r="K36" s="33"/>
      <c r="L36" s="91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47</v>
      </c>
      <c r="F37" s="97">
        <f>ROUND((SUM(BI81:BI131)),2)</f>
        <v>0</v>
      </c>
      <c r="G37" s="33"/>
      <c r="H37" s="33"/>
      <c r="I37" s="98">
        <v>0</v>
      </c>
      <c r="J37" s="97">
        <f>0</f>
        <v>0</v>
      </c>
      <c r="K37" s="33"/>
      <c r="L37" s="91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1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9"/>
      <c r="D39" s="100" t="s">
        <v>48</v>
      </c>
      <c r="E39" s="56"/>
      <c r="F39" s="56"/>
      <c r="G39" s="101" t="s">
        <v>49</v>
      </c>
      <c r="H39" s="102" t="s">
        <v>50</v>
      </c>
      <c r="I39" s="56"/>
      <c r="J39" s="103">
        <f>SUM(J30:J37)</f>
        <v>0</v>
      </c>
      <c r="K39" s="104"/>
      <c r="L39" s="91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1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1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116</v>
      </c>
      <c r="D45" s="33"/>
      <c r="E45" s="33"/>
      <c r="F45" s="33"/>
      <c r="G45" s="33"/>
      <c r="H45" s="33"/>
      <c r="I45" s="33"/>
      <c r="J45" s="33"/>
      <c r="K45" s="33"/>
      <c r="L45" s="91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1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1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29" t="str">
        <f>E7</f>
        <v>III/11447 - KŘIŽOVATKA S III/11447 A – KŘIŽOVATKA S III/11438</v>
      </c>
      <c r="F48" s="330"/>
      <c r="G48" s="330"/>
      <c r="H48" s="330"/>
      <c r="I48" s="33"/>
      <c r="J48" s="33"/>
      <c r="K48" s="33"/>
      <c r="L48" s="91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111</v>
      </c>
      <c r="D49" s="33"/>
      <c r="E49" s="33"/>
      <c r="F49" s="33"/>
      <c r="G49" s="33"/>
      <c r="H49" s="33"/>
      <c r="I49" s="33"/>
      <c r="J49" s="33"/>
      <c r="K49" s="33"/>
      <c r="L49" s="91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310" t="str">
        <f>E9</f>
        <v>ZRN2 - DOPRAVNÍ ZNAČENÍ</v>
      </c>
      <c r="F50" s="331"/>
      <c r="G50" s="331"/>
      <c r="H50" s="331"/>
      <c r="I50" s="33"/>
      <c r="J50" s="33"/>
      <c r="K50" s="33"/>
      <c r="L50" s="91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1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3"/>
      <c r="E52" s="33"/>
      <c r="F52" s="26" t="str">
        <f>F12</f>
        <v>KU NEVEKLOV, ZDERADICE</v>
      </c>
      <c r="G52" s="33"/>
      <c r="H52" s="33"/>
      <c r="I52" s="28" t="s">
        <v>23</v>
      </c>
      <c r="J52" s="51" t="str">
        <f>IF(J12="","",J12)</f>
        <v>20. 3. 2021</v>
      </c>
      <c r="K52" s="33"/>
      <c r="L52" s="91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1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15.2" customHeight="1">
      <c r="A54" s="33"/>
      <c r="B54" s="34"/>
      <c r="C54" s="28" t="s">
        <v>25</v>
      </c>
      <c r="D54" s="33"/>
      <c r="E54" s="33"/>
      <c r="F54" s="26" t="str">
        <f>E15</f>
        <v>KSUS PRAHA 5 SMÍCHOV</v>
      </c>
      <c r="G54" s="33"/>
      <c r="H54" s="33"/>
      <c r="I54" s="28" t="s">
        <v>31</v>
      </c>
      <c r="J54" s="31" t="str">
        <f>E21</f>
        <v>NE2D PROJEKT</v>
      </c>
      <c r="K54" s="33"/>
      <c r="L54" s="91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25.7" customHeight="1">
      <c r="A55" s="33"/>
      <c r="B55" s="34"/>
      <c r="C55" s="28" t="s">
        <v>29</v>
      </c>
      <c r="D55" s="33"/>
      <c r="E55" s="33"/>
      <c r="F55" s="26" t="str">
        <f>IF(E18="","",E18)</f>
        <v>Vyplň údaj</v>
      </c>
      <c r="G55" s="33"/>
      <c r="H55" s="33"/>
      <c r="I55" s="28" t="s">
        <v>34</v>
      </c>
      <c r="J55" s="31" t="str">
        <f>E24</f>
        <v>ING VLADIMÍR PLHÁK</v>
      </c>
      <c r="K55" s="33"/>
      <c r="L55" s="91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1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5" t="s">
        <v>117</v>
      </c>
      <c r="D57" s="99"/>
      <c r="E57" s="99"/>
      <c r="F57" s="99"/>
      <c r="G57" s="99"/>
      <c r="H57" s="99"/>
      <c r="I57" s="99"/>
      <c r="J57" s="106" t="s">
        <v>118</v>
      </c>
      <c r="K57" s="99"/>
      <c r="L57" s="91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1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7" t="s">
        <v>70</v>
      </c>
      <c r="D59" s="33"/>
      <c r="E59" s="33"/>
      <c r="F59" s="33"/>
      <c r="G59" s="33"/>
      <c r="H59" s="33"/>
      <c r="I59" s="33"/>
      <c r="J59" s="67">
        <f>J81</f>
        <v>0</v>
      </c>
      <c r="K59" s="33"/>
      <c r="L59" s="91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119</v>
      </c>
    </row>
    <row r="60" spans="2:12" s="9" customFormat="1" ht="24.95" customHeight="1">
      <c r="B60" s="108"/>
      <c r="D60" s="109" t="s">
        <v>120</v>
      </c>
      <c r="E60" s="110"/>
      <c r="F60" s="110"/>
      <c r="G60" s="110"/>
      <c r="H60" s="110"/>
      <c r="I60" s="110"/>
      <c r="J60" s="111">
        <f>J82</f>
        <v>0</v>
      </c>
      <c r="L60" s="108"/>
    </row>
    <row r="61" spans="2:12" s="10" customFormat="1" ht="19.9" customHeight="1">
      <c r="B61" s="112"/>
      <c r="D61" s="113" t="s">
        <v>125</v>
      </c>
      <c r="E61" s="114"/>
      <c r="F61" s="114"/>
      <c r="G61" s="114"/>
      <c r="H61" s="114"/>
      <c r="I61" s="114"/>
      <c r="J61" s="115">
        <f>J83</f>
        <v>0</v>
      </c>
      <c r="L61" s="112"/>
    </row>
    <row r="62" spans="1:31" s="2" customFormat="1" ht="21.75" customHeight="1">
      <c r="A62" s="33"/>
      <c r="B62" s="34"/>
      <c r="C62" s="33"/>
      <c r="D62" s="33"/>
      <c r="E62" s="33"/>
      <c r="F62" s="33"/>
      <c r="G62" s="33"/>
      <c r="H62" s="33"/>
      <c r="I62" s="33"/>
      <c r="J62" s="33"/>
      <c r="K62" s="33"/>
      <c r="L62" s="91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31" s="2" customFormat="1" ht="6.95" customHeight="1">
      <c r="A63" s="33"/>
      <c r="B63" s="43"/>
      <c r="C63" s="44"/>
      <c r="D63" s="44"/>
      <c r="E63" s="44"/>
      <c r="F63" s="44"/>
      <c r="G63" s="44"/>
      <c r="H63" s="44"/>
      <c r="I63" s="44"/>
      <c r="J63" s="44"/>
      <c r="K63" s="44"/>
      <c r="L63" s="91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7" spans="1:31" s="2" customFormat="1" ht="6.95" customHeight="1">
      <c r="A67" s="33"/>
      <c r="B67" s="45"/>
      <c r="C67" s="46"/>
      <c r="D67" s="46"/>
      <c r="E67" s="46"/>
      <c r="F67" s="46"/>
      <c r="G67" s="46"/>
      <c r="H67" s="46"/>
      <c r="I67" s="46"/>
      <c r="J67" s="46"/>
      <c r="K67" s="46"/>
      <c r="L67" s="91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24.95" customHeight="1">
      <c r="A68" s="33"/>
      <c r="B68" s="34"/>
      <c r="C68" s="22" t="s">
        <v>129</v>
      </c>
      <c r="D68" s="33"/>
      <c r="E68" s="33"/>
      <c r="F68" s="33"/>
      <c r="G68" s="33"/>
      <c r="H68" s="33"/>
      <c r="I68" s="33"/>
      <c r="J68" s="33"/>
      <c r="K68" s="33"/>
      <c r="L68" s="91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6.95" customHeight="1">
      <c r="A69" s="33"/>
      <c r="B69" s="34"/>
      <c r="C69" s="33"/>
      <c r="D69" s="33"/>
      <c r="E69" s="33"/>
      <c r="F69" s="33"/>
      <c r="G69" s="33"/>
      <c r="H69" s="33"/>
      <c r="I69" s="33"/>
      <c r="J69" s="33"/>
      <c r="K69" s="33"/>
      <c r="L69" s="91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12" customHeight="1">
      <c r="A70" s="33"/>
      <c r="B70" s="34"/>
      <c r="C70" s="28" t="s">
        <v>17</v>
      </c>
      <c r="D70" s="33"/>
      <c r="E70" s="33"/>
      <c r="F70" s="33"/>
      <c r="G70" s="33"/>
      <c r="H70" s="33"/>
      <c r="I70" s="33"/>
      <c r="J70" s="33"/>
      <c r="K70" s="33"/>
      <c r="L70" s="91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16.5" customHeight="1">
      <c r="A71" s="33"/>
      <c r="B71" s="34"/>
      <c r="C71" s="33"/>
      <c r="D71" s="33"/>
      <c r="E71" s="329" t="str">
        <f>E7</f>
        <v>III/11447 - KŘIŽOVATKA S III/11447 A – KŘIŽOVATKA S III/11438</v>
      </c>
      <c r="F71" s="330"/>
      <c r="G71" s="330"/>
      <c r="H71" s="330"/>
      <c r="I71" s="33"/>
      <c r="J71" s="33"/>
      <c r="K71" s="33"/>
      <c r="L71" s="91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2" customHeight="1">
      <c r="A72" s="33"/>
      <c r="B72" s="34"/>
      <c r="C72" s="28" t="s">
        <v>111</v>
      </c>
      <c r="D72" s="33"/>
      <c r="E72" s="33"/>
      <c r="F72" s="33"/>
      <c r="G72" s="33"/>
      <c r="H72" s="33"/>
      <c r="I72" s="33"/>
      <c r="J72" s="33"/>
      <c r="K72" s="33"/>
      <c r="L72" s="91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6.5" customHeight="1">
      <c r="A73" s="33"/>
      <c r="B73" s="34"/>
      <c r="C73" s="33"/>
      <c r="D73" s="33"/>
      <c r="E73" s="310" t="str">
        <f>E9</f>
        <v>ZRN2 - DOPRAVNÍ ZNAČENÍ</v>
      </c>
      <c r="F73" s="331"/>
      <c r="G73" s="331"/>
      <c r="H73" s="331"/>
      <c r="I73" s="33"/>
      <c r="J73" s="33"/>
      <c r="K73" s="33"/>
      <c r="L73" s="91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6.95" customHeight="1">
      <c r="A74" s="33"/>
      <c r="B74" s="34"/>
      <c r="C74" s="33"/>
      <c r="D74" s="33"/>
      <c r="E74" s="33"/>
      <c r="F74" s="33"/>
      <c r="G74" s="33"/>
      <c r="H74" s="33"/>
      <c r="I74" s="33"/>
      <c r="J74" s="33"/>
      <c r="K74" s="33"/>
      <c r="L74" s="91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21</v>
      </c>
      <c r="D75" s="33"/>
      <c r="E75" s="33"/>
      <c r="F75" s="26" t="str">
        <f>F12</f>
        <v>KU NEVEKLOV, ZDERADICE</v>
      </c>
      <c r="G75" s="33"/>
      <c r="H75" s="33"/>
      <c r="I75" s="28" t="s">
        <v>23</v>
      </c>
      <c r="J75" s="51" t="str">
        <f>IF(J12="","",J12)</f>
        <v>20. 3. 2021</v>
      </c>
      <c r="K75" s="33"/>
      <c r="L75" s="91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5" customHeight="1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91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5.2" customHeight="1">
      <c r="A77" s="33"/>
      <c r="B77" s="34"/>
      <c r="C77" s="28" t="s">
        <v>25</v>
      </c>
      <c r="D77" s="33"/>
      <c r="E77" s="33"/>
      <c r="F77" s="26" t="str">
        <f>E15</f>
        <v>KSUS PRAHA 5 SMÍCHOV</v>
      </c>
      <c r="G77" s="33"/>
      <c r="H77" s="33"/>
      <c r="I77" s="28" t="s">
        <v>31</v>
      </c>
      <c r="J77" s="31" t="str">
        <f>E21</f>
        <v>NE2D PROJEKT</v>
      </c>
      <c r="K77" s="33"/>
      <c r="L77" s="91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25.7" customHeight="1">
      <c r="A78" s="33"/>
      <c r="B78" s="34"/>
      <c r="C78" s="28" t="s">
        <v>29</v>
      </c>
      <c r="D78" s="33"/>
      <c r="E78" s="33"/>
      <c r="F78" s="26" t="str">
        <f>IF(E18="","",E18)</f>
        <v>Vyplň údaj</v>
      </c>
      <c r="G78" s="33"/>
      <c r="H78" s="33"/>
      <c r="I78" s="28" t="s">
        <v>34</v>
      </c>
      <c r="J78" s="31" t="str">
        <f>E24</f>
        <v>ING VLADIMÍR PLHÁK</v>
      </c>
      <c r="K78" s="33"/>
      <c r="L78" s="91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0.35" customHeight="1">
      <c r="A79" s="33"/>
      <c r="B79" s="34"/>
      <c r="C79" s="33"/>
      <c r="D79" s="33"/>
      <c r="E79" s="33"/>
      <c r="F79" s="33"/>
      <c r="G79" s="33"/>
      <c r="H79" s="33"/>
      <c r="I79" s="33"/>
      <c r="J79" s="33"/>
      <c r="K79" s="33"/>
      <c r="L79" s="91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11" customFormat="1" ht="29.25" customHeight="1">
      <c r="A80" s="116"/>
      <c r="B80" s="117"/>
      <c r="C80" s="118" t="s">
        <v>130</v>
      </c>
      <c r="D80" s="119" t="s">
        <v>57</v>
      </c>
      <c r="E80" s="119" t="s">
        <v>53</v>
      </c>
      <c r="F80" s="119" t="s">
        <v>54</v>
      </c>
      <c r="G80" s="119" t="s">
        <v>131</v>
      </c>
      <c r="H80" s="119" t="s">
        <v>132</v>
      </c>
      <c r="I80" s="119" t="s">
        <v>133</v>
      </c>
      <c r="J80" s="119" t="s">
        <v>118</v>
      </c>
      <c r="K80" s="120" t="s">
        <v>134</v>
      </c>
      <c r="L80" s="121"/>
      <c r="M80" s="58" t="s">
        <v>3</v>
      </c>
      <c r="N80" s="59" t="s">
        <v>42</v>
      </c>
      <c r="O80" s="59" t="s">
        <v>135</v>
      </c>
      <c r="P80" s="59" t="s">
        <v>136</v>
      </c>
      <c r="Q80" s="59" t="s">
        <v>137</v>
      </c>
      <c r="R80" s="59" t="s">
        <v>138</v>
      </c>
      <c r="S80" s="59" t="s">
        <v>139</v>
      </c>
      <c r="T80" s="60" t="s">
        <v>140</v>
      </c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</row>
    <row r="81" spans="1:63" s="2" customFormat="1" ht="22.9" customHeight="1">
      <c r="A81" s="33"/>
      <c r="B81" s="34"/>
      <c r="C81" s="65" t="s">
        <v>141</v>
      </c>
      <c r="D81" s="33"/>
      <c r="E81" s="33"/>
      <c r="F81" s="33"/>
      <c r="G81" s="33"/>
      <c r="H81" s="33"/>
      <c r="I81" s="33"/>
      <c r="J81" s="122">
        <f>BK81</f>
        <v>0</v>
      </c>
      <c r="K81" s="33"/>
      <c r="L81" s="34"/>
      <c r="M81" s="61"/>
      <c r="N81" s="52"/>
      <c r="O81" s="62"/>
      <c r="P81" s="123">
        <f>P82</f>
        <v>0</v>
      </c>
      <c r="Q81" s="62"/>
      <c r="R81" s="123">
        <f>R82</f>
        <v>2.65245</v>
      </c>
      <c r="S81" s="62"/>
      <c r="T81" s="124">
        <f>T82</f>
        <v>0</v>
      </c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T81" s="18" t="s">
        <v>71</v>
      </c>
      <c r="AU81" s="18" t="s">
        <v>119</v>
      </c>
      <c r="BK81" s="125">
        <f>BK82</f>
        <v>0</v>
      </c>
    </row>
    <row r="82" spans="2:63" s="12" customFormat="1" ht="25.9" customHeight="1">
      <c r="B82" s="126"/>
      <c r="D82" s="127" t="s">
        <v>71</v>
      </c>
      <c r="E82" s="128" t="s">
        <v>142</v>
      </c>
      <c r="F82" s="128" t="s">
        <v>143</v>
      </c>
      <c r="I82" s="129"/>
      <c r="J82" s="130">
        <f>BK82</f>
        <v>0</v>
      </c>
      <c r="L82" s="126"/>
      <c r="M82" s="131"/>
      <c r="N82" s="132"/>
      <c r="O82" s="132"/>
      <c r="P82" s="133">
        <f>P83</f>
        <v>0</v>
      </c>
      <c r="Q82" s="132"/>
      <c r="R82" s="133">
        <f>R83</f>
        <v>2.65245</v>
      </c>
      <c r="S82" s="132"/>
      <c r="T82" s="134">
        <f>T83</f>
        <v>0</v>
      </c>
      <c r="AR82" s="127" t="s">
        <v>80</v>
      </c>
      <c r="AT82" s="135" t="s">
        <v>71</v>
      </c>
      <c r="AU82" s="135" t="s">
        <v>72</v>
      </c>
      <c r="AY82" s="127" t="s">
        <v>144</v>
      </c>
      <c r="BK82" s="136">
        <f>BK83</f>
        <v>0</v>
      </c>
    </row>
    <row r="83" spans="2:63" s="12" customFormat="1" ht="22.9" customHeight="1">
      <c r="B83" s="126"/>
      <c r="D83" s="127" t="s">
        <v>71</v>
      </c>
      <c r="E83" s="137" t="s">
        <v>184</v>
      </c>
      <c r="F83" s="137" t="s">
        <v>329</v>
      </c>
      <c r="I83" s="129"/>
      <c r="J83" s="138">
        <f>BK83</f>
        <v>0</v>
      </c>
      <c r="L83" s="126"/>
      <c r="M83" s="131"/>
      <c r="N83" s="132"/>
      <c r="O83" s="132"/>
      <c r="P83" s="133">
        <f>SUM(P84:P131)</f>
        <v>0</v>
      </c>
      <c r="Q83" s="132"/>
      <c r="R83" s="133">
        <f>SUM(R84:R131)</f>
        <v>2.65245</v>
      </c>
      <c r="S83" s="132"/>
      <c r="T83" s="134">
        <f>SUM(T84:T131)</f>
        <v>0</v>
      </c>
      <c r="AR83" s="127" t="s">
        <v>80</v>
      </c>
      <c r="AT83" s="135" t="s">
        <v>71</v>
      </c>
      <c r="AU83" s="135" t="s">
        <v>80</v>
      </c>
      <c r="AY83" s="127" t="s">
        <v>144</v>
      </c>
      <c r="BK83" s="136">
        <f>SUM(BK84:BK131)</f>
        <v>0</v>
      </c>
    </row>
    <row r="84" spans="1:65" s="2" customFormat="1" ht="33" customHeight="1">
      <c r="A84" s="33"/>
      <c r="B84" s="139"/>
      <c r="C84" s="140" t="s">
        <v>80</v>
      </c>
      <c r="D84" s="140" t="s">
        <v>146</v>
      </c>
      <c r="E84" s="141" t="s">
        <v>352</v>
      </c>
      <c r="F84" s="142" t="s">
        <v>353</v>
      </c>
      <c r="G84" s="143" t="s">
        <v>110</v>
      </c>
      <c r="H84" s="144">
        <v>186</v>
      </c>
      <c r="I84" s="145"/>
      <c r="J84" s="146">
        <f>ROUND(I84*H84,2)</f>
        <v>0</v>
      </c>
      <c r="K84" s="142" t="s">
        <v>149</v>
      </c>
      <c r="L84" s="34"/>
      <c r="M84" s="147" t="s">
        <v>3</v>
      </c>
      <c r="N84" s="148" t="s">
        <v>43</v>
      </c>
      <c r="O84" s="54"/>
      <c r="P84" s="149">
        <f>O84*H84</f>
        <v>0</v>
      </c>
      <c r="Q84" s="149">
        <v>0</v>
      </c>
      <c r="R84" s="149">
        <f>Q84*H84</f>
        <v>0</v>
      </c>
      <c r="S84" s="149">
        <v>0</v>
      </c>
      <c r="T84" s="150">
        <f>S84*H84</f>
        <v>0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R84" s="151" t="s">
        <v>150</v>
      </c>
      <c r="AT84" s="151" t="s">
        <v>146</v>
      </c>
      <c r="AU84" s="151" t="s">
        <v>82</v>
      </c>
      <c r="AY84" s="18" t="s">
        <v>144</v>
      </c>
      <c r="BE84" s="152">
        <f>IF(N84="základní",J84,0)</f>
        <v>0</v>
      </c>
      <c r="BF84" s="152">
        <f>IF(N84="snížená",J84,0)</f>
        <v>0</v>
      </c>
      <c r="BG84" s="152">
        <f>IF(N84="zákl. přenesená",J84,0)</f>
        <v>0</v>
      </c>
      <c r="BH84" s="152">
        <f>IF(N84="sníž. přenesená",J84,0)</f>
        <v>0</v>
      </c>
      <c r="BI84" s="152">
        <f>IF(N84="nulová",J84,0)</f>
        <v>0</v>
      </c>
      <c r="BJ84" s="18" t="s">
        <v>80</v>
      </c>
      <c r="BK84" s="152">
        <f>ROUND(I84*H84,2)</f>
        <v>0</v>
      </c>
      <c r="BL84" s="18" t="s">
        <v>150</v>
      </c>
      <c r="BM84" s="151" t="s">
        <v>502</v>
      </c>
    </row>
    <row r="85" spans="2:51" s="14" customFormat="1" ht="11.25">
      <c r="B85" s="161"/>
      <c r="D85" s="154" t="s">
        <v>158</v>
      </c>
      <c r="E85" s="162" t="s">
        <v>3</v>
      </c>
      <c r="F85" s="163" t="s">
        <v>355</v>
      </c>
      <c r="H85" s="164">
        <v>186</v>
      </c>
      <c r="I85" s="165"/>
      <c r="L85" s="161"/>
      <c r="M85" s="166"/>
      <c r="N85" s="167"/>
      <c r="O85" s="167"/>
      <c r="P85" s="167"/>
      <c r="Q85" s="167"/>
      <c r="R85" s="167"/>
      <c r="S85" s="167"/>
      <c r="T85" s="168"/>
      <c r="AT85" s="162" t="s">
        <v>158</v>
      </c>
      <c r="AU85" s="162" t="s">
        <v>82</v>
      </c>
      <c r="AV85" s="14" t="s">
        <v>82</v>
      </c>
      <c r="AW85" s="14" t="s">
        <v>33</v>
      </c>
      <c r="AX85" s="14" t="s">
        <v>80</v>
      </c>
      <c r="AY85" s="162" t="s">
        <v>144</v>
      </c>
    </row>
    <row r="86" spans="1:65" s="2" customFormat="1" ht="16.5" customHeight="1">
      <c r="A86" s="33"/>
      <c r="B86" s="139"/>
      <c r="C86" s="169" t="s">
        <v>82</v>
      </c>
      <c r="D86" s="169" t="s">
        <v>185</v>
      </c>
      <c r="E86" s="170" t="s">
        <v>357</v>
      </c>
      <c r="F86" s="171" t="s">
        <v>358</v>
      </c>
      <c r="G86" s="172" t="s">
        <v>110</v>
      </c>
      <c r="H86" s="173">
        <v>186</v>
      </c>
      <c r="I86" s="174"/>
      <c r="J86" s="175">
        <f>ROUND(I86*H86,2)</f>
        <v>0</v>
      </c>
      <c r="K86" s="171" t="s">
        <v>149</v>
      </c>
      <c r="L86" s="176"/>
      <c r="M86" s="177" t="s">
        <v>3</v>
      </c>
      <c r="N86" s="178" t="s">
        <v>43</v>
      </c>
      <c r="O86" s="54"/>
      <c r="P86" s="149">
        <f>O86*H86</f>
        <v>0</v>
      </c>
      <c r="Q86" s="149">
        <v>0.0021</v>
      </c>
      <c r="R86" s="149">
        <f>Q86*H86</f>
        <v>0.3906</v>
      </c>
      <c r="S86" s="149">
        <v>0</v>
      </c>
      <c r="T86" s="150">
        <f>S86*H86</f>
        <v>0</v>
      </c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R86" s="151" t="s">
        <v>178</v>
      </c>
      <c r="AT86" s="151" t="s">
        <v>185</v>
      </c>
      <c r="AU86" s="151" t="s">
        <v>82</v>
      </c>
      <c r="AY86" s="18" t="s">
        <v>144</v>
      </c>
      <c r="BE86" s="152">
        <f>IF(N86="základní",J86,0)</f>
        <v>0</v>
      </c>
      <c r="BF86" s="152">
        <f>IF(N86="snížená",J86,0)</f>
        <v>0</v>
      </c>
      <c r="BG86" s="152">
        <f>IF(N86="zákl. přenesená",J86,0)</f>
        <v>0</v>
      </c>
      <c r="BH86" s="152">
        <f>IF(N86="sníž. přenesená",J86,0)</f>
        <v>0</v>
      </c>
      <c r="BI86" s="152">
        <f>IF(N86="nulová",J86,0)</f>
        <v>0</v>
      </c>
      <c r="BJ86" s="18" t="s">
        <v>80</v>
      </c>
      <c r="BK86" s="152">
        <f>ROUND(I86*H86,2)</f>
        <v>0</v>
      </c>
      <c r="BL86" s="18" t="s">
        <v>150</v>
      </c>
      <c r="BM86" s="151" t="s">
        <v>503</v>
      </c>
    </row>
    <row r="87" spans="2:51" s="14" customFormat="1" ht="11.25">
      <c r="B87" s="161"/>
      <c r="D87" s="154" t="s">
        <v>158</v>
      </c>
      <c r="E87" s="162" t="s">
        <v>3</v>
      </c>
      <c r="F87" s="163" t="s">
        <v>504</v>
      </c>
      <c r="H87" s="164">
        <v>154</v>
      </c>
      <c r="I87" s="165"/>
      <c r="L87" s="161"/>
      <c r="M87" s="166"/>
      <c r="N87" s="167"/>
      <c r="O87" s="167"/>
      <c r="P87" s="167"/>
      <c r="Q87" s="167"/>
      <c r="R87" s="167"/>
      <c r="S87" s="167"/>
      <c r="T87" s="168"/>
      <c r="AT87" s="162" t="s">
        <v>158</v>
      </c>
      <c r="AU87" s="162" t="s">
        <v>82</v>
      </c>
      <c r="AV87" s="14" t="s">
        <v>82</v>
      </c>
      <c r="AW87" s="14" t="s">
        <v>33</v>
      </c>
      <c r="AX87" s="14" t="s">
        <v>72</v>
      </c>
      <c r="AY87" s="162" t="s">
        <v>144</v>
      </c>
    </row>
    <row r="88" spans="2:51" s="14" customFormat="1" ht="11.25">
      <c r="B88" s="161"/>
      <c r="D88" s="154" t="s">
        <v>158</v>
      </c>
      <c r="E88" s="162" t="s">
        <v>3</v>
      </c>
      <c r="F88" s="163" t="s">
        <v>505</v>
      </c>
      <c r="H88" s="164">
        <v>32</v>
      </c>
      <c r="I88" s="165"/>
      <c r="L88" s="161"/>
      <c r="M88" s="166"/>
      <c r="N88" s="167"/>
      <c r="O88" s="167"/>
      <c r="P88" s="167"/>
      <c r="Q88" s="167"/>
      <c r="R88" s="167"/>
      <c r="S88" s="167"/>
      <c r="T88" s="168"/>
      <c r="AT88" s="162" t="s">
        <v>158</v>
      </c>
      <c r="AU88" s="162" t="s">
        <v>82</v>
      </c>
      <c r="AV88" s="14" t="s">
        <v>82</v>
      </c>
      <c r="AW88" s="14" t="s">
        <v>33</v>
      </c>
      <c r="AX88" s="14" t="s">
        <v>72</v>
      </c>
      <c r="AY88" s="162" t="s">
        <v>144</v>
      </c>
    </row>
    <row r="89" spans="2:51" s="15" customFormat="1" ht="11.25">
      <c r="B89" s="183"/>
      <c r="D89" s="154" t="s">
        <v>158</v>
      </c>
      <c r="E89" s="184" t="s">
        <v>3</v>
      </c>
      <c r="F89" s="185" t="s">
        <v>228</v>
      </c>
      <c r="H89" s="186">
        <v>186</v>
      </c>
      <c r="I89" s="187"/>
      <c r="L89" s="183"/>
      <c r="M89" s="188"/>
      <c r="N89" s="189"/>
      <c r="O89" s="189"/>
      <c r="P89" s="189"/>
      <c r="Q89" s="189"/>
      <c r="R89" s="189"/>
      <c r="S89" s="189"/>
      <c r="T89" s="190"/>
      <c r="AT89" s="184" t="s">
        <v>158</v>
      </c>
      <c r="AU89" s="184" t="s">
        <v>82</v>
      </c>
      <c r="AV89" s="15" t="s">
        <v>150</v>
      </c>
      <c r="AW89" s="15" t="s">
        <v>33</v>
      </c>
      <c r="AX89" s="15" t="s">
        <v>80</v>
      </c>
      <c r="AY89" s="184" t="s">
        <v>144</v>
      </c>
    </row>
    <row r="90" spans="1:65" s="2" customFormat="1" ht="16.5" customHeight="1">
      <c r="A90" s="33"/>
      <c r="B90" s="139"/>
      <c r="C90" s="140" t="s">
        <v>93</v>
      </c>
      <c r="D90" s="140" t="s">
        <v>146</v>
      </c>
      <c r="E90" s="141" t="s">
        <v>506</v>
      </c>
      <c r="F90" s="142" t="s">
        <v>507</v>
      </c>
      <c r="G90" s="143" t="s">
        <v>110</v>
      </c>
      <c r="H90" s="144">
        <v>86</v>
      </c>
      <c r="I90" s="145"/>
      <c r="J90" s="146">
        <f>ROUND(I90*H90,2)</f>
        <v>0</v>
      </c>
      <c r="K90" s="142" t="s">
        <v>149</v>
      </c>
      <c r="L90" s="34"/>
      <c r="M90" s="147" t="s">
        <v>3</v>
      </c>
      <c r="N90" s="148" t="s">
        <v>43</v>
      </c>
      <c r="O90" s="54"/>
      <c r="P90" s="149">
        <f>O90*H90</f>
        <v>0</v>
      </c>
      <c r="Q90" s="149">
        <v>0.00018</v>
      </c>
      <c r="R90" s="149">
        <f>Q90*H90</f>
        <v>0.01548</v>
      </c>
      <c r="S90" s="149">
        <v>0</v>
      </c>
      <c r="T90" s="150">
        <f>S90*H90</f>
        <v>0</v>
      </c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R90" s="151" t="s">
        <v>150</v>
      </c>
      <c r="AT90" s="151" t="s">
        <v>146</v>
      </c>
      <c r="AU90" s="151" t="s">
        <v>82</v>
      </c>
      <c r="AY90" s="18" t="s">
        <v>144</v>
      </c>
      <c r="BE90" s="152">
        <f>IF(N90="základní",J90,0)</f>
        <v>0</v>
      </c>
      <c r="BF90" s="152">
        <f>IF(N90="snížená",J90,0)</f>
        <v>0</v>
      </c>
      <c r="BG90" s="152">
        <f>IF(N90="zákl. přenesená",J90,0)</f>
        <v>0</v>
      </c>
      <c r="BH90" s="152">
        <f>IF(N90="sníž. přenesená",J90,0)</f>
        <v>0</v>
      </c>
      <c r="BI90" s="152">
        <f>IF(N90="nulová",J90,0)</f>
        <v>0</v>
      </c>
      <c r="BJ90" s="18" t="s">
        <v>80</v>
      </c>
      <c r="BK90" s="152">
        <f>ROUND(I90*H90,2)</f>
        <v>0</v>
      </c>
      <c r="BL90" s="18" t="s">
        <v>150</v>
      </c>
      <c r="BM90" s="151" t="s">
        <v>508</v>
      </c>
    </row>
    <row r="91" spans="1:65" s="2" customFormat="1" ht="16.5" customHeight="1">
      <c r="A91" s="33"/>
      <c r="B91" s="139"/>
      <c r="C91" s="169" t="s">
        <v>150</v>
      </c>
      <c r="D91" s="169" t="s">
        <v>185</v>
      </c>
      <c r="E91" s="170" t="s">
        <v>509</v>
      </c>
      <c r="F91" s="171" t="s">
        <v>510</v>
      </c>
      <c r="G91" s="172" t="s">
        <v>110</v>
      </c>
      <c r="H91" s="173">
        <v>86</v>
      </c>
      <c r="I91" s="174"/>
      <c r="J91" s="175">
        <f>ROUND(I91*H91,2)</f>
        <v>0</v>
      </c>
      <c r="K91" s="171" t="s">
        <v>149</v>
      </c>
      <c r="L91" s="176"/>
      <c r="M91" s="177" t="s">
        <v>3</v>
      </c>
      <c r="N91" s="178" t="s">
        <v>43</v>
      </c>
      <c r="O91" s="54"/>
      <c r="P91" s="149">
        <f>O91*H91</f>
        <v>0</v>
      </c>
      <c r="Q91" s="149">
        <v>0.0004</v>
      </c>
      <c r="R91" s="149">
        <f>Q91*H91</f>
        <v>0.0344</v>
      </c>
      <c r="S91" s="149">
        <v>0</v>
      </c>
      <c r="T91" s="150">
        <f>S91*H91</f>
        <v>0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R91" s="151" t="s">
        <v>178</v>
      </c>
      <c r="AT91" s="151" t="s">
        <v>185</v>
      </c>
      <c r="AU91" s="151" t="s">
        <v>82</v>
      </c>
      <c r="AY91" s="18" t="s">
        <v>144</v>
      </c>
      <c r="BE91" s="152">
        <f>IF(N91="základní",J91,0)</f>
        <v>0</v>
      </c>
      <c r="BF91" s="152">
        <f>IF(N91="snížená",J91,0)</f>
        <v>0</v>
      </c>
      <c r="BG91" s="152">
        <f>IF(N91="zákl. přenesená",J91,0)</f>
        <v>0</v>
      </c>
      <c r="BH91" s="152">
        <f>IF(N91="sníž. přenesená",J91,0)</f>
        <v>0</v>
      </c>
      <c r="BI91" s="152">
        <f>IF(N91="nulová",J91,0)</f>
        <v>0</v>
      </c>
      <c r="BJ91" s="18" t="s">
        <v>80</v>
      </c>
      <c r="BK91" s="152">
        <f>ROUND(I91*H91,2)</f>
        <v>0</v>
      </c>
      <c r="BL91" s="18" t="s">
        <v>150</v>
      </c>
      <c r="BM91" s="151" t="s">
        <v>511</v>
      </c>
    </row>
    <row r="92" spans="1:65" s="2" customFormat="1" ht="24">
      <c r="A92" s="33"/>
      <c r="B92" s="139"/>
      <c r="C92" s="140" t="s">
        <v>165</v>
      </c>
      <c r="D92" s="140" t="s">
        <v>146</v>
      </c>
      <c r="E92" s="141" t="s">
        <v>512</v>
      </c>
      <c r="F92" s="142" t="s">
        <v>513</v>
      </c>
      <c r="G92" s="143" t="s">
        <v>110</v>
      </c>
      <c r="H92" s="144">
        <v>8</v>
      </c>
      <c r="I92" s="145"/>
      <c r="J92" s="146">
        <f>ROUND(I92*H92,2)</f>
        <v>0</v>
      </c>
      <c r="K92" s="142" t="s">
        <v>3</v>
      </c>
      <c r="L92" s="34"/>
      <c r="M92" s="147" t="s">
        <v>3</v>
      </c>
      <c r="N92" s="148" t="s">
        <v>43</v>
      </c>
      <c r="O92" s="54"/>
      <c r="P92" s="149">
        <f>O92*H92</f>
        <v>0</v>
      </c>
      <c r="Q92" s="149">
        <v>0.10941</v>
      </c>
      <c r="R92" s="149">
        <f>Q92*H92</f>
        <v>0.87528</v>
      </c>
      <c r="S92" s="149">
        <v>0</v>
      </c>
      <c r="T92" s="150">
        <f>S92*H92</f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51" t="s">
        <v>150</v>
      </c>
      <c r="AT92" s="151" t="s">
        <v>146</v>
      </c>
      <c r="AU92" s="151" t="s">
        <v>82</v>
      </c>
      <c r="AY92" s="18" t="s">
        <v>144</v>
      </c>
      <c r="BE92" s="152">
        <f>IF(N92="základní",J92,0)</f>
        <v>0</v>
      </c>
      <c r="BF92" s="152">
        <f>IF(N92="snížená",J92,0)</f>
        <v>0</v>
      </c>
      <c r="BG92" s="152">
        <f>IF(N92="zákl. přenesená",J92,0)</f>
        <v>0</v>
      </c>
      <c r="BH92" s="152">
        <f>IF(N92="sníž. přenesená",J92,0)</f>
        <v>0</v>
      </c>
      <c r="BI92" s="152">
        <f>IF(N92="nulová",J92,0)</f>
        <v>0</v>
      </c>
      <c r="BJ92" s="18" t="s">
        <v>80</v>
      </c>
      <c r="BK92" s="152">
        <f>ROUND(I92*H92,2)</f>
        <v>0</v>
      </c>
      <c r="BL92" s="18" t="s">
        <v>150</v>
      </c>
      <c r="BM92" s="151" t="s">
        <v>514</v>
      </c>
    </row>
    <row r="93" spans="2:51" s="14" customFormat="1" ht="11.25">
      <c r="B93" s="161"/>
      <c r="D93" s="154" t="s">
        <v>158</v>
      </c>
      <c r="E93" s="162" t="s">
        <v>3</v>
      </c>
      <c r="F93" s="163" t="s">
        <v>515</v>
      </c>
      <c r="H93" s="164">
        <v>2</v>
      </c>
      <c r="I93" s="165"/>
      <c r="L93" s="161"/>
      <c r="M93" s="166"/>
      <c r="N93" s="167"/>
      <c r="O93" s="167"/>
      <c r="P93" s="167"/>
      <c r="Q93" s="167"/>
      <c r="R93" s="167"/>
      <c r="S93" s="167"/>
      <c r="T93" s="168"/>
      <c r="AT93" s="162" t="s">
        <v>158</v>
      </c>
      <c r="AU93" s="162" t="s">
        <v>82</v>
      </c>
      <c r="AV93" s="14" t="s">
        <v>82</v>
      </c>
      <c r="AW93" s="14" t="s">
        <v>33</v>
      </c>
      <c r="AX93" s="14" t="s">
        <v>72</v>
      </c>
      <c r="AY93" s="162" t="s">
        <v>144</v>
      </c>
    </row>
    <row r="94" spans="2:51" s="14" customFormat="1" ht="11.25">
      <c r="B94" s="161"/>
      <c r="D94" s="154" t="s">
        <v>158</v>
      </c>
      <c r="E94" s="162" t="s">
        <v>3</v>
      </c>
      <c r="F94" s="163" t="s">
        <v>516</v>
      </c>
      <c r="H94" s="164">
        <v>6</v>
      </c>
      <c r="I94" s="165"/>
      <c r="L94" s="161"/>
      <c r="M94" s="166"/>
      <c r="N94" s="167"/>
      <c r="O94" s="167"/>
      <c r="P94" s="167"/>
      <c r="Q94" s="167"/>
      <c r="R94" s="167"/>
      <c r="S94" s="167"/>
      <c r="T94" s="168"/>
      <c r="AT94" s="162" t="s">
        <v>158</v>
      </c>
      <c r="AU94" s="162" t="s">
        <v>82</v>
      </c>
      <c r="AV94" s="14" t="s">
        <v>82</v>
      </c>
      <c r="AW94" s="14" t="s">
        <v>33</v>
      </c>
      <c r="AX94" s="14" t="s">
        <v>72</v>
      </c>
      <c r="AY94" s="162" t="s">
        <v>144</v>
      </c>
    </row>
    <row r="95" spans="2:51" s="15" customFormat="1" ht="11.25">
      <c r="B95" s="183"/>
      <c r="D95" s="154" t="s">
        <v>158</v>
      </c>
      <c r="E95" s="184" t="s">
        <v>499</v>
      </c>
      <c r="F95" s="185" t="s">
        <v>228</v>
      </c>
      <c r="H95" s="186">
        <v>8</v>
      </c>
      <c r="I95" s="187"/>
      <c r="L95" s="183"/>
      <c r="M95" s="188"/>
      <c r="N95" s="189"/>
      <c r="O95" s="189"/>
      <c r="P95" s="189"/>
      <c r="Q95" s="189"/>
      <c r="R95" s="189"/>
      <c r="S95" s="189"/>
      <c r="T95" s="190"/>
      <c r="AT95" s="184" t="s">
        <v>158</v>
      </c>
      <c r="AU95" s="184" t="s">
        <v>82</v>
      </c>
      <c r="AV95" s="15" t="s">
        <v>150</v>
      </c>
      <c r="AW95" s="15" t="s">
        <v>33</v>
      </c>
      <c r="AX95" s="15" t="s">
        <v>80</v>
      </c>
      <c r="AY95" s="184" t="s">
        <v>144</v>
      </c>
    </row>
    <row r="96" spans="1:65" s="2" customFormat="1" ht="21.75" customHeight="1">
      <c r="A96" s="33"/>
      <c r="B96" s="139"/>
      <c r="C96" s="169" t="s">
        <v>92</v>
      </c>
      <c r="D96" s="169" t="s">
        <v>185</v>
      </c>
      <c r="E96" s="170" t="s">
        <v>517</v>
      </c>
      <c r="F96" s="171" t="s">
        <v>518</v>
      </c>
      <c r="G96" s="172" t="s">
        <v>110</v>
      </c>
      <c r="H96" s="173">
        <v>8</v>
      </c>
      <c r="I96" s="174"/>
      <c r="J96" s="175">
        <f>ROUND(I96*H96,2)</f>
        <v>0</v>
      </c>
      <c r="K96" s="171" t="s">
        <v>3</v>
      </c>
      <c r="L96" s="176"/>
      <c r="M96" s="177" t="s">
        <v>3</v>
      </c>
      <c r="N96" s="178" t="s">
        <v>43</v>
      </c>
      <c r="O96" s="54"/>
      <c r="P96" s="149">
        <f>O96*H96</f>
        <v>0</v>
      </c>
      <c r="Q96" s="149">
        <v>0.0065</v>
      </c>
      <c r="R96" s="149">
        <f>Q96*H96</f>
        <v>0.052</v>
      </c>
      <c r="S96" s="149">
        <v>0</v>
      </c>
      <c r="T96" s="150">
        <f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51" t="s">
        <v>178</v>
      </c>
      <c r="AT96" s="151" t="s">
        <v>185</v>
      </c>
      <c r="AU96" s="151" t="s">
        <v>82</v>
      </c>
      <c r="AY96" s="18" t="s">
        <v>144</v>
      </c>
      <c r="BE96" s="152">
        <f>IF(N96="základní",J96,0)</f>
        <v>0</v>
      </c>
      <c r="BF96" s="152">
        <f>IF(N96="snížená",J96,0)</f>
        <v>0</v>
      </c>
      <c r="BG96" s="152">
        <f>IF(N96="zákl. přenesená",J96,0)</f>
        <v>0</v>
      </c>
      <c r="BH96" s="152">
        <f>IF(N96="sníž. přenesená",J96,0)</f>
        <v>0</v>
      </c>
      <c r="BI96" s="152">
        <f>IF(N96="nulová",J96,0)</f>
        <v>0</v>
      </c>
      <c r="BJ96" s="18" t="s">
        <v>80</v>
      </c>
      <c r="BK96" s="152">
        <f>ROUND(I96*H96,2)</f>
        <v>0</v>
      </c>
      <c r="BL96" s="18" t="s">
        <v>150</v>
      </c>
      <c r="BM96" s="151" t="s">
        <v>519</v>
      </c>
    </row>
    <row r="97" spans="2:51" s="14" customFormat="1" ht="11.25">
      <c r="B97" s="161"/>
      <c r="D97" s="154" t="s">
        <v>158</v>
      </c>
      <c r="E97" s="162" t="s">
        <v>3</v>
      </c>
      <c r="F97" s="163" t="s">
        <v>499</v>
      </c>
      <c r="H97" s="164">
        <v>8</v>
      </c>
      <c r="I97" s="165"/>
      <c r="L97" s="161"/>
      <c r="M97" s="166"/>
      <c r="N97" s="167"/>
      <c r="O97" s="167"/>
      <c r="P97" s="167"/>
      <c r="Q97" s="167"/>
      <c r="R97" s="167"/>
      <c r="S97" s="167"/>
      <c r="T97" s="168"/>
      <c r="AT97" s="162" t="s">
        <v>158</v>
      </c>
      <c r="AU97" s="162" t="s">
        <v>82</v>
      </c>
      <c r="AV97" s="14" t="s">
        <v>82</v>
      </c>
      <c r="AW97" s="14" t="s">
        <v>33</v>
      </c>
      <c r="AX97" s="14" t="s">
        <v>80</v>
      </c>
      <c r="AY97" s="162" t="s">
        <v>144</v>
      </c>
    </row>
    <row r="98" spans="1:65" s="2" customFormat="1" ht="16.5" customHeight="1">
      <c r="A98" s="33"/>
      <c r="B98" s="139"/>
      <c r="C98" s="169" t="s">
        <v>173</v>
      </c>
      <c r="D98" s="169" t="s">
        <v>185</v>
      </c>
      <c r="E98" s="170" t="s">
        <v>520</v>
      </c>
      <c r="F98" s="171" t="s">
        <v>521</v>
      </c>
      <c r="G98" s="172" t="s">
        <v>110</v>
      </c>
      <c r="H98" s="173">
        <v>8</v>
      </c>
      <c r="I98" s="174"/>
      <c r="J98" s="175">
        <f>ROUND(I98*H98,2)</f>
        <v>0</v>
      </c>
      <c r="K98" s="171" t="s">
        <v>3</v>
      </c>
      <c r="L98" s="176"/>
      <c r="M98" s="177" t="s">
        <v>3</v>
      </c>
      <c r="N98" s="178" t="s">
        <v>43</v>
      </c>
      <c r="O98" s="54"/>
      <c r="P98" s="149">
        <f>O98*H98</f>
        <v>0</v>
      </c>
      <c r="Q98" s="149">
        <v>0.00015</v>
      </c>
      <c r="R98" s="149">
        <f>Q98*H98</f>
        <v>0.0012</v>
      </c>
      <c r="S98" s="149">
        <v>0</v>
      </c>
      <c r="T98" s="150">
        <f>S98*H98</f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51" t="s">
        <v>178</v>
      </c>
      <c r="AT98" s="151" t="s">
        <v>185</v>
      </c>
      <c r="AU98" s="151" t="s">
        <v>82</v>
      </c>
      <c r="AY98" s="18" t="s">
        <v>144</v>
      </c>
      <c r="BE98" s="152">
        <f>IF(N98="základní",J98,0)</f>
        <v>0</v>
      </c>
      <c r="BF98" s="152">
        <f>IF(N98="snížená",J98,0)</f>
        <v>0</v>
      </c>
      <c r="BG98" s="152">
        <f>IF(N98="zákl. přenesená",J98,0)</f>
        <v>0</v>
      </c>
      <c r="BH98" s="152">
        <f>IF(N98="sníž. přenesená",J98,0)</f>
        <v>0</v>
      </c>
      <c r="BI98" s="152">
        <f>IF(N98="nulová",J98,0)</f>
        <v>0</v>
      </c>
      <c r="BJ98" s="18" t="s">
        <v>80</v>
      </c>
      <c r="BK98" s="152">
        <f>ROUND(I98*H98,2)</f>
        <v>0</v>
      </c>
      <c r="BL98" s="18" t="s">
        <v>150</v>
      </c>
      <c r="BM98" s="151" t="s">
        <v>522</v>
      </c>
    </row>
    <row r="99" spans="2:51" s="14" customFormat="1" ht="11.25">
      <c r="B99" s="161"/>
      <c r="D99" s="154" t="s">
        <v>158</v>
      </c>
      <c r="E99" s="162" t="s">
        <v>3</v>
      </c>
      <c r="F99" s="163" t="s">
        <v>499</v>
      </c>
      <c r="H99" s="164">
        <v>8</v>
      </c>
      <c r="I99" s="165"/>
      <c r="L99" s="161"/>
      <c r="M99" s="166"/>
      <c r="N99" s="167"/>
      <c r="O99" s="167"/>
      <c r="P99" s="167"/>
      <c r="Q99" s="167"/>
      <c r="R99" s="167"/>
      <c r="S99" s="167"/>
      <c r="T99" s="168"/>
      <c r="AT99" s="162" t="s">
        <v>158</v>
      </c>
      <c r="AU99" s="162" t="s">
        <v>82</v>
      </c>
      <c r="AV99" s="14" t="s">
        <v>82</v>
      </c>
      <c r="AW99" s="14" t="s">
        <v>33</v>
      </c>
      <c r="AX99" s="14" t="s">
        <v>80</v>
      </c>
      <c r="AY99" s="162" t="s">
        <v>144</v>
      </c>
    </row>
    <row r="100" spans="1:65" s="2" customFormat="1" ht="16.5" customHeight="1">
      <c r="A100" s="33"/>
      <c r="B100" s="139"/>
      <c r="C100" s="169" t="s">
        <v>178</v>
      </c>
      <c r="D100" s="169" t="s">
        <v>185</v>
      </c>
      <c r="E100" s="170" t="s">
        <v>523</v>
      </c>
      <c r="F100" s="171" t="s">
        <v>524</v>
      </c>
      <c r="G100" s="172" t="s">
        <v>110</v>
      </c>
      <c r="H100" s="173">
        <v>16</v>
      </c>
      <c r="I100" s="174"/>
      <c r="J100" s="175">
        <f>ROUND(I100*H100,2)</f>
        <v>0</v>
      </c>
      <c r="K100" s="171" t="s">
        <v>3</v>
      </c>
      <c r="L100" s="176"/>
      <c r="M100" s="177" t="s">
        <v>3</v>
      </c>
      <c r="N100" s="178" t="s">
        <v>43</v>
      </c>
      <c r="O100" s="54"/>
      <c r="P100" s="149">
        <f>O100*H100</f>
        <v>0</v>
      </c>
      <c r="Q100" s="149">
        <v>0.0004</v>
      </c>
      <c r="R100" s="149">
        <f>Q100*H100</f>
        <v>0.0064</v>
      </c>
      <c r="S100" s="149">
        <v>0</v>
      </c>
      <c r="T100" s="150">
        <f>S100*H100</f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51" t="s">
        <v>178</v>
      </c>
      <c r="AT100" s="151" t="s">
        <v>185</v>
      </c>
      <c r="AU100" s="151" t="s">
        <v>82</v>
      </c>
      <c r="AY100" s="18" t="s">
        <v>144</v>
      </c>
      <c r="BE100" s="152">
        <f>IF(N100="základní",J100,0)</f>
        <v>0</v>
      </c>
      <c r="BF100" s="152">
        <f>IF(N100="snížená",J100,0)</f>
        <v>0</v>
      </c>
      <c r="BG100" s="152">
        <f>IF(N100="zákl. přenesená",J100,0)</f>
        <v>0</v>
      </c>
      <c r="BH100" s="152">
        <f>IF(N100="sníž. přenesená",J100,0)</f>
        <v>0</v>
      </c>
      <c r="BI100" s="152">
        <f>IF(N100="nulová",J100,0)</f>
        <v>0</v>
      </c>
      <c r="BJ100" s="18" t="s">
        <v>80</v>
      </c>
      <c r="BK100" s="152">
        <f>ROUND(I100*H100,2)</f>
        <v>0</v>
      </c>
      <c r="BL100" s="18" t="s">
        <v>150</v>
      </c>
      <c r="BM100" s="151" t="s">
        <v>525</v>
      </c>
    </row>
    <row r="101" spans="2:51" s="14" customFormat="1" ht="11.25">
      <c r="B101" s="161"/>
      <c r="D101" s="154" t="s">
        <v>158</v>
      </c>
      <c r="E101" s="162" t="s">
        <v>3</v>
      </c>
      <c r="F101" s="163" t="s">
        <v>526</v>
      </c>
      <c r="H101" s="164">
        <v>16</v>
      </c>
      <c r="I101" s="165"/>
      <c r="L101" s="161"/>
      <c r="M101" s="166"/>
      <c r="N101" s="167"/>
      <c r="O101" s="167"/>
      <c r="P101" s="167"/>
      <c r="Q101" s="167"/>
      <c r="R101" s="167"/>
      <c r="S101" s="167"/>
      <c r="T101" s="168"/>
      <c r="AT101" s="162" t="s">
        <v>158</v>
      </c>
      <c r="AU101" s="162" t="s">
        <v>82</v>
      </c>
      <c r="AV101" s="14" t="s">
        <v>82</v>
      </c>
      <c r="AW101" s="14" t="s">
        <v>33</v>
      </c>
      <c r="AX101" s="14" t="s">
        <v>80</v>
      </c>
      <c r="AY101" s="162" t="s">
        <v>144</v>
      </c>
    </row>
    <row r="102" spans="1:65" s="2" customFormat="1" ht="24">
      <c r="A102" s="33"/>
      <c r="B102" s="139"/>
      <c r="C102" s="169" t="s">
        <v>184</v>
      </c>
      <c r="D102" s="169" t="s">
        <v>185</v>
      </c>
      <c r="E102" s="170" t="s">
        <v>527</v>
      </c>
      <c r="F102" s="171" t="s">
        <v>528</v>
      </c>
      <c r="G102" s="172" t="s">
        <v>110</v>
      </c>
      <c r="H102" s="173">
        <v>2</v>
      </c>
      <c r="I102" s="174"/>
      <c r="J102" s="175">
        <f>ROUND(I102*H102,2)</f>
        <v>0</v>
      </c>
      <c r="K102" s="171" t="s">
        <v>3</v>
      </c>
      <c r="L102" s="176"/>
      <c r="M102" s="177" t="s">
        <v>3</v>
      </c>
      <c r="N102" s="178" t="s">
        <v>43</v>
      </c>
      <c r="O102" s="54"/>
      <c r="P102" s="149">
        <f>O102*H102</f>
        <v>0</v>
      </c>
      <c r="Q102" s="149">
        <v>0.004</v>
      </c>
      <c r="R102" s="149">
        <f>Q102*H102</f>
        <v>0.008</v>
      </c>
      <c r="S102" s="149">
        <v>0</v>
      </c>
      <c r="T102" s="150">
        <f>S102*H102</f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51" t="s">
        <v>178</v>
      </c>
      <c r="AT102" s="151" t="s">
        <v>185</v>
      </c>
      <c r="AU102" s="151" t="s">
        <v>82</v>
      </c>
      <c r="AY102" s="18" t="s">
        <v>144</v>
      </c>
      <c r="BE102" s="152">
        <f>IF(N102="základní",J102,0)</f>
        <v>0</v>
      </c>
      <c r="BF102" s="152">
        <f>IF(N102="snížená",J102,0)</f>
        <v>0</v>
      </c>
      <c r="BG102" s="152">
        <f>IF(N102="zákl. přenesená",J102,0)</f>
        <v>0</v>
      </c>
      <c r="BH102" s="152">
        <f>IF(N102="sníž. přenesená",J102,0)</f>
        <v>0</v>
      </c>
      <c r="BI102" s="152">
        <f>IF(N102="nulová",J102,0)</f>
        <v>0</v>
      </c>
      <c r="BJ102" s="18" t="s">
        <v>80</v>
      </c>
      <c r="BK102" s="152">
        <f>ROUND(I102*H102,2)</f>
        <v>0</v>
      </c>
      <c r="BL102" s="18" t="s">
        <v>150</v>
      </c>
      <c r="BM102" s="151" t="s">
        <v>529</v>
      </c>
    </row>
    <row r="103" spans="2:51" s="14" customFormat="1" ht="11.25">
      <c r="B103" s="161"/>
      <c r="D103" s="154" t="s">
        <v>158</v>
      </c>
      <c r="E103" s="162" t="s">
        <v>3</v>
      </c>
      <c r="F103" s="163" t="s">
        <v>515</v>
      </c>
      <c r="H103" s="164">
        <v>2</v>
      </c>
      <c r="I103" s="165"/>
      <c r="L103" s="161"/>
      <c r="M103" s="166"/>
      <c r="N103" s="167"/>
      <c r="O103" s="167"/>
      <c r="P103" s="167"/>
      <c r="Q103" s="167"/>
      <c r="R103" s="167"/>
      <c r="S103" s="167"/>
      <c r="T103" s="168"/>
      <c r="AT103" s="162" t="s">
        <v>158</v>
      </c>
      <c r="AU103" s="162" t="s">
        <v>82</v>
      </c>
      <c r="AV103" s="14" t="s">
        <v>82</v>
      </c>
      <c r="AW103" s="14" t="s">
        <v>33</v>
      </c>
      <c r="AX103" s="14" t="s">
        <v>80</v>
      </c>
      <c r="AY103" s="162" t="s">
        <v>144</v>
      </c>
    </row>
    <row r="104" spans="1:65" s="2" customFormat="1" ht="16.5" customHeight="1">
      <c r="A104" s="33"/>
      <c r="B104" s="139"/>
      <c r="C104" s="169" t="s">
        <v>193</v>
      </c>
      <c r="D104" s="169" t="s">
        <v>185</v>
      </c>
      <c r="E104" s="170" t="s">
        <v>530</v>
      </c>
      <c r="F104" s="171" t="s">
        <v>531</v>
      </c>
      <c r="G104" s="172" t="s">
        <v>110</v>
      </c>
      <c r="H104" s="173">
        <v>12</v>
      </c>
      <c r="I104" s="174"/>
      <c r="J104" s="175">
        <f>ROUND(I104*H104,2)</f>
        <v>0</v>
      </c>
      <c r="K104" s="171" t="s">
        <v>149</v>
      </c>
      <c r="L104" s="176"/>
      <c r="M104" s="177" t="s">
        <v>3</v>
      </c>
      <c r="N104" s="178" t="s">
        <v>43</v>
      </c>
      <c r="O104" s="54"/>
      <c r="P104" s="149">
        <f>O104*H104</f>
        <v>0</v>
      </c>
      <c r="Q104" s="149">
        <v>0.0025</v>
      </c>
      <c r="R104" s="149">
        <f>Q104*H104</f>
        <v>0.03</v>
      </c>
      <c r="S104" s="149">
        <v>0</v>
      </c>
      <c r="T104" s="150">
        <f>S104*H104</f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51" t="s">
        <v>178</v>
      </c>
      <c r="AT104" s="151" t="s">
        <v>185</v>
      </c>
      <c r="AU104" s="151" t="s">
        <v>82</v>
      </c>
      <c r="AY104" s="18" t="s">
        <v>144</v>
      </c>
      <c r="BE104" s="152">
        <f>IF(N104="základní",J104,0)</f>
        <v>0</v>
      </c>
      <c r="BF104" s="152">
        <f>IF(N104="snížená",J104,0)</f>
        <v>0</v>
      </c>
      <c r="BG104" s="152">
        <f>IF(N104="zákl. přenesená",J104,0)</f>
        <v>0</v>
      </c>
      <c r="BH104" s="152">
        <f>IF(N104="sníž. přenesená",J104,0)</f>
        <v>0</v>
      </c>
      <c r="BI104" s="152">
        <f>IF(N104="nulová",J104,0)</f>
        <v>0</v>
      </c>
      <c r="BJ104" s="18" t="s">
        <v>80</v>
      </c>
      <c r="BK104" s="152">
        <f>ROUND(I104*H104,2)</f>
        <v>0</v>
      </c>
      <c r="BL104" s="18" t="s">
        <v>150</v>
      </c>
      <c r="BM104" s="151" t="s">
        <v>532</v>
      </c>
    </row>
    <row r="105" spans="1:65" s="2" customFormat="1" ht="24">
      <c r="A105" s="33"/>
      <c r="B105" s="139"/>
      <c r="C105" s="140" t="s">
        <v>197</v>
      </c>
      <c r="D105" s="140" t="s">
        <v>146</v>
      </c>
      <c r="E105" s="141" t="s">
        <v>533</v>
      </c>
      <c r="F105" s="142" t="s">
        <v>534</v>
      </c>
      <c r="G105" s="143" t="s">
        <v>91</v>
      </c>
      <c r="H105" s="144">
        <v>4496</v>
      </c>
      <c r="I105" s="145"/>
      <c r="J105" s="146">
        <f>ROUND(I105*H105,2)</f>
        <v>0</v>
      </c>
      <c r="K105" s="142" t="s">
        <v>3</v>
      </c>
      <c r="L105" s="34"/>
      <c r="M105" s="147" t="s">
        <v>3</v>
      </c>
      <c r="N105" s="148" t="s">
        <v>43</v>
      </c>
      <c r="O105" s="54"/>
      <c r="P105" s="149">
        <f>O105*H105</f>
        <v>0</v>
      </c>
      <c r="Q105" s="149">
        <v>0.0002</v>
      </c>
      <c r="R105" s="149">
        <f>Q105*H105</f>
        <v>0.8992</v>
      </c>
      <c r="S105" s="149">
        <v>0</v>
      </c>
      <c r="T105" s="150">
        <f>S105*H105</f>
        <v>0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R105" s="151" t="s">
        <v>150</v>
      </c>
      <c r="AT105" s="151" t="s">
        <v>146</v>
      </c>
      <c r="AU105" s="151" t="s">
        <v>82</v>
      </c>
      <c r="AY105" s="18" t="s">
        <v>144</v>
      </c>
      <c r="BE105" s="152">
        <f>IF(N105="základní",J105,0)</f>
        <v>0</v>
      </c>
      <c r="BF105" s="152">
        <f>IF(N105="snížená",J105,0)</f>
        <v>0</v>
      </c>
      <c r="BG105" s="152">
        <f>IF(N105="zákl. přenesená",J105,0)</f>
        <v>0</v>
      </c>
      <c r="BH105" s="152">
        <f>IF(N105="sníž. přenesená",J105,0)</f>
        <v>0</v>
      </c>
      <c r="BI105" s="152">
        <f>IF(N105="nulová",J105,0)</f>
        <v>0</v>
      </c>
      <c r="BJ105" s="18" t="s">
        <v>80</v>
      </c>
      <c r="BK105" s="152">
        <f>ROUND(I105*H105,2)</f>
        <v>0</v>
      </c>
      <c r="BL105" s="18" t="s">
        <v>150</v>
      </c>
      <c r="BM105" s="151" t="s">
        <v>535</v>
      </c>
    </row>
    <row r="106" spans="1:47" s="2" customFormat="1" ht="29.25">
      <c r="A106" s="33"/>
      <c r="B106" s="34"/>
      <c r="C106" s="33"/>
      <c r="D106" s="154" t="s">
        <v>190</v>
      </c>
      <c r="E106" s="33"/>
      <c r="F106" s="179" t="s">
        <v>536</v>
      </c>
      <c r="G106" s="33"/>
      <c r="H106" s="33"/>
      <c r="I106" s="180"/>
      <c r="J106" s="33"/>
      <c r="K106" s="33"/>
      <c r="L106" s="34"/>
      <c r="M106" s="181"/>
      <c r="N106" s="182"/>
      <c r="O106" s="54"/>
      <c r="P106" s="54"/>
      <c r="Q106" s="54"/>
      <c r="R106" s="54"/>
      <c r="S106" s="54"/>
      <c r="T106" s="55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T106" s="18" t="s">
        <v>190</v>
      </c>
      <c r="AU106" s="18" t="s">
        <v>82</v>
      </c>
    </row>
    <row r="107" spans="2:51" s="13" customFormat="1" ht="11.25">
      <c r="B107" s="153"/>
      <c r="D107" s="154" t="s">
        <v>158</v>
      </c>
      <c r="E107" s="155" t="s">
        <v>3</v>
      </c>
      <c r="F107" s="156" t="s">
        <v>537</v>
      </c>
      <c r="H107" s="155" t="s">
        <v>3</v>
      </c>
      <c r="I107" s="157"/>
      <c r="L107" s="153"/>
      <c r="M107" s="158"/>
      <c r="N107" s="159"/>
      <c r="O107" s="159"/>
      <c r="P107" s="159"/>
      <c r="Q107" s="159"/>
      <c r="R107" s="159"/>
      <c r="S107" s="159"/>
      <c r="T107" s="160"/>
      <c r="AT107" s="155" t="s">
        <v>158</v>
      </c>
      <c r="AU107" s="155" t="s">
        <v>82</v>
      </c>
      <c r="AV107" s="13" t="s">
        <v>80</v>
      </c>
      <c r="AW107" s="13" t="s">
        <v>33</v>
      </c>
      <c r="AX107" s="13" t="s">
        <v>72</v>
      </c>
      <c r="AY107" s="155" t="s">
        <v>144</v>
      </c>
    </row>
    <row r="108" spans="2:51" s="13" customFormat="1" ht="11.25">
      <c r="B108" s="153"/>
      <c r="D108" s="154" t="s">
        <v>158</v>
      </c>
      <c r="E108" s="155" t="s">
        <v>3</v>
      </c>
      <c r="F108" s="156" t="s">
        <v>538</v>
      </c>
      <c r="H108" s="155" t="s">
        <v>3</v>
      </c>
      <c r="I108" s="157"/>
      <c r="L108" s="153"/>
      <c r="M108" s="158"/>
      <c r="N108" s="159"/>
      <c r="O108" s="159"/>
      <c r="P108" s="159"/>
      <c r="Q108" s="159"/>
      <c r="R108" s="159"/>
      <c r="S108" s="159"/>
      <c r="T108" s="160"/>
      <c r="AT108" s="155" t="s">
        <v>158</v>
      </c>
      <c r="AU108" s="155" t="s">
        <v>82</v>
      </c>
      <c r="AV108" s="13" t="s">
        <v>80</v>
      </c>
      <c r="AW108" s="13" t="s">
        <v>33</v>
      </c>
      <c r="AX108" s="13" t="s">
        <v>72</v>
      </c>
      <c r="AY108" s="155" t="s">
        <v>144</v>
      </c>
    </row>
    <row r="109" spans="2:51" s="13" customFormat="1" ht="22.5">
      <c r="B109" s="153"/>
      <c r="D109" s="154" t="s">
        <v>158</v>
      </c>
      <c r="E109" s="155" t="s">
        <v>3</v>
      </c>
      <c r="F109" s="156" t="s">
        <v>539</v>
      </c>
      <c r="H109" s="155" t="s">
        <v>3</v>
      </c>
      <c r="I109" s="157"/>
      <c r="L109" s="153"/>
      <c r="M109" s="158"/>
      <c r="N109" s="159"/>
      <c r="O109" s="159"/>
      <c r="P109" s="159"/>
      <c r="Q109" s="159"/>
      <c r="R109" s="159"/>
      <c r="S109" s="159"/>
      <c r="T109" s="160"/>
      <c r="AT109" s="155" t="s">
        <v>158</v>
      </c>
      <c r="AU109" s="155" t="s">
        <v>82</v>
      </c>
      <c r="AV109" s="13" t="s">
        <v>80</v>
      </c>
      <c r="AW109" s="13" t="s">
        <v>33</v>
      </c>
      <c r="AX109" s="13" t="s">
        <v>72</v>
      </c>
      <c r="AY109" s="155" t="s">
        <v>144</v>
      </c>
    </row>
    <row r="110" spans="2:51" s="13" customFormat="1" ht="11.25">
      <c r="B110" s="153"/>
      <c r="D110" s="154" t="s">
        <v>158</v>
      </c>
      <c r="E110" s="155" t="s">
        <v>3</v>
      </c>
      <c r="F110" s="156" t="s">
        <v>540</v>
      </c>
      <c r="H110" s="155" t="s">
        <v>3</v>
      </c>
      <c r="I110" s="157"/>
      <c r="L110" s="153"/>
      <c r="M110" s="158"/>
      <c r="N110" s="159"/>
      <c r="O110" s="159"/>
      <c r="P110" s="159"/>
      <c r="Q110" s="159"/>
      <c r="R110" s="159"/>
      <c r="S110" s="159"/>
      <c r="T110" s="160"/>
      <c r="AT110" s="155" t="s">
        <v>158</v>
      </c>
      <c r="AU110" s="155" t="s">
        <v>82</v>
      </c>
      <c r="AV110" s="13" t="s">
        <v>80</v>
      </c>
      <c r="AW110" s="13" t="s">
        <v>33</v>
      </c>
      <c r="AX110" s="13" t="s">
        <v>72</v>
      </c>
      <c r="AY110" s="155" t="s">
        <v>144</v>
      </c>
    </row>
    <row r="111" spans="2:51" s="14" customFormat="1" ht="11.25">
      <c r="B111" s="161"/>
      <c r="D111" s="154" t="s">
        <v>158</v>
      </c>
      <c r="E111" s="162" t="s">
        <v>3</v>
      </c>
      <c r="F111" s="163" t="s">
        <v>541</v>
      </c>
      <c r="H111" s="164">
        <v>4496</v>
      </c>
      <c r="I111" s="165"/>
      <c r="L111" s="161"/>
      <c r="M111" s="166"/>
      <c r="N111" s="167"/>
      <c r="O111" s="167"/>
      <c r="P111" s="167"/>
      <c r="Q111" s="167"/>
      <c r="R111" s="167"/>
      <c r="S111" s="167"/>
      <c r="T111" s="168"/>
      <c r="AT111" s="162" t="s">
        <v>158</v>
      </c>
      <c r="AU111" s="162" t="s">
        <v>82</v>
      </c>
      <c r="AV111" s="14" t="s">
        <v>82</v>
      </c>
      <c r="AW111" s="14" t="s">
        <v>33</v>
      </c>
      <c r="AX111" s="14" t="s">
        <v>80</v>
      </c>
      <c r="AY111" s="162" t="s">
        <v>144</v>
      </c>
    </row>
    <row r="112" spans="1:65" s="2" customFormat="1" ht="24">
      <c r="A112" s="33"/>
      <c r="B112" s="139"/>
      <c r="C112" s="140" t="s">
        <v>204</v>
      </c>
      <c r="D112" s="140" t="s">
        <v>146</v>
      </c>
      <c r="E112" s="141" t="s">
        <v>542</v>
      </c>
      <c r="F112" s="142" t="s">
        <v>534</v>
      </c>
      <c r="G112" s="143" t="s">
        <v>91</v>
      </c>
      <c r="H112" s="144">
        <v>1540</v>
      </c>
      <c r="I112" s="145"/>
      <c r="J112" s="146">
        <f>ROUND(I112*H112,2)</f>
        <v>0</v>
      </c>
      <c r="K112" s="142" t="s">
        <v>3</v>
      </c>
      <c r="L112" s="34"/>
      <c r="M112" s="147" t="s">
        <v>3</v>
      </c>
      <c r="N112" s="148" t="s">
        <v>43</v>
      </c>
      <c r="O112" s="54"/>
      <c r="P112" s="149">
        <f>O112*H112</f>
        <v>0</v>
      </c>
      <c r="Q112" s="149">
        <v>0.0002</v>
      </c>
      <c r="R112" s="149">
        <f>Q112*H112</f>
        <v>0.308</v>
      </c>
      <c r="S112" s="149">
        <v>0</v>
      </c>
      <c r="T112" s="150">
        <f>S112*H112</f>
        <v>0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R112" s="151" t="s">
        <v>150</v>
      </c>
      <c r="AT112" s="151" t="s">
        <v>146</v>
      </c>
      <c r="AU112" s="151" t="s">
        <v>82</v>
      </c>
      <c r="AY112" s="18" t="s">
        <v>144</v>
      </c>
      <c r="BE112" s="152">
        <f>IF(N112="základní",J112,0)</f>
        <v>0</v>
      </c>
      <c r="BF112" s="152">
        <f>IF(N112="snížená",J112,0)</f>
        <v>0</v>
      </c>
      <c r="BG112" s="152">
        <f>IF(N112="zákl. přenesená",J112,0)</f>
        <v>0</v>
      </c>
      <c r="BH112" s="152">
        <f>IF(N112="sníž. přenesená",J112,0)</f>
        <v>0</v>
      </c>
      <c r="BI112" s="152">
        <f>IF(N112="nulová",J112,0)</f>
        <v>0</v>
      </c>
      <c r="BJ112" s="18" t="s">
        <v>80</v>
      </c>
      <c r="BK112" s="152">
        <f>ROUND(I112*H112,2)</f>
        <v>0</v>
      </c>
      <c r="BL112" s="18" t="s">
        <v>150</v>
      </c>
      <c r="BM112" s="151" t="s">
        <v>543</v>
      </c>
    </row>
    <row r="113" spans="1:47" s="2" customFormat="1" ht="29.25">
      <c r="A113" s="33"/>
      <c r="B113" s="34"/>
      <c r="C113" s="33"/>
      <c r="D113" s="154" t="s">
        <v>190</v>
      </c>
      <c r="E113" s="33"/>
      <c r="F113" s="179" t="s">
        <v>536</v>
      </c>
      <c r="G113" s="33"/>
      <c r="H113" s="33"/>
      <c r="I113" s="180"/>
      <c r="J113" s="33"/>
      <c r="K113" s="33"/>
      <c r="L113" s="34"/>
      <c r="M113" s="181"/>
      <c r="N113" s="182"/>
      <c r="O113" s="54"/>
      <c r="P113" s="54"/>
      <c r="Q113" s="54"/>
      <c r="R113" s="54"/>
      <c r="S113" s="54"/>
      <c r="T113" s="55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T113" s="18" t="s">
        <v>190</v>
      </c>
      <c r="AU113" s="18" t="s">
        <v>82</v>
      </c>
    </row>
    <row r="114" spans="2:51" s="13" customFormat="1" ht="11.25">
      <c r="B114" s="153"/>
      <c r="D114" s="154" t="s">
        <v>158</v>
      </c>
      <c r="E114" s="155" t="s">
        <v>3</v>
      </c>
      <c r="F114" s="156" t="s">
        <v>537</v>
      </c>
      <c r="H114" s="155" t="s">
        <v>3</v>
      </c>
      <c r="I114" s="157"/>
      <c r="L114" s="153"/>
      <c r="M114" s="158"/>
      <c r="N114" s="159"/>
      <c r="O114" s="159"/>
      <c r="P114" s="159"/>
      <c r="Q114" s="159"/>
      <c r="R114" s="159"/>
      <c r="S114" s="159"/>
      <c r="T114" s="160"/>
      <c r="AT114" s="155" t="s">
        <v>158</v>
      </c>
      <c r="AU114" s="155" t="s">
        <v>82</v>
      </c>
      <c r="AV114" s="13" t="s">
        <v>80</v>
      </c>
      <c r="AW114" s="13" t="s">
        <v>33</v>
      </c>
      <c r="AX114" s="13" t="s">
        <v>72</v>
      </c>
      <c r="AY114" s="155" t="s">
        <v>144</v>
      </c>
    </row>
    <row r="115" spans="2:51" s="13" customFormat="1" ht="11.25">
      <c r="B115" s="153"/>
      <c r="D115" s="154" t="s">
        <v>158</v>
      </c>
      <c r="E115" s="155" t="s">
        <v>3</v>
      </c>
      <c r="F115" s="156" t="s">
        <v>538</v>
      </c>
      <c r="H115" s="155" t="s">
        <v>3</v>
      </c>
      <c r="I115" s="157"/>
      <c r="L115" s="153"/>
      <c r="M115" s="158"/>
      <c r="N115" s="159"/>
      <c r="O115" s="159"/>
      <c r="P115" s="159"/>
      <c r="Q115" s="159"/>
      <c r="R115" s="159"/>
      <c r="S115" s="159"/>
      <c r="T115" s="160"/>
      <c r="AT115" s="155" t="s">
        <v>158</v>
      </c>
      <c r="AU115" s="155" t="s">
        <v>82</v>
      </c>
      <c r="AV115" s="13" t="s">
        <v>80</v>
      </c>
      <c r="AW115" s="13" t="s">
        <v>33</v>
      </c>
      <c r="AX115" s="13" t="s">
        <v>72</v>
      </c>
      <c r="AY115" s="155" t="s">
        <v>144</v>
      </c>
    </row>
    <row r="116" spans="2:51" s="13" customFormat="1" ht="22.5">
      <c r="B116" s="153"/>
      <c r="D116" s="154" t="s">
        <v>158</v>
      </c>
      <c r="E116" s="155" t="s">
        <v>3</v>
      </c>
      <c r="F116" s="156" t="s">
        <v>539</v>
      </c>
      <c r="H116" s="155" t="s">
        <v>3</v>
      </c>
      <c r="I116" s="157"/>
      <c r="L116" s="153"/>
      <c r="M116" s="158"/>
      <c r="N116" s="159"/>
      <c r="O116" s="159"/>
      <c r="P116" s="159"/>
      <c r="Q116" s="159"/>
      <c r="R116" s="159"/>
      <c r="S116" s="159"/>
      <c r="T116" s="160"/>
      <c r="AT116" s="155" t="s">
        <v>158</v>
      </c>
      <c r="AU116" s="155" t="s">
        <v>82</v>
      </c>
      <c r="AV116" s="13" t="s">
        <v>80</v>
      </c>
      <c r="AW116" s="13" t="s">
        <v>33</v>
      </c>
      <c r="AX116" s="13" t="s">
        <v>72</v>
      </c>
      <c r="AY116" s="155" t="s">
        <v>144</v>
      </c>
    </row>
    <row r="117" spans="2:51" s="13" customFormat="1" ht="11.25">
      <c r="B117" s="153"/>
      <c r="D117" s="154" t="s">
        <v>158</v>
      </c>
      <c r="E117" s="155" t="s">
        <v>3</v>
      </c>
      <c r="F117" s="156" t="s">
        <v>544</v>
      </c>
      <c r="H117" s="155" t="s">
        <v>3</v>
      </c>
      <c r="I117" s="157"/>
      <c r="L117" s="153"/>
      <c r="M117" s="158"/>
      <c r="N117" s="159"/>
      <c r="O117" s="159"/>
      <c r="P117" s="159"/>
      <c r="Q117" s="159"/>
      <c r="R117" s="159"/>
      <c r="S117" s="159"/>
      <c r="T117" s="160"/>
      <c r="AT117" s="155" t="s">
        <v>158</v>
      </c>
      <c r="AU117" s="155" t="s">
        <v>82</v>
      </c>
      <c r="AV117" s="13" t="s">
        <v>80</v>
      </c>
      <c r="AW117" s="13" t="s">
        <v>33</v>
      </c>
      <c r="AX117" s="13" t="s">
        <v>72</v>
      </c>
      <c r="AY117" s="155" t="s">
        <v>144</v>
      </c>
    </row>
    <row r="118" spans="2:51" s="14" customFormat="1" ht="11.25">
      <c r="B118" s="161"/>
      <c r="D118" s="154" t="s">
        <v>158</v>
      </c>
      <c r="E118" s="162" t="s">
        <v>3</v>
      </c>
      <c r="F118" s="163" t="s">
        <v>545</v>
      </c>
      <c r="H118" s="164">
        <v>1540</v>
      </c>
      <c r="I118" s="165"/>
      <c r="L118" s="161"/>
      <c r="M118" s="166"/>
      <c r="N118" s="167"/>
      <c r="O118" s="167"/>
      <c r="P118" s="167"/>
      <c r="Q118" s="167"/>
      <c r="R118" s="167"/>
      <c r="S118" s="167"/>
      <c r="T118" s="168"/>
      <c r="AT118" s="162" t="s">
        <v>158</v>
      </c>
      <c r="AU118" s="162" t="s">
        <v>82</v>
      </c>
      <c r="AV118" s="14" t="s">
        <v>82</v>
      </c>
      <c r="AW118" s="14" t="s">
        <v>33</v>
      </c>
      <c r="AX118" s="14" t="s">
        <v>80</v>
      </c>
      <c r="AY118" s="162" t="s">
        <v>144</v>
      </c>
    </row>
    <row r="119" spans="1:65" s="2" customFormat="1" ht="60">
      <c r="A119" s="33"/>
      <c r="B119" s="139"/>
      <c r="C119" s="140" t="s">
        <v>208</v>
      </c>
      <c r="D119" s="140" t="s">
        <v>146</v>
      </c>
      <c r="E119" s="141" t="s">
        <v>546</v>
      </c>
      <c r="F119" s="142" t="s">
        <v>547</v>
      </c>
      <c r="G119" s="143" t="s">
        <v>91</v>
      </c>
      <c r="H119" s="144">
        <v>100</v>
      </c>
      <c r="I119" s="145"/>
      <c r="J119" s="146">
        <f>ROUND(I119*H119,2)</f>
        <v>0</v>
      </c>
      <c r="K119" s="142" t="s">
        <v>3</v>
      </c>
      <c r="L119" s="34"/>
      <c r="M119" s="147" t="s">
        <v>3</v>
      </c>
      <c r="N119" s="148" t="s">
        <v>43</v>
      </c>
      <c r="O119" s="54"/>
      <c r="P119" s="149">
        <f>O119*H119</f>
        <v>0</v>
      </c>
      <c r="Q119" s="149">
        <v>0.0002</v>
      </c>
      <c r="R119" s="149">
        <f>Q119*H119</f>
        <v>0.02</v>
      </c>
      <c r="S119" s="149">
        <v>0</v>
      </c>
      <c r="T119" s="150">
        <f>S119*H119</f>
        <v>0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R119" s="151" t="s">
        <v>150</v>
      </c>
      <c r="AT119" s="151" t="s">
        <v>146</v>
      </c>
      <c r="AU119" s="151" t="s">
        <v>82</v>
      </c>
      <c r="AY119" s="18" t="s">
        <v>144</v>
      </c>
      <c r="BE119" s="152">
        <f>IF(N119="základní",J119,0)</f>
        <v>0</v>
      </c>
      <c r="BF119" s="152">
        <f>IF(N119="snížená",J119,0)</f>
        <v>0</v>
      </c>
      <c r="BG119" s="152">
        <f>IF(N119="zákl. přenesená",J119,0)</f>
        <v>0</v>
      </c>
      <c r="BH119" s="152">
        <f>IF(N119="sníž. přenesená",J119,0)</f>
        <v>0</v>
      </c>
      <c r="BI119" s="152">
        <f>IF(N119="nulová",J119,0)</f>
        <v>0</v>
      </c>
      <c r="BJ119" s="18" t="s">
        <v>80</v>
      </c>
      <c r="BK119" s="152">
        <f>ROUND(I119*H119,2)</f>
        <v>0</v>
      </c>
      <c r="BL119" s="18" t="s">
        <v>150</v>
      </c>
      <c r="BM119" s="151" t="s">
        <v>548</v>
      </c>
    </row>
    <row r="120" spans="1:47" s="2" customFormat="1" ht="29.25">
      <c r="A120" s="33"/>
      <c r="B120" s="34"/>
      <c r="C120" s="33"/>
      <c r="D120" s="154" t="s">
        <v>190</v>
      </c>
      <c r="E120" s="33"/>
      <c r="F120" s="179" t="s">
        <v>536</v>
      </c>
      <c r="G120" s="33"/>
      <c r="H120" s="33"/>
      <c r="I120" s="180"/>
      <c r="J120" s="33"/>
      <c r="K120" s="33"/>
      <c r="L120" s="34"/>
      <c r="M120" s="181"/>
      <c r="N120" s="182"/>
      <c r="O120" s="54"/>
      <c r="P120" s="54"/>
      <c r="Q120" s="54"/>
      <c r="R120" s="54"/>
      <c r="S120" s="54"/>
      <c r="T120" s="55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T120" s="18" t="s">
        <v>190</v>
      </c>
      <c r="AU120" s="18" t="s">
        <v>82</v>
      </c>
    </row>
    <row r="121" spans="2:51" s="13" customFormat="1" ht="11.25">
      <c r="B121" s="153"/>
      <c r="D121" s="154" t="s">
        <v>158</v>
      </c>
      <c r="E121" s="155" t="s">
        <v>3</v>
      </c>
      <c r="F121" s="156" t="s">
        <v>537</v>
      </c>
      <c r="H121" s="155" t="s">
        <v>3</v>
      </c>
      <c r="I121" s="157"/>
      <c r="L121" s="153"/>
      <c r="M121" s="158"/>
      <c r="N121" s="159"/>
      <c r="O121" s="159"/>
      <c r="P121" s="159"/>
      <c r="Q121" s="159"/>
      <c r="R121" s="159"/>
      <c r="S121" s="159"/>
      <c r="T121" s="160"/>
      <c r="AT121" s="155" t="s">
        <v>158</v>
      </c>
      <c r="AU121" s="155" t="s">
        <v>82</v>
      </c>
      <c r="AV121" s="13" t="s">
        <v>80</v>
      </c>
      <c r="AW121" s="13" t="s">
        <v>33</v>
      </c>
      <c r="AX121" s="13" t="s">
        <v>72</v>
      </c>
      <c r="AY121" s="155" t="s">
        <v>144</v>
      </c>
    </row>
    <row r="122" spans="2:51" s="13" customFormat="1" ht="22.5">
      <c r="B122" s="153"/>
      <c r="D122" s="154" t="s">
        <v>158</v>
      </c>
      <c r="E122" s="155" t="s">
        <v>3</v>
      </c>
      <c r="F122" s="156" t="s">
        <v>549</v>
      </c>
      <c r="H122" s="155" t="s">
        <v>3</v>
      </c>
      <c r="I122" s="157"/>
      <c r="L122" s="153"/>
      <c r="M122" s="158"/>
      <c r="N122" s="159"/>
      <c r="O122" s="159"/>
      <c r="P122" s="159"/>
      <c r="Q122" s="159"/>
      <c r="R122" s="159"/>
      <c r="S122" s="159"/>
      <c r="T122" s="160"/>
      <c r="AT122" s="155" t="s">
        <v>158</v>
      </c>
      <c r="AU122" s="155" t="s">
        <v>82</v>
      </c>
      <c r="AV122" s="13" t="s">
        <v>80</v>
      </c>
      <c r="AW122" s="13" t="s">
        <v>33</v>
      </c>
      <c r="AX122" s="13" t="s">
        <v>72</v>
      </c>
      <c r="AY122" s="155" t="s">
        <v>144</v>
      </c>
    </row>
    <row r="123" spans="2:51" s="13" customFormat="1" ht="22.5">
      <c r="B123" s="153"/>
      <c r="D123" s="154" t="s">
        <v>158</v>
      </c>
      <c r="E123" s="155" t="s">
        <v>3</v>
      </c>
      <c r="F123" s="156" t="s">
        <v>550</v>
      </c>
      <c r="H123" s="155" t="s">
        <v>3</v>
      </c>
      <c r="I123" s="157"/>
      <c r="L123" s="153"/>
      <c r="M123" s="158"/>
      <c r="N123" s="159"/>
      <c r="O123" s="159"/>
      <c r="P123" s="159"/>
      <c r="Q123" s="159"/>
      <c r="R123" s="159"/>
      <c r="S123" s="159"/>
      <c r="T123" s="160"/>
      <c r="AT123" s="155" t="s">
        <v>158</v>
      </c>
      <c r="AU123" s="155" t="s">
        <v>82</v>
      </c>
      <c r="AV123" s="13" t="s">
        <v>80</v>
      </c>
      <c r="AW123" s="13" t="s">
        <v>33</v>
      </c>
      <c r="AX123" s="13" t="s">
        <v>72</v>
      </c>
      <c r="AY123" s="155" t="s">
        <v>144</v>
      </c>
    </row>
    <row r="124" spans="2:51" s="14" customFormat="1" ht="11.25">
      <c r="B124" s="161"/>
      <c r="D124" s="154" t="s">
        <v>158</v>
      </c>
      <c r="E124" s="162" t="s">
        <v>3</v>
      </c>
      <c r="F124" s="163" t="s">
        <v>551</v>
      </c>
      <c r="H124" s="164">
        <v>100</v>
      </c>
      <c r="I124" s="165"/>
      <c r="L124" s="161"/>
      <c r="M124" s="166"/>
      <c r="N124" s="167"/>
      <c r="O124" s="167"/>
      <c r="P124" s="167"/>
      <c r="Q124" s="167"/>
      <c r="R124" s="167"/>
      <c r="S124" s="167"/>
      <c r="T124" s="168"/>
      <c r="AT124" s="162" t="s">
        <v>158</v>
      </c>
      <c r="AU124" s="162" t="s">
        <v>82</v>
      </c>
      <c r="AV124" s="14" t="s">
        <v>82</v>
      </c>
      <c r="AW124" s="14" t="s">
        <v>33</v>
      </c>
      <c r="AX124" s="14" t="s">
        <v>80</v>
      </c>
      <c r="AY124" s="162" t="s">
        <v>144</v>
      </c>
    </row>
    <row r="125" spans="1:65" s="2" customFormat="1" ht="33" customHeight="1">
      <c r="A125" s="33"/>
      <c r="B125" s="139"/>
      <c r="C125" s="140" t="s">
        <v>214</v>
      </c>
      <c r="D125" s="140" t="s">
        <v>146</v>
      </c>
      <c r="E125" s="141" t="s">
        <v>552</v>
      </c>
      <c r="F125" s="142" t="s">
        <v>553</v>
      </c>
      <c r="G125" s="143" t="s">
        <v>91</v>
      </c>
      <c r="H125" s="144">
        <v>57</v>
      </c>
      <c r="I125" s="145"/>
      <c r="J125" s="146">
        <f>ROUND(I125*H125,2)</f>
        <v>0</v>
      </c>
      <c r="K125" s="142" t="s">
        <v>149</v>
      </c>
      <c r="L125" s="34"/>
      <c r="M125" s="147" t="s">
        <v>3</v>
      </c>
      <c r="N125" s="148" t="s">
        <v>43</v>
      </c>
      <c r="O125" s="54"/>
      <c r="P125" s="149">
        <f>O125*H125</f>
        <v>0</v>
      </c>
      <c r="Q125" s="149">
        <v>7E-05</v>
      </c>
      <c r="R125" s="149">
        <f>Q125*H125</f>
        <v>0.00399</v>
      </c>
      <c r="S125" s="149">
        <v>0</v>
      </c>
      <c r="T125" s="150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51" t="s">
        <v>150</v>
      </c>
      <c r="AT125" s="151" t="s">
        <v>146</v>
      </c>
      <c r="AU125" s="151" t="s">
        <v>82</v>
      </c>
      <c r="AY125" s="18" t="s">
        <v>144</v>
      </c>
      <c r="BE125" s="152">
        <f>IF(N125="základní",J125,0)</f>
        <v>0</v>
      </c>
      <c r="BF125" s="152">
        <f>IF(N125="snížená",J125,0)</f>
        <v>0</v>
      </c>
      <c r="BG125" s="152">
        <f>IF(N125="zákl. přenesená",J125,0)</f>
        <v>0</v>
      </c>
      <c r="BH125" s="152">
        <f>IF(N125="sníž. přenesená",J125,0)</f>
        <v>0</v>
      </c>
      <c r="BI125" s="152">
        <f>IF(N125="nulová",J125,0)</f>
        <v>0</v>
      </c>
      <c r="BJ125" s="18" t="s">
        <v>80</v>
      </c>
      <c r="BK125" s="152">
        <f>ROUND(I125*H125,2)</f>
        <v>0</v>
      </c>
      <c r="BL125" s="18" t="s">
        <v>150</v>
      </c>
      <c r="BM125" s="151" t="s">
        <v>554</v>
      </c>
    </row>
    <row r="126" spans="2:51" s="14" customFormat="1" ht="11.25">
      <c r="B126" s="161"/>
      <c r="D126" s="154" t="s">
        <v>158</v>
      </c>
      <c r="E126" s="162" t="s">
        <v>3</v>
      </c>
      <c r="F126" s="163" t="s">
        <v>418</v>
      </c>
      <c r="H126" s="164">
        <v>57</v>
      </c>
      <c r="I126" s="165"/>
      <c r="L126" s="161"/>
      <c r="M126" s="166"/>
      <c r="N126" s="167"/>
      <c r="O126" s="167"/>
      <c r="P126" s="167"/>
      <c r="Q126" s="167"/>
      <c r="R126" s="167"/>
      <c r="S126" s="167"/>
      <c r="T126" s="168"/>
      <c r="AT126" s="162" t="s">
        <v>158</v>
      </c>
      <c r="AU126" s="162" t="s">
        <v>82</v>
      </c>
      <c r="AV126" s="14" t="s">
        <v>82</v>
      </c>
      <c r="AW126" s="14" t="s">
        <v>33</v>
      </c>
      <c r="AX126" s="14" t="s">
        <v>80</v>
      </c>
      <c r="AY126" s="162" t="s">
        <v>144</v>
      </c>
    </row>
    <row r="127" spans="1:65" s="2" customFormat="1" ht="33" customHeight="1">
      <c r="A127" s="33"/>
      <c r="B127" s="139"/>
      <c r="C127" s="140" t="s">
        <v>9</v>
      </c>
      <c r="D127" s="140" t="s">
        <v>146</v>
      </c>
      <c r="E127" s="141" t="s">
        <v>555</v>
      </c>
      <c r="F127" s="142" t="s">
        <v>556</v>
      </c>
      <c r="G127" s="143" t="s">
        <v>91</v>
      </c>
      <c r="H127" s="144">
        <v>10</v>
      </c>
      <c r="I127" s="145"/>
      <c r="J127" s="146">
        <f>ROUND(I127*H127,2)</f>
        <v>0</v>
      </c>
      <c r="K127" s="142" t="s">
        <v>149</v>
      </c>
      <c r="L127" s="34"/>
      <c r="M127" s="147" t="s">
        <v>3</v>
      </c>
      <c r="N127" s="148" t="s">
        <v>43</v>
      </c>
      <c r="O127" s="54"/>
      <c r="P127" s="149">
        <f>O127*H127</f>
        <v>0</v>
      </c>
      <c r="Q127" s="149">
        <v>0.00013</v>
      </c>
      <c r="R127" s="149">
        <f>Q127*H127</f>
        <v>0.0013</v>
      </c>
      <c r="S127" s="149">
        <v>0</v>
      </c>
      <c r="T127" s="150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51" t="s">
        <v>150</v>
      </c>
      <c r="AT127" s="151" t="s">
        <v>146</v>
      </c>
      <c r="AU127" s="151" t="s">
        <v>82</v>
      </c>
      <c r="AY127" s="18" t="s">
        <v>144</v>
      </c>
      <c r="BE127" s="152">
        <f>IF(N127="základní",J127,0)</f>
        <v>0</v>
      </c>
      <c r="BF127" s="152">
        <f>IF(N127="snížená",J127,0)</f>
        <v>0</v>
      </c>
      <c r="BG127" s="152">
        <f>IF(N127="zákl. přenesená",J127,0)</f>
        <v>0</v>
      </c>
      <c r="BH127" s="152">
        <f>IF(N127="sníž. přenesená",J127,0)</f>
        <v>0</v>
      </c>
      <c r="BI127" s="152">
        <f>IF(N127="nulová",J127,0)</f>
        <v>0</v>
      </c>
      <c r="BJ127" s="18" t="s">
        <v>80</v>
      </c>
      <c r="BK127" s="152">
        <f>ROUND(I127*H127,2)</f>
        <v>0</v>
      </c>
      <c r="BL127" s="18" t="s">
        <v>150</v>
      </c>
      <c r="BM127" s="151" t="s">
        <v>557</v>
      </c>
    </row>
    <row r="128" spans="1:65" s="2" customFormat="1" ht="24">
      <c r="A128" s="33"/>
      <c r="B128" s="139"/>
      <c r="C128" s="140" t="s">
        <v>230</v>
      </c>
      <c r="D128" s="140" t="s">
        <v>146</v>
      </c>
      <c r="E128" s="141" t="s">
        <v>558</v>
      </c>
      <c r="F128" s="142" t="s">
        <v>559</v>
      </c>
      <c r="G128" s="143" t="s">
        <v>110</v>
      </c>
      <c r="H128" s="144">
        <v>12</v>
      </c>
      <c r="I128" s="145"/>
      <c r="J128" s="146">
        <f>ROUND(I128*H128,2)</f>
        <v>0</v>
      </c>
      <c r="K128" s="142" t="s">
        <v>149</v>
      </c>
      <c r="L128" s="34"/>
      <c r="M128" s="147" t="s">
        <v>3</v>
      </c>
      <c r="N128" s="148" t="s">
        <v>43</v>
      </c>
      <c r="O128" s="54"/>
      <c r="P128" s="149">
        <f>O128*H128</f>
        <v>0</v>
      </c>
      <c r="Q128" s="149">
        <v>0.00054</v>
      </c>
      <c r="R128" s="149">
        <f>Q128*H128</f>
        <v>0.00648</v>
      </c>
      <c r="S128" s="149">
        <v>0</v>
      </c>
      <c r="T128" s="150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51" t="s">
        <v>150</v>
      </c>
      <c r="AT128" s="151" t="s">
        <v>146</v>
      </c>
      <c r="AU128" s="151" t="s">
        <v>82</v>
      </c>
      <c r="AY128" s="18" t="s">
        <v>144</v>
      </c>
      <c r="BE128" s="152">
        <f>IF(N128="základní",J128,0)</f>
        <v>0</v>
      </c>
      <c r="BF128" s="152">
        <f>IF(N128="snížená",J128,0)</f>
        <v>0</v>
      </c>
      <c r="BG128" s="152">
        <f>IF(N128="zákl. přenesená",J128,0)</f>
        <v>0</v>
      </c>
      <c r="BH128" s="152">
        <f>IF(N128="sníž. přenesená",J128,0)</f>
        <v>0</v>
      </c>
      <c r="BI128" s="152">
        <f>IF(N128="nulová",J128,0)</f>
        <v>0</v>
      </c>
      <c r="BJ128" s="18" t="s">
        <v>80</v>
      </c>
      <c r="BK128" s="152">
        <f>ROUND(I128*H128,2)</f>
        <v>0</v>
      </c>
      <c r="BL128" s="18" t="s">
        <v>150</v>
      </c>
      <c r="BM128" s="151" t="s">
        <v>560</v>
      </c>
    </row>
    <row r="129" spans="1:65" s="2" customFormat="1" ht="36">
      <c r="A129" s="33"/>
      <c r="B129" s="139"/>
      <c r="C129" s="140" t="s">
        <v>236</v>
      </c>
      <c r="D129" s="140" t="s">
        <v>146</v>
      </c>
      <c r="E129" s="141" t="s">
        <v>561</v>
      </c>
      <c r="F129" s="142" t="s">
        <v>562</v>
      </c>
      <c r="G129" s="143" t="s">
        <v>91</v>
      </c>
      <c r="H129" s="144">
        <v>6203</v>
      </c>
      <c r="I129" s="145"/>
      <c r="J129" s="146">
        <f>ROUND(I129*H129,2)</f>
        <v>0</v>
      </c>
      <c r="K129" s="142" t="s">
        <v>149</v>
      </c>
      <c r="L129" s="34"/>
      <c r="M129" s="147" t="s">
        <v>3</v>
      </c>
      <c r="N129" s="148" t="s">
        <v>43</v>
      </c>
      <c r="O129" s="54"/>
      <c r="P129" s="149">
        <f>O129*H129</f>
        <v>0</v>
      </c>
      <c r="Q129" s="149">
        <v>0</v>
      </c>
      <c r="R129" s="149">
        <f>Q129*H129</f>
        <v>0</v>
      </c>
      <c r="S129" s="149">
        <v>0</v>
      </c>
      <c r="T129" s="150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51" t="s">
        <v>150</v>
      </c>
      <c r="AT129" s="151" t="s">
        <v>146</v>
      </c>
      <c r="AU129" s="151" t="s">
        <v>82</v>
      </c>
      <c r="AY129" s="18" t="s">
        <v>144</v>
      </c>
      <c r="BE129" s="152">
        <f>IF(N129="základní",J129,0)</f>
        <v>0</v>
      </c>
      <c r="BF129" s="152">
        <f>IF(N129="snížená",J129,0)</f>
        <v>0</v>
      </c>
      <c r="BG129" s="152">
        <f>IF(N129="zákl. přenesená",J129,0)</f>
        <v>0</v>
      </c>
      <c r="BH129" s="152">
        <f>IF(N129="sníž. přenesená",J129,0)</f>
        <v>0</v>
      </c>
      <c r="BI129" s="152">
        <f>IF(N129="nulová",J129,0)</f>
        <v>0</v>
      </c>
      <c r="BJ129" s="18" t="s">
        <v>80</v>
      </c>
      <c r="BK129" s="152">
        <f>ROUND(I129*H129,2)</f>
        <v>0</v>
      </c>
      <c r="BL129" s="18" t="s">
        <v>150</v>
      </c>
      <c r="BM129" s="151" t="s">
        <v>563</v>
      </c>
    </row>
    <row r="130" spans="2:51" s="14" customFormat="1" ht="11.25">
      <c r="B130" s="161"/>
      <c r="D130" s="154" t="s">
        <v>158</v>
      </c>
      <c r="E130" s="162" t="s">
        <v>3</v>
      </c>
      <c r="F130" s="163" t="s">
        <v>564</v>
      </c>
      <c r="H130" s="164">
        <v>6203</v>
      </c>
      <c r="I130" s="165"/>
      <c r="L130" s="161"/>
      <c r="M130" s="166"/>
      <c r="N130" s="167"/>
      <c r="O130" s="167"/>
      <c r="P130" s="167"/>
      <c r="Q130" s="167"/>
      <c r="R130" s="167"/>
      <c r="S130" s="167"/>
      <c r="T130" s="168"/>
      <c r="AT130" s="162" t="s">
        <v>158</v>
      </c>
      <c r="AU130" s="162" t="s">
        <v>82</v>
      </c>
      <c r="AV130" s="14" t="s">
        <v>82</v>
      </c>
      <c r="AW130" s="14" t="s">
        <v>33</v>
      </c>
      <c r="AX130" s="14" t="s">
        <v>80</v>
      </c>
      <c r="AY130" s="162" t="s">
        <v>144</v>
      </c>
    </row>
    <row r="131" spans="1:65" s="2" customFormat="1" ht="36">
      <c r="A131" s="33"/>
      <c r="B131" s="139"/>
      <c r="C131" s="140" t="s">
        <v>240</v>
      </c>
      <c r="D131" s="140" t="s">
        <v>146</v>
      </c>
      <c r="E131" s="141" t="s">
        <v>565</v>
      </c>
      <c r="F131" s="142" t="s">
        <v>566</v>
      </c>
      <c r="G131" s="143" t="s">
        <v>96</v>
      </c>
      <c r="H131" s="144">
        <v>12</v>
      </c>
      <c r="I131" s="145"/>
      <c r="J131" s="146">
        <f>ROUND(I131*H131,2)</f>
        <v>0</v>
      </c>
      <c r="K131" s="142" t="s">
        <v>149</v>
      </c>
      <c r="L131" s="34"/>
      <c r="M131" s="194" t="s">
        <v>3</v>
      </c>
      <c r="N131" s="195" t="s">
        <v>43</v>
      </c>
      <c r="O131" s="196"/>
      <c r="P131" s="197">
        <f>O131*H131</f>
        <v>0</v>
      </c>
      <c r="Q131" s="197">
        <v>1E-05</v>
      </c>
      <c r="R131" s="197">
        <f>Q131*H131</f>
        <v>0.00012000000000000002</v>
      </c>
      <c r="S131" s="197">
        <v>0</v>
      </c>
      <c r="T131" s="198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51" t="s">
        <v>150</v>
      </c>
      <c r="AT131" s="151" t="s">
        <v>146</v>
      </c>
      <c r="AU131" s="151" t="s">
        <v>82</v>
      </c>
      <c r="AY131" s="18" t="s">
        <v>144</v>
      </c>
      <c r="BE131" s="152">
        <f>IF(N131="základní",J131,0)</f>
        <v>0</v>
      </c>
      <c r="BF131" s="152">
        <f>IF(N131="snížená",J131,0)</f>
        <v>0</v>
      </c>
      <c r="BG131" s="152">
        <f>IF(N131="zákl. přenesená",J131,0)</f>
        <v>0</v>
      </c>
      <c r="BH131" s="152">
        <f>IF(N131="sníž. přenesená",J131,0)</f>
        <v>0</v>
      </c>
      <c r="BI131" s="152">
        <f>IF(N131="nulová",J131,0)</f>
        <v>0</v>
      </c>
      <c r="BJ131" s="18" t="s">
        <v>80</v>
      </c>
      <c r="BK131" s="152">
        <f>ROUND(I131*H131,2)</f>
        <v>0</v>
      </c>
      <c r="BL131" s="18" t="s">
        <v>150</v>
      </c>
      <c r="BM131" s="151" t="s">
        <v>567</v>
      </c>
    </row>
    <row r="132" spans="1:31" s="2" customFormat="1" ht="6.95" customHeight="1">
      <c r="A132" s="33"/>
      <c r="B132" s="43"/>
      <c r="C132" s="44"/>
      <c r="D132" s="44"/>
      <c r="E132" s="44"/>
      <c r="F132" s="44"/>
      <c r="G132" s="44"/>
      <c r="H132" s="44"/>
      <c r="I132" s="44"/>
      <c r="J132" s="44"/>
      <c r="K132" s="44"/>
      <c r="L132" s="34"/>
      <c r="M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</sheetData>
  <autoFilter ref="C80:K131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1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28" t="s">
        <v>6</v>
      </c>
      <c r="M2" s="295"/>
      <c r="N2" s="295"/>
      <c r="O2" s="295"/>
      <c r="P2" s="295"/>
      <c r="Q2" s="295"/>
      <c r="R2" s="295"/>
      <c r="S2" s="295"/>
      <c r="T2" s="295"/>
      <c r="U2" s="295"/>
      <c r="V2" s="295"/>
      <c r="AT2" s="18" t="s">
        <v>88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2:46" s="1" customFormat="1" ht="24.95" customHeight="1">
      <c r="B4" s="21"/>
      <c r="D4" s="22" t="s">
        <v>98</v>
      </c>
      <c r="L4" s="21"/>
      <c r="M4" s="90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29" t="str">
        <f>'Rekapitulace stavby'!K6</f>
        <v>III/11447 - KŘIŽOVATKA S III/11447 A – KŘIŽOVATKA S III/11438</v>
      </c>
      <c r="F7" s="330"/>
      <c r="G7" s="330"/>
      <c r="H7" s="330"/>
      <c r="L7" s="21"/>
    </row>
    <row r="8" spans="1:31" s="2" customFormat="1" ht="12" customHeight="1">
      <c r="A8" s="33"/>
      <c r="B8" s="34"/>
      <c r="C8" s="33"/>
      <c r="D8" s="28" t="s">
        <v>111</v>
      </c>
      <c r="E8" s="33"/>
      <c r="F8" s="33"/>
      <c r="G8" s="33"/>
      <c r="H8" s="33"/>
      <c r="I8" s="33"/>
      <c r="J8" s="33"/>
      <c r="K8" s="33"/>
      <c r="L8" s="91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310" t="s">
        <v>568</v>
      </c>
      <c r="F9" s="331"/>
      <c r="G9" s="331"/>
      <c r="H9" s="331"/>
      <c r="I9" s="33"/>
      <c r="J9" s="33"/>
      <c r="K9" s="33"/>
      <c r="L9" s="91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1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3</v>
      </c>
      <c r="G11" s="33"/>
      <c r="H11" s="33"/>
      <c r="I11" s="28" t="s">
        <v>20</v>
      </c>
      <c r="J11" s="26" t="s">
        <v>3</v>
      </c>
      <c r="K11" s="33"/>
      <c r="L11" s="91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21</v>
      </c>
      <c r="E12" s="33"/>
      <c r="F12" s="26" t="s">
        <v>22</v>
      </c>
      <c r="G12" s="33"/>
      <c r="H12" s="33"/>
      <c r="I12" s="28" t="s">
        <v>23</v>
      </c>
      <c r="J12" s="51" t="str">
        <f>'Rekapitulace stavby'!AN8</f>
        <v>20. 3. 2021</v>
      </c>
      <c r="K12" s="33"/>
      <c r="L12" s="91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1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25</v>
      </c>
      <c r="E14" s="33"/>
      <c r="F14" s="33"/>
      <c r="G14" s="33"/>
      <c r="H14" s="33"/>
      <c r="I14" s="28" t="s">
        <v>26</v>
      </c>
      <c r="J14" s="26" t="s">
        <v>3</v>
      </c>
      <c r="K14" s="33"/>
      <c r="L14" s="91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">
        <v>27</v>
      </c>
      <c r="F15" s="33"/>
      <c r="G15" s="33"/>
      <c r="H15" s="33"/>
      <c r="I15" s="28" t="s">
        <v>28</v>
      </c>
      <c r="J15" s="26" t="s">
        <v>3</v>
      </c>
      <c r="K15" s="33"/>
      <c r="L15" s="91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1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29</v>
      </c>
      <c r="E17" s="33"/>
      <c r="F17" s="33"/>
      <c r="G17" s="33"/>
      <c r="H17" s="33"/>
      <c r="I17" s="28" t="s">
        <v>26</v>
      </c>
      <c r="J17" s="29" t="str">
        <f>'Rekapitulace stavby'!AN13</f>
        <v>Vyplň údaj</v>
      </c>
      <c r="K17" s="33"/>
      <c r="L17" s="91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32" t="str">
        <f>'Rekapitulace stavby'!E14</f>
        <v>Vyplň údaj</v>
      </c>
      <c r="F18" s="294"/>
      <c r="G18" s="294"/>
      <c r="H18" s="294"/>
      <c r="I18" s="28" t="s">
        <v>28</v>
      </c>
      <c r="J18" s="29" t="str">
        <f>'Rekapitulace stavby'!AN14</f>
        <v>Vyplň údaj</v>
      </c>
      <c r="K18" s="33"/>
      <c r="L18" s="91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1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31</v>
      </c>
      <c r="E20" s="33"/>
      <c r="F20" s="33"/>
      <c r="G20" s="33"/>
      <c r="H20" s="33"/>
      <c r="I20" s="28" t="s">
        <v>26</v>
      </c>
      <c r="J20" s="26" t="s">
        <v>3</v>
      </c>
      <c r="K20" s="33"/>
      <c r="L20" s="91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32</v>
      </c>
      <c r="F21" s="33"/>
      <c r="G21" s="33"/>
      <c r="H21" s="33"/>
      <c r="I21" s="28" t="s">
        <v>28</v>
      </c>
      <c r="J21" s="26" t="s">
        <v>3</v>
      </c>
      <c r="K21" s="33"/>
      <c r="L21" s="91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1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34</v>
      </c>
      <c r="E23" s="33"/>
      <c r="F23" s="33"/>
      <c r="G23" s="33"/>
      <c r="H23" s="33"/>
      <c r="I23" s="28" t="s">
        <v>26</v>
      </c>
      <c r="J23" s="26" t="s">
        <v>3</v>
      </c>
      <c r="K23" s="33"/>
      <c r="L23" s="91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35</v>
      </c>
      <c r="F24" s="33"/>
      <c r="G24" s="33"/>
      <c r="H24" s="33"/>
      <c r="I24" s="28" t="s">
        <v>28</v>
      </c>
      <c r="J24" s="26" t="s">
        <v>3</v>
      </c>
      <c r="K24" s="33"/>
      <c r="L24" s="91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1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36</v>
      </c>
      <c r="E26" s="33"/>
      <c r="F26" s="33"/>
      <c r="G26" s="33"/>
      <c r="H26" s="33"/>
      <c r="I26" s="33"/>
      <c r="J26" s="33"/>
      <c r="K26" s="33"/>
      <c r="L26" s="91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2"/>
      <c r="B27" s="93"/>
      <c r="C27" s="92"/>
      <c r="D27" s="92"/>
      <c r="E27" s="299" t="s">
        <v>3</v>
      </c>
      <c r="F27" s="299"/>
      <c r="G27" s="299"/>
      <c r="H27" s="299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1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1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5" t="s">
        <v>38</v>
      </c>
      <c r="E30" s="33"/>
      <c r="F30" s="33"/>
      <c r="G30" s="33"/>
      <c r="H30" s="33"/>
      <c r="I30" s="33"/>
      <c r="J30" s="67">
        <f>ROUND(J83,2)</f>
        <v>0</v>
      </c>
      <c r="K30" s="33"/>
      <c r="L30" s="91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1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40</v>
      </c>
      <c r="G32" s="33"/>
      <c r="H32" s="33"/>
      <c r="I32" s="37" t="s">
        <v>39</v>
      </c>
      <c r="J32" s="37" t="s">
        <v>41</v>
      </c>
      <c r="K32" s="33"/>
      <c r="L32" s="91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6" t="s">
        <v>42</v>
      </c>
      <c r="E33" s="28" t="s">
        <v>43</v>
      </c>
      <c r="F33" s="97">
        <f>ROUND((SUM(BE83:BE115)),2)</f>
        <v>0</v>
      </c>
      <c r="G33" s="33"/>
      <c r="H33" s="33"/>
      <c r="I33" s="98">
        <v>0.21</v>
      </c>
      <c r="J33" s="97">
        <f>ROUND(((SUM(BE83:BE115))*I33),2)</f>
        <v>0</v>
      </c>
      <c r="K33" s="33"/>
      <c r="L33" s="91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44</v>
      </c>
      <c r="F34" s="97">
        <f>ROUND((SUM(BF83:BF115)),2)</f>
        <v>0</v>
      </c>
      <c r="G34" s="33"/>
      <c r="H34" s="33"/>
      <c r="I34" s="98">
        <v>0.15</v>
      </c>
      <c r="J34" s="97">
        <f>ROUND(((SUM(BF83:BF115))*I34),2)</f>
        <v>0</v>
      </c>
      <c r="K34" s="33"/>
      <c r="L34" s="91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45</v>
      </c>
      <c r="F35" s="97">
        <f>ROUND((SUM(BG83:BG115)),2)</f>
        <v>0</v>
      </c>
      <c r="G35" s="33"/>
      <c r="H35" s="33"/>
      <c r="I35" s="98">
        <v>0.21</v>
      </c>
      <c r="J35" s="97">
        <f>0</f>
        <v>0</v>
      </c>
      <c r="K35" s="33"/>
      <c r="L35" s="91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46</v>
      </c>
      <c r="F36" s="97">
        <f>ROUND((SUM(BH83:BH115)),2)</f>
        <v>0</v>
      </c>
      <c r="G36" s="33"/>
      <c r="H36" s="33"/>
      <c r="I36" s="98">
        <v>0.15</v>
      </c>
      <c r="J36" s="97">
        <f>0</f>
        <v>0</v>
      </c>
      <c r="K36" s="33"/>
      <c r="L36" s="91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47</v>
      </c>
      <c r="F37" s="97">
        <f>ROUND((SUM(BI83:BI115)),2)</f>
        <v>0</v>
      </c>
      <c r="G37" s="33"/>
      <c r="H37" s="33"/>
      <c r="I37" s="98">
        <v>0</v>
      </c>
      <c r="J37" s="97">
        <f>0</f>
        <v>0</v>
      </c>
      <c r="K37" s="33"/>
      <c r="L37" s="91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1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9"/>
      <c r="D39" s="100" t="s">
        <v>48</v>
      </c>
      <c r="E39" s="56"/>
      <c r="F39" s="56"/>
      <c r="G39" s="101" t="s">
        <v>49</v>
      </c>
      <c r="H39" s="102" t="s">
        <v>50</v>
      </c>
      <c r="I39" s="56"/>
      <c r="J39" s="103">
        <f>SUM(J30:J37)</f>
        <v>0</v>
      </c>
      <c r="K39" s="104"/>
      <c r="L39" s="91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1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1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116</v>
      </c>
      <c r="D45" s="33"/>
      <c r="E45" s="33"/>
      <c r="F45" s="33"/>
      <c r="G45" s="33"/>
      <c r="H45" s="33"/>
      <c r="I45" s="33"/>
      <c r="J45" s="33"/>
      <c r="K45" s="33"/>
      <c r="L45" s="91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1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1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29" t="str">
        <f>E7</f>
        <v>III/11447 - KŘIŽOVATKA S III/11447 A – KŘIŽOVATKA S III/11438</v>
      </c>
      <c r="F48" s="330"/>
      <c r="G48" s="330"/>
      <c r="H48" s="330"/>
      <c r="I48" s="33"/>
      <c r="J48" s="33"/>
      <c r="K48" s="33"/>
      <c r="L48" s="91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111</v>
      </c>
      <c r="D49" s="33"/>
      <c r="E49" s="33"/>
      <c r="F49" s="33"/>
      <c r="G49" s="33"/>
      <c r="H49" s="33"/>
      <c r="I49" s="33"/>
      <c r="J49" s="33"/>
      <c r="K49" s="33"/>
      <c r="L49" s="91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310" t="str">
        <f>E9</f>
        <v>VON - VEDLEJŠÍ A OSTATNÍ NÁKLADY</v>
      </c>
      <c r="F50" s="331"/>
      <c r="G50" s="331"/>
      <c r="H50" s="331"/>
      <c r="I50" s="33"/>
      <c r="J50" s="33"/>
      <c r="K50" s="33"/>
      <c r="L50" s="91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1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3"/>
      <c r="E52" s="33"/>
      <c r="F52" s="26" t="str">
        <f>F12</f>
        <v>KU NEVEKLOV, ZDERADICE</v>
      </c>
      <c r="G52" s="33"/>
      <c r="H52" s="33"/>
      <c r="I52" s="28" t="s">
        <v>23</v>
      </c>
      <c r="J52" s="51" t="str">
        <f>IF(J12="","",J12)</f>
        <v>20. 3. 2021</v>
      </c>
      <c r="K52" s="33"/>
      <c r="L52" s="91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1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15.2" customHeight="1">
      <c r="A54" s="33"/>
      <c r="B54" s="34"/>
      <c r="C54" s="28" t="s">
        <v>25</v>
      </c>
      <c r="D54" s="33"/>
      <c r="E54" s="33"/>
      <c r="F54" s="26" t="str">
        <f>E15</f>
        <v>KSUS PRAHA 5 SMÍCHOV</v>
      </c>
      <c r="G54" s="33"/>
      <c r="H54" s="33"/>
      <c r="I54" s="28" t="s">
        <v>31</v>
      </c>
      <c r="J54" s="31" t="str">
        <f>E21</f>
        <v>NE2D PROJEKT</v>
      </c>
      <c r="K54" s="33"/>
      <c r="L54" s="91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25.7" customHeight="1">
      <c r="A55" s="33"/>
      <c r="B55" s="34"/>
      <c r="C55" s="28" t="s">
        <v>29</v>
      </c>
      <c r="D55" s="33"/>
      <c r="E55" s="33"/>
      <c r="F55" s="26" t="str">
        <f>IF(E18="","",E18)</f>
        <v>Vyplň údaj</v>
      </c>
      <c r="G55" s="33"/>
      <c r="H55" s="33"/>
      <c r="I55" s="28" t="s">
        <v>34</v>
      </c>
      <c r="J55" s="31" t="str">
        <f>E24</f>
        <v>ING VLADIMÍR PLHÁK</v>
      </c>
      <c r="K55" s="33"/>
      <c r="L55" s="91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1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5" t="s">
        <v>117</v>
      </c>
      <c r="D57" s="99"/>
      <c r="E57" s="99"/>
      <c r="F57" s="99"/>
      <c r="G57" s="99"/>
      <c r="H57" s="99"/>
      <c r="I57" s="99"/>
      <c r="J57" s="106" t="s">
        <v>118</v>
      </c>
      <c r="K57" s="99"/>
      <c r="L57" s="91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1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7" t="s">
        <v>70</v>
      </c>
      <c r="D59" s="33"/>
      <c r="E59" s="33"/>
      <c r="F59" s="33"/>
      <c r="G59" s="33"/>
      <c r="H59" s="33"/>
      <c r="I59" s="33"/>
      <c r="J59" s="67">
        <f>J83</f>
        <v>0</v>
      </c>
      <c r="K59" s="33"/>
      <c r="L59" s="91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119</v>
      </c>
    </row>
    <row r="60" spans="2:12" s="9" customFormat="1" ht="24.95" customHeight="1">
      <c r="B60" s="108"/>
      <c r="D60" s="109" t="s">
        <v>569</v>
      </c>
      <c r="E60" s="110"/>
      <c r="F60" s="110"/>
      <c r="G60" s="110"/>
      <c r="H60" s="110"/>
      <c r="I60" s="110"/>
      <c r="J60" s="111">
        <f>J84</f>
        <v>0</v>
      </c>
      <c r="L60" s="108"/>
    </row>
    <row r="61" spans="2:12" s="10" customFormat="1" ht="19.9" customHeight="1">
      <c r="B61" s="112"/>
      <c r="D61" s="113" t="s">
        <v>570</v>
      </c>
      <c r="E61" s="114"/>
      <c r="F61" s="114"/>
      <c r="G61" s="114"/>
      <c r="H61" s="114"/>
      <c r="I61" s="114"/>
      <c r="J61" s="115">
        <f>J85</f>
        <v>0</v>
      </c>
      <c r="L61" s="112"/>
    </row>
    <row r="62" spans="2:12" s="10" customFormat="1" ht="19.9" customHeight="1">
      <c r="B62" s="112"/>
      <c r="D62" s="113" t="s">
        <v>571</v>
      </c>
      <c r="E62" s="114"/>
      <c r="F62" s="114"/>
      <c r="G62" s="114"/>
      <c r="H62" s="114"/>
      <c r="I62" s="114"/>
      <c r="J62" s="115">
        <f>J99</f>
        <v>0</v>
      </c>
      <c r="L62" s="112"/>
    </row>
    <row r="63" spans="2:12" s="10" customFormat="1" ht="19.9" customHeight="1">
      <c r="B63" s="112"/>
      <c r="D63" s="113" t="s">
        <v>572</v>
      </c>
      <c r="E63" s="114"/>
      <c r="F63" s="114"/>
      <c r="G63" s="114"/>
      <c r="H63" s="114"/>
      <c r="I63" s="114"/>
      <c r="J63" s="115">
        <f>J111</f>
        <v>0</v>
      </c>
      <c r="L63" s="112"/>
    </row>
    <row r="64" spans="1:31" s="2" customFormat="1" ht="21.75" customHeight="1">
      <c r="A64" s="33"/>
      <c r="B64" s="34"/>
      <c r="C64" s="33"/>
      <c r="D64" s="33"/>
      <c r="E64" s="33"/>
      <c r="F64" s="33"/>
      <c r="G64" s="33"/>
      <c r="H64" s="33"/>
      <c r="I64" s="33"/>
      <c r="J64" s="33"/>
      <c r="K64" s="33"/>
      <c r="L64" s="91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</row>
    <row r="65" spans="1:31" s="2" customFormat="1" ht="6.95" customHeight="1">
      <c r="A65" s="33"/>
      <c r="B65" s="43"/>
      <c r="C65" s="44"/>
      <c r="D65" s="44"/>
      <c r="E65" s="44"/>
      <c r="F65" s="44"/>
      <c r="G65" s="44"/>
      <c r="H65" s="44"/>
      <c r="I65" s="44"/>
      <c r="J65" s="44"/>
      <c r="K65" s="44"/>
      <c r="L65" s="91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9" spans="1:31" s="2" customFormat="1" ht="6.95" customHeight="1">
      <c r="A69" s="33"/>
      <c r="B69" s="45"/>
      <c r="C69" s="46"/>
      <c r="D69" s="46"/>
      <c r="E69" s="46"/>
      <c r="F69" s="46"/>
      <c r="G69" s="46"/>
      <c r="H69" s="46"/>
      <c r="I69" s="46"/>
      <c r="J69" s="46"/>
      <c r="K69" s="46"/>
      <c r="L69" s="91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24.95" customHeight="1">
      <c r="A70" s="33"/>
      <c r="B70" s="34"/>
      <c r="C70" s="22" t="s">
        <v>129</v>
      </c>
      <c r="D70" s="33"/>
      <c r="E70" s="33"/>
      <c r="F70" s="33"/>
      <c r="G70" s="33"/>
      <c r="H70" s="33"/>
      <c r="I70" s="33"/>
      <c r="J70" s="33"/>
      <c r="K70" s="33"/>
      <c r="L70" s="91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6.95" customHeight="1">
      <c r="A71" s="33"/>
      <c r="B71" s="34"/>
      <c r="C71" s="33"/>
      <c r="D71" s="33"/>
      <c r="E71" s="33"/>
      <c r="F71" s="33"/>
      <c r="G71" s="33"/>
      <c r="H71" s="33"/>
      <c r="I71" s="33"/>
      <c r="J71" s="33"/>
      <c r="K71" s="33"/>
      <c r="L71" s="91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2" customHeight="1">
      <c r="A72" s="33"/>
      <c r="B72" s="34"/>
      <c r="C72" s="28" t="s">
        <v>17</v>
      </c>
      <c r="D72" s="33"/>
      <c r="E72" s="33"/>
      <c r="F72" s="33"/>
      <c r="G72" s="33"/>
      <c r="H72" s="33"/>
      <c r="I72" s="33"/>
      <c r="J72" s="33"/>
      <c r="K72" s="33"/>
      <c r="L72" s="91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6.5" customHeight="1">
      <c r="A73" s="33"/>
      <c r="B73" s="34"/>
      <c r="C73" s="33"/>
      <c r="D73" s="33"/>
      <c r="E73" s="329" t="str">
        <f>E7</f>
        <v>III/11447 - KŘIŽOVATKA S III/11447 A – KŘIŽOVATKA S III/11438</v>
      </c>
      <c r="F73" s="330"/>
      <c r="G73" s="330"/>
      <c r="H73" s="330"/>
      <c r="I73" s="33"/>
      <c r="J73" s="33"/>
      <c r="K73" s="33"/>
      <c r="L73" s="91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12" customHeight="1">
      <c r="A74" s="33"/>
      <c r="B74" s="34"/>
      <c r="C74" s="28" t="s">
        <v>111</v>
      </c>
      <c r="D74" s="33"/>
      <c r="E74" s="33"/>
      <c r="F74" s="33"/>
      <c r="G74" s="33"/>
      <c r="H74" s="33"/>
      <c r="I74" s="33"/>
      <c r="J74" s="33"/>
      <c r="K74" s="33"/>
      <c r="L74" s="91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6.5" customHeight="1">
      <c r="A75" s="33"/>
      <c r="B75" s="34"/>
      <c r="C75" s="33"/>
      <c r="D75" s="33"/>
      <c r="E75" s="310" t="str">
        <f>E9</f>
        <v>VON - VEDLEJŠÍ A OSTATNÍ NÁKLADY</v>
      </c>
      <c r="F75" s="331"/>
      <c r="G75" s="331"/>
      <c r="H75" s="331"/>
      <c r="I75" s="33"/>
      <c r="J75" s="33"/>
      <c r="K75" s="33"/>
      <c r="L75" s="91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5" customHeight="1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91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2" customHeight="1">
      <c r="A77" s="33"/>
      <c r="B77" s="34"/>
      <c r="C77" s="28" t="s">
        <v>21</v>
      </c>
      <c r="D77" s="33"/>
      <c r="E77" s="33"/>
      <c r="F77" s="26" t="str">
        <f>F12</f>
        <v>KU NEVEKLOV, ZDERADICE</v>
      </c>
      <c r="G77" s="33"/>
      <c r="H77" s="33"/>
      <c r="I77" s="28" t="s">
        <v>23</v>
      </c>
      <c r="J77" s="51" t="str">
        <f>IF(J12="","",J12)</f>
        <v>20. 3. 2021</v>
      </c>
      <c r="K77" s="33"/>
      <c r="L77" s="91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6.95" customHeight="1">
      <c r="A78" s="33"/>
      <c r="B78" s="34"/>
      <c r="C78" s="33"/>
      <c r="D78" s="33"/>
      <c r="E78" s="33"/>
      <c r="F78" s="33"/>
      <c r="G78" s="33"/>
      <c r="H78" s="33"/>
      <c r="I78" s="33"/>
      <c r="J78" s="33"/>
      <c r="K78" s="33"/>
      <c r="L78" s="91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5.2" customHeight="1">
      <c r="A79" s="33"/>
      <c r="B79" s="34"/>
      <c r="C79" s="28" t="s">
        <v>25</v>
      </c>
      <c r="D79" s="33"/>
      <c r="E79" s="33"/>
      <c r="F79" s="26" t="str">
        <f>E15</f>
        <v>KSUS PRAHA 5 SMÍCHOV</v>
      </c>
      <c r="G79" s="33"/>
      <c r="H79" s="33"/>
      <c r="I79" s="28" t="s">
        <v>31</v>
      </c>
      <c r="J79" s="31" t="str">
        <f>E21</f>
        <v>NE2D PROJEKT</v>
      </c>
      <c r="K79" s="33"/>
      <c r="L79" s="91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25.7" customHeight="1">
      <c r="A80" s="33"/>
      <c r="B80" s="34"/>
      <c r="C80" s="28" t="s">
        <v>29</v>
      </c>
      <c r="D80" s="33"/>
      <c r="E80" s="33"/>
      <c r="F80" s="26" t="str">
        <f>IF(E18="","",E18)</f>
        <v>Vyplň údaj</v>
      </c>
      <c r="G80" s="33"/>
      <c r="H80" s="33"/>
      <c r="I80" s="28" t="s">
        <v>34</v>
      </c>
      <c r="J80" s="31" t="str">
        <f>E24</f>
        <v>ING VLADIMÍR PLHÁK</v>
      </c>
      <c r="K80" s="33"/>
      <c r="L80" s="91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10.35" customHeight="1">
      <c r="A81" s="33"/>
      <c r="B81" s="34"/>
      <c r="C81" s="33"/>
      <c r="D81" s="33"/>
      <c r="E81" s="33"/>
      <c r="F81" s="33"/>
      <c r="G81" s="33"/>
      <c r="H81" s="33"/>
      <c r="I81" s="33"/>
      <c r="J81" s="33"/>
      <c r="K81" s="33"/>
      <c r="L81" s="91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11" customFormat="1" ht="29.25" customHeight="1">
      <c r="A82" s="116"/>
      <c r="B82" s="117"/>
      <c r="C82" s="118" t="s">
        <v>130</v>
      </c>
      <c r="D82" s="119" t="s">
        <v>57</v>
      </c>
      <c r="E82" s="119" t="s">
        <v>53</v>
      </c>
      <c r="F82" s="119" t="s">
        <v>54</v>
      </c>
      <c r="G82" s="119" t="s">
        <v>131</v>
      </c>
      <c r="H82" s="119" t="s">
        <v>132</v>
      </c>
      <c r="I82" s="119" t="s">
        <v>133</v>
      </c>
      <c r="J82" s="119" t="s">
        <v>118</v>
      </c>
      <c r="K82" s="120" t="s">
        <v>134</v>
      </c>
      <c r="L82" s="121"/>
      <c r="M82" s="58" t="s">
        <v>3</v>
      </c>
      <c r="N82" s="59" t="s">
        <v>42</v>
      </c>
      <c r="O82" s="59" t="s">
        <v>135</v>
      </c>
      <c r="P82" s="59" t="s">
        <v>136</v>
      </c>
      <c r="Q82" s="59" t="s">
        <v>137</v>
      </c>
      <c r="R82" s="59" t="s">
        <v>138</v>
      </c>
      <c r="S82" s="59" t="s">
        <v>139</v>
      </c>
      <c r="T82" s="60" t="s">
        <v>140</v>
      </c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</row>
    <row r="83" spans="1:63" s="2" customFormat="1" ht="22.9" customHeight="1">
      <c r="A83" s="33"/>
      <c r="B83" s="34"/>
      <c r="C83" s="65" t="s">
        <v>141</v>
      </c>
      <c r="D83" s="33"/>
      <c r="E83" s="33"/>
      <c r="F83" s="33"/>
      <c r="G83" s="33"/>
      <c r="H83" s="33"/>
      <c r="I83" s="33"/>
      <c r="J83" s="122">
        <f>BK83</f>
        <v>0</v>
      </c>
      <c r="K83" s="33"/>
      <c r="L83" s="34"/>
      <c r="M83" s="61"/>
      <c r="N83" s="52"/>
      <c r="O83" s="62"/>
      <c r="P83" s="123">
        <f>P84</f>
        <v>0</v>
      </c>
      <c r="Q83" s="62"/>
      <c r="R83" s="123">
        <f>R84</f>
        <v>0</v>
      </c>
      <c r="S83" s="62"/>
      <c r="T83" s="124">
        <f>T84</f>
        <v>0</v>
      </c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T83" s="18" t="s">
        <v>71</v>
      </c>
      <c r="AU83" s="18" t="s">
        <v>119</v>
      </c>
      <c r="BK83" s="125">
        <f>BK84</f>
        <v>0</v>
      </c>
    </row>
    <row r="84" spans="2:63" s="12" customFormat="1" ht="25.9" customHeight="1">
      <c r="B84" s="126"/>
      <c r="D84" s="127" t="s">
        <v>71</v>
      </c>
      <c r="E84" s="128" t="s">
        <v>573</v>
      </c>
      <c r="F84" s="128" t="s">
        <v>574</v>
      </c>
      <c r="I84" s="129"/>
      <c r="J84" s="130">
        <f>BK84</f>
        <v>0</v>
      </c>
      <c r="L84" s="126"/>
      <c r="M84" s="131"/>
      <c r="N84" s="132"/>
      <c r="O84" s="132"/>
      <c r="P84" s="133">
        <f>P85+P99+P111</f>
        <v>0</v>
      </c>
      <c r="Q84" s="132"/>
      <c r="R84" s="133">
        <f>R85+R99+R111</f>
        <v>0</v>
      </c>
      <c r="S84" s="132"/>
      <c r="T84" s="134">
        <f>T85+T99+T111</f>
        <v>0</v>
      </c>
      <c r="AR84" s="127" t="s">
        <v>165</v>
      </c>
      <c r="AT84" s="135" t="s">
        <v>71</v>
      </c>
      <c r="AU84" s="135" t="s">
        <v>72</v>
      </c>
      <c r="AY84" s="127" t="s">
        <v>144</v>
      </c>
      <c r="BK84" s="136">
        <f>BK85+BK99+BK111</f>
        <v>0</v>
      </c>
    </row>
    <row r="85" spans="2:63" s="12" customFormat="1" ht="22.9" customHeight="1">
      <c r="B85" s="126"/>
      <c r="D85" s="127" t="s">
        <v>71</v>
      </c>
      <c r="E85" s="137" t="s">
        <v>575</v>
      </c>
      <c r="F85" s="137" t="s">
        <v>576</v>
      </c>
      <c r="I85" s="129"/>
      <c r="J85" s="138">
        <f>BK85</f>
        <v>0</v>
      </c>
      <c r="L85" s="126"/>
      <c r="M85" s="131"/>
      <c r="N85" s="132"/>
      <c r="O85" s="132"/>
      <c r="P85" s="133">
        <f>SUM(P86:P98)</f>
        <v>0</v>
      </c>
      <c r="Q85" s="132"/>
      <c r="R85" s="133">
        <f>SUM(R86:R98)</f>
        <v>0</v>
      </c>
      <c r="S85" s="132"/>
      <c r="T85" s="134">
        <f>SUM(T86:T98)</f>
        <v>0</v>
      </c>
      <c r="AR85" s="127" t="s">
        <v>165</v>
      </c>
      <c r="AT85" s="135" t="s">
        <v>71</v>
      </c>
      <c r="AU85" s="135" t="s">
        <v>80</v>
      </c>
      <c r="AY85" s="127" t="s">
        <v>144</v>
      </c>
      <c r="BK85" s="136">
        <f>SUM(BK86:BK98)</f>
        <v>0</v>
      </c>
    </row>
    <row r="86" spans="1:65" s="2" customFormat="1" ht="16.5" customHeight="1">
      <c r="A86" s="33"/>
      <c r="B86" s="139"/>
      <c r="C86" s="140" t="s">
        <v>80</v>
      </c>
      <c r="D86" s="140" t="s">
        <v>146</v>
      </c>
      <c r="E86" s="141" t="s">
        <v>577</v>
      </c>
      <c r="F86" s="142" t="s">
        <v>578</v>
      </c>
      <c r="G86" s="143" t="s">
        <v>579</v>
      </c>
      <c r="H86" s="144">
        <v>100</v>
      </c>
      <c r="I86" s="145"/>
      <c r="J86" s="146">
        <f>ROUND(I86*H86,2)</f>
        <v>0</v>
      </c>
      <c r="K86" s="142" t="s">
        <v>149</v>
      </c>
      <c r="L86" s="34"/>
      <c r="M86" s="147" t="s">
        <v>3</v>
      </c>
      <c r="N86" s="148" t="s">
        <v>43</v>
      </c>
      <c r="O86" s="54"/>
      <c r="P86" s="149">
        <f>O86*H86</f>
        <v>0</v>
      </c>
      <c r="Q86" s="149">
        <v>0</v>
      </c>
      <c r="R86" s="149">
        <f>Q86*H86</f>
        <v>0</v>
      </c>
      <c r="S86" s="149">
        <v>0</v>
      </c>
      <c r="T86" s="150">
        <f>S86*H86</f>
        <v>0</v>
      </c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R86" s="151" t="s">
        <v>580</v>
      </c>
      <c r="AT86" s="151" t="s">
        <v>146</v>
      </c>
      <c r="AU86" s="151" t="s">
        <v>82</v>
      </c>
      <c r="AY86" s="18" t="s">
        <v>144</v>
      </c>
      <c r="BE86" s="152">
        <f>IF(N86="základní",J86,0)</f>
        <v>0</v>
      </c>
      <c r="BF86" s="152">
        <f>IF(N86="snížená",J86,0)</f>
        <v>0</v>
      </c>
      <c r="BG86" s="152">
        <f>IF(N86="zákl. přenesená",J86,0)</f>
        <v>0</v>
      </c>
      <c r="BH86" s="152">
        <f>IF(N86="sníž. přenesená",J86,0)</f>
        <v>0</v>
      </c>
      <c r="BI86" s="152">
        <f>IF(N86="nulová",J86,0)</f>
        <v>0</v>
      </c>
      <c r="BJ86" s="18" t="s">
        <v>80</v>
      </c>
      <c r="BK86" s="152">
        <f>ROUND(I86*H86,2)</f>
        <v>0</v>
      </c>
      <c r="BL86" s="18" t="s">
        <v>580</v>
      </c>
      <c r="BM86" s="151" t="s">
        <v>581</v>
      </c>
    </row>
    <row r="87" spans="2:51" s="13" customFormat="1" ht="11.25">
      <c r="B87" s="153"/>
      <c r="D87" s="154" t="s">
        <v>158</v>
      </c>
      <c r="E87" s="155" t="s">
        <v>3</v>
      </c>
      <c r="F87" s="156" t="s">
        <v>582</v>
      </c>
      <c r="H87" s="155" t="s">
        <v>3</v>
      </c>
      <c r="I87" s="157"/>
      <c r="L87" s="153"/>
      <c r="M87" s="158"/>
      <c r="N87" s="159"/>
      <c r="O87" s="159"/>
      <c r="P87" s="159"/>
      <c r="Q87" s="159"/>
      <c r="R87" s="159"/>
      <c r="S87" s="159"/>
      <c r="T87" s="160"/>
      <c r="AT87" s="155" t="s">
        <v>158</v>
      </c>
      <c r="AU87" s="155" t="s">
        <v>82</v>
      </c>
      <c r="AV87" s="13" t="s">
        <v>80</v>
      </c>
      <c r="AW87" s="13" t="s">
        <v>33</v>
      </c>
      <c r="AX87" s="13" t="s">
        <v>72</v>
      </c>
      <c r="AY87" s="155" t="s">
        <v>144</v>
      </c>
    </row>
    <row r="88" spans="2:51" s="14" customFormat="1" ht="11.25">
      <c r="B88" s="161"/>
      <c r="D88" s="154" t="s">
        <v>158</v>
      </c>
      <c r="E88" s="162" t="s">
        <v>3</v>
      </c>
      <c r="F88" s="163" t="s">
        <v>489</v>
      </c>
      <c r="H88" s="164">
        <v>100</v>
      </c>
      <c r="I88" s="165"/>
      <c r="L88" s="161"/>
      <c r="M88" s="166"/>
      <c r="N88" s="167"/>
      <c r="O88" s="167"/>
      <c r="P88" s="167"/>
      <c r="Q88" s="167"/>
      <c r="R88" s="167"/>
      <c r="S88" s="167"/>
      <c r="T88" s="168"/>
      <c r="AT88" s="162" t="s">
        <v>158</v>
      </c>
      <c r="AU88" s="162" t="s">
        <v>82</v>
      </c>
      <c r="AV88" s="14" t="s">
        <v>82</v>
      </c>
      <c r="AW88" s="14" t="s">
        <v>33</v>
      </c>
      <c r="AX88" s="14" t="s">
        <v>80</v>
      </c>
      <c r="AY88" s="162" t="s">
        <v>144</v>
      </c>
    </row>
    <row r="89" spans="1:65" s="2" customFormat="1" ht="16.5" customHeight="1">
      <c r="A89" s="33"/>
      <c r="B89" s="139"/>
      <c r="C89" s="140" t="s">
        <v>82</v>
      </c>
      <c r="D89" s="140" t="s">
        <v>146</v>
      </c>
      <c r="E89" s="141" t="s">
        <v>583</v>
      </c>
      <c r="F89" s="142" t="s">
        <v>584</v>
      </c>
      <c r="G89" s="143" t="s">
        <v>579</v>
      </c>
      <c r="H89" s="144">
        <v>50</v>
      </c>
      <c r="I89" s="145"/>
      <c r="J89" s="146">
        <f>ROUND(I89*H89,2)</f>
        <v>0</v>
      </c>
      <c r="K89" s="142" t="s">
        <v>149</v>
      </c>
      <c r="L89" s="34"/>
      <c r="M89" s="147" t="s">
        <v>3</v>
      </c>
      <c r="N89" s="148" t="s">
        <v>43</v>
      </c>
      <c r="O89" s="54"/>
      <c r="P89" s="149">
        <f>O89*H89</f>
        <v>0</v>
      </c>
      <c r="Q89" s="149">
        <v>0</v>
      </c>
      <c r="R89" s="149">
        <f>Q89*H89</f>
        <v>0</v>
      </c>
      <c r="S89" s="149">
        <v>0</v>
      </c>
      <c r="T89" s="150">
        <f>S89*H89</f>
        <v>0</v>
      </c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R89" s="151" t="s">
        <v>580</v>
      </c>
      <c r="AT89" s="151" t="s">
        <v>146</v>
      </c>
      <c r="AU89" s="151" t="s">
        <v>82</v>
      </c>
      <c r="AY89" s="18" t="s">
        <v>144</v>
      </c>
      <c r="BE89" s="152">
        <f>IF(N89="základní",J89,0)</f>
        <v>0</v>
      </c>
      <c r="BF89" s="152">
        <f>IF(N89="snížená",J89,0)</f>
        <v>0</v>
      </c>
      <c r="BG89" s="152">
        <f>IF(N89="zákl. přenesená",J89,0)</f>
        <v>0</v>
      </c>
      <c r="BH89" s="152">
        <f>IF(N89="sníž. přenesená",J89,0)</f>
        <v>0</v>
      </c>
      <c r="BI89" s="152">
        <f>IF(N89="nulová",J89,0)</f>
        <v>0</v>
      </c>
      <c r="BJ89" s="18" t="s">
        <v>80</v>
      </c>
      <c r="BK89" s="152">
        <f>ROUND(I89*H89,2)</f>
        <v>0</v>
      </c>
      <c r="BL89" s="18" t="s">
        <v>580</v>
      </c>
      <c r="BM89" s="151" t="s">
        <v>585</v>
      </c>
    </row>
    <row r="90" spans="2:51" s="13" customFormat="1" ht="11.25">
      <c r="B90" s="153"/>
      <c r="D90" s="154" t="s">
        <v>158</v>
      </c>
      <c r="E90" s="155" t="s">
        <v>3</v>
      </c>
      <c r="F90" s="156" t="s">
        <v>586</v>
      </c>
      <c r="H90" s="155" t="s">
        <v>3</v>
      </c>
      <c r="I90" s="157"/>
      <c r="L90" s="153"/>
      <c r="M90" s="158"/>
      <c r="N90" s="159"/>
      <c r="O90" s="159"/>
      <c r="P90" s="159"/>
      <c r="Q90" s="159"/>
      <c r="R90" s="159"/>
      <c r="S90" s="159"/>
      <c r="T90" s="160"/>
      <c r="AT90" s="155" t="s">
        <v>158</v>
      </c>
      <c r="AU90" s="155" t="s">
        <v>82</v>
      </c>
      <c r="AV90" s="13" t="s">
        <v>80</v>
      </c>
      <c r="AW90" s="13" t="s">
        <v>33</v>
      </c>
      <c r="AX90" s="13" t="s">
        <v>72</v>
      </c>
      <c r="AY90" s="155" t="s">
        <v>144</v>
      </c>
    </row>
    <row r="91" spans="2:51" s="14" customFormat="1" ht="11.25">
      <c r="B91" s="161"/>
      <c r="D91" s="154" t="s">
        <v>158</v>
      </c>
      <c r="E91" s="162" t="s">
        <v>3</v>
      </c>
      <c r="F91" s="163" t="s">
        <v>384</v>
      </c>
      <c r="H91" s="164">
        <v>50</v>
      </c>
      <c r="I91" s="165"/>
      <c r="L91" s="161"/>
      <c r="M91" s="166"/>
      <c r="N91" s="167"/>
      <c r="O91" s="167"/>
      <c r="P91" s="167"/>
      <c r="Q91" s="167"/>
      <c r="R91" s="167"/>
      <c r="S91" s="167"/>
      <c r="T91" s="168"/>
      <c r="AT91" s="162" t="s">
        <v>158</v>
      </c>
      <c r="AU91" s="162" t="s">
        <v>82</v>
      </c>
      <c r="AV91" s="14" t="s">
        <v>82</v>
      </c>
      <c r="AW91" s="14" t="s">
        <v>33</v>
      </c>
      <c r="AX91" s="14" t="s">
        <v>80</v>
      </c>
      <c r="AY91" s="162" t="s">
        <v>144</v>
      </c>
    </row>
    <row r="92" spans="1:65" s="2" customFormat="1" ht="16.5" customHeight="1">
      <c r="A92" s="33"/>
      <c r="B92" s="139"/>
      <c r="C92" s="140" t="s">
        <v>93</v>
      </c>
      <c r="D92" s="140" t="s">
        <v>146</v>
      </c>
      <c r="E92" s="141" t="s">
        <v>587</v>
      </c>
      <c r="F92" s="142" t="s">
        <v>588</v>
      </c>
      <c r="G92" s="143" t="s">
        <v>579</v>
      </c>
      <c r="H92" s="144">
        <v>50</v>
      </c>
      <c r="I92" s="145"/>
      <c r="J92" s="146">
        <f>ROUND(I92*H92,2)</f>
        <v>0</v>
      </c>
      <c r="K92" s="142" t="s">
        <v>149</v>
      </c>
      <c r="L92" s="34"/>
      <c r="M92" s="147" t="s">
        <v>3</v>
      </c>
      <c r="N92" s="148" t="s">
        <v>43</v>
      </c>
      <c r="O92" s="54"/>
      <c r="P92" s="149">
        <f>O92*H92</f>
        <v>0</v>
      </c>
      <c r="Q92" s="149">
        <v>0</v>
      </c>
      <c r="R92" s="149">
        <f>Q92*H92</f>
        <v>0</v>
      </c>
      <c r="S92" s="149">
        <v>0</v>
      </c>
      <c r="T92" s="150">
        <f>S92*H92</f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51" t="s">
        <v>580</v>
      </c>
      <c r="AT92" s="151" t="s">
        <v>146</v>
      </c>
      <c r="AU92" s="151" t="s">
        <v>82</v>
      </c>
      <c r="AY92" s="18" t="s">
        <v>144</v>
      </c>
      <c r="BE92" s="152">
        <f>IF(N92="základní",J92,0)</f>
        <v>0</v>
      </c>
      <c r="BF92" s="152">
        <f>IF(N92="snížená",J92,0)</f>
        <v>0</v>
      </c>
      <c r="BG92" s="152">
        <f>IF(N92="zákl. přenesená",J92,0)</f>
        <v>0</v>
      </c>
      <c r="BH92" s="152">
        <f>IF(N92="sníž. přenesená",J92,0)</f>
        <v>0</v>
      </c>
      <c r="BI92" s="152">
        <f>IF(N92="nulová",J92,0)</f>
        <v>0</v>
      </c>
      <c r="BJ92" s="18" t="s">
        <v>80</v>
      </c>
      <c r="BK92" s="152">
        <f>ROUND(I92*H92,2)</f>
        <v>0</v>
      </c>
      <c r="BL92" s="18" t="s">
        <v>580</v>
      </c>
      <c r="BM92" s="151" t="s">
        <v>589</v>
      </c>
    </row>
    <row r="93" spans="2:51" s="13" customFormat="1" ht="11.25">
      <c r="B93" s="153"/>
      <c r="D93" s="154" t="s">
        <v>158</v>
      </c>
      <c r="E93" s="155" t="s">
        <v>3</v>
      </c>
      <c r="F93" s="156" t="s">
        <v>590</v>
      </c>
      <c r="H93" s="155" t="s">
        <v>3</v>
      </c>
      <c r="I93" s="157"/>
      <c r="L93" s="153"/>
      <c r="M93" s="158"/>
      <c r="N93" s="159"/>
      <c r="O93" s="159"/>
      <c r="P93" s="159"/>
      <c r="Q93" s="159"/>
      <c r="R93" s="159"/>
      <c r="S93" s="159"/>
      <c r="T93" s="160"/>
      <c r="AT93" s="155" t="s">
        <v>158</v>
      </c>
      <c r="AU93" s="155" t="s">
        <v>82</v>
      </c>
      <c r="AV93" s="13" t="s">
        <v>80</v>
      </c>
      <c r="AW93" s="13" t="s">
        <v>33</v>
      </c>
      <c r="AX93" s="13" t="s">
        <v>72</v>
      </c>
      <c r="AY93" s="155" t="s">
        <v>144</v>
      </c>
    </row>
    <row r="94" spans="2:51" s="14" customFormat="1" ht="11.25">
      <c r="B94" s="161"/>
      <c r="D94" s="154" t="s">
        <v>158</v>
      </c>
      <c r="E94" s="162" t="s">
        <v>3</v>
      </c>
      <c r="F94" s="163" t="s">
        <v>384</v>
      </c>
      <c r="H94" s="164">
        <v>50</v>
      </c>
      <c r="I94" s="165"/>
      <c r="L94" s="161"/>
      <c r="M94" s="166"/>
      <c r="N94" s="167"/>
      <c r="O94" s="167"/>
      <c r="P94" s="167"/>
      <c r="Q94" s="167"/>
      <c r="R94" s="167"/>
      <c r="S94" s="167"/>
      <c r="T94" s="168"/>
      <c r="AT94" s="162" t="s">
        <v>158</v>
      </c>
      <c r="AU94" s="162" t="s">
        <v>82</v>
      </c>
      <c r="AV94" s="14" t="s">
        <v>82</v>
      </c>
      <c r="AW94" s="14" t="s">
        <v>33</v>
      </c>
      <c r="AX94" s="14" t="s">
        <v>80</v>
      </c>
      <c r="AY94" s="162" t="s">
        <v>144</v>
      </c>
    </row>
    <row r="95" spans="1:65" s="2" customFormat="1" ht="16.5" customHeight="1">
      <c r="A95" s="33"/>
      <c r="B95" s="139"/>
      <c r="C95" s="140" t="s">
        <v>150</v>
      </c>
      <c r="D95" s="140" t="s">
        <v>146</v>
      </c>
      <c r="E95" s="141" t="s">
        <v>591</v>
      </c>
      <c r="F95" s="142" t="s">
        <v>592</v>
      </c>
      <c r="G95" s="143" t="s">
        <v>579</v>
      </c>
      <c r="H95" s="144">
        <v>100</v>
      </c>
      <c r="I95" s="145"/>
      <c r="J95" s="146">
        <f>ROUND(I95*H95,2)</f>
        <v>0</v>
      </c>
      <c r="K95" s="142" t="s">
        <v>149</v>
      </c>
      <c r="L95" s="34"/>
      <c r="M95" s="147" t="s">
        <v>3</v>
      </c>
      <c r="N95" s="148" t="s">
        <v>43</v>
      </c>
      <c r="O95" s="54"/>
      <c r="P95" s="149">
        <f>O95*H95</f>
        <v>0</v>
      </c>
      <c r="Q95" s="149">
        <v>0</v>
      </c>
      <c r="R95" s="149">
        <f>Q95*H95</f>
        <v>0</v>
      </c>
      <c r="S95" s="149">
        <v>0</v>
      </c>
      <c r="T95" s="150">
        <f>S95*H95</f>
        <v>0</v>
      </c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R95" s="151" t="s">
        <v>580</v>
      </c>
      <c r="AT95" s="151" t="s">
        <v>146</v>
      </c>
      <c r="AU95" s="151" t="s">
        <v>82</v>
      </c>
      <c r="AY95" s="18" t="s">
        <v>144</v>
      </c>
      <c r="BE95" s="152">
        <f>IF(N95="základní",J95,0)</f>
        <v>0</v>
      </c>
      <c r="BF95" s="152">
        <f>IF(N95="snížená",J95,0)</f>
        <v>0</v>
      </c>
      <c r="BG95" s="152">
        <f>IF(N95="zákl. přenesená",J95,0)</f>
        <v>0</v>
      </c>
      <c r="BH95" s="152">
        <f>IF(N95="sníž. přenesená",J95,0)</f>
        <v>0</v>
      </c>
      <c r="BI95" s="152">
        <f>IF(N95="nulová",J95,0)</f>
        <v>0</v>
      </c>
      <c r="BJ95" s="18" t="s">
        <v>80</v>
      </c>
      <c r="BK95" s="152">
        <f>ROUND(I95*H95,2)</f>
        <v>0</v>
      </c>
      <c r="BL95" s="18" t="s">
        <v>580</v>
      </c>
      <c r="BM95" s="151" t="s">
        <v>593</v>
      </c>
    </row>
    <row r="96" spans="2:51" s="13" customFormat="1" ht="11.25">
      <c r="B96" s="153"/>
      <c r="D96" s="154" t="s">
        <v>158</v>
      </c>
      <c r="E96" s="155" t="s">
        <v>3</v>
      </c>
      <c r="F96" s="156" t="s">
        <v>594</v>
      </c>
      <c r="H96" s="155" t="s">
        <v>3</v>
      </c>
      <c r="I96" s="157"/>
      <c r="L96" s="153"/>
      <c r="M96" s="158"/>
      <c r="N96" s="159"/>
      <c r="O96" s="159"/>
      <c r="P96" s="159"/>
      <c r="Q96" s="159"/>
      <c r="R96" s="159"/>
      <c r="S96" s="159"/>
      <c r="T96" s="160"/>
      <c r="AT96" s="155" t="s">
        <v>158</v>
      </c>
      <c r="AU96" s="155" t="s">
        <v>82</v>
      </c>
      <c r="AV96" s="13" t="s">
        <v>80</v>
      </c>
      <c r="AW96" s="13" t="s">
        <v>33</v>
      </c>
      <c r="AX96" s="13" t="s">
        <v>72</v>
      </c>
      <c r="AY96" s="155" t="s">
        <v>144</v>
      </c>
    </row>
    <row r="97" spans="2:51" s="14" customFormat="1" ht="11.25">
      <c r="B97" s="161"/>
      <c r="D97" s="154" t="s">
        <v>158</v>
      </c>
      <c r="E97" s="162" t="s">
        <v>3</v>
      </c>
      <c r="F97" s="163" t="s">
        <v>489</v>
      </c>
      <c r="H97" s="164">
        <v>100</v>
      </c>
      <c r="I97" s="165"/>
      <c r="L97" s="161"/>
      <c r="M97" s="166"/>
      <c r="N97" s="167"/>
      <c r="O97" s="167"/>
      <c r="P97" s="167"/>
      <c r="Q97" s="167"/>
      <c r="R97" s="167"/>
      <c r="S97" s="167"/>
      <c r="T97" s="168"/>
      <c r="AT97" s="162" t="s">
        <v>158</v>
      </c>
      <c r="AU97" s="162" t="s">
        <v>82</v>
      </c>
      <c r="AV97" s="14" t="s">
        <v>82</v>
      </c>
      <c r="AW97" s="14" t="s">
        <v>33</v>
      </c>
      <c r="AX97" s="14" t="s">
        <v>80</v>
      </c>
      <c r="AY97" s="162" t="s">
        <v>144</v>
      </c>
    </row>
    <row r="98" spans="1:65" s="2" customFormat="1" ht="16.5" customHeight="1">
      <c r="A98" s="33"/>
      <c r="B98" s="139"/>
      <c r="C98" s="140" t="s">
        <v>165</v>
      </c>
      <c r="D98" s="140" t="s">
        <v>146</v>
      </c>
      <c r="E98" s="141" t="s">
        <v>595</v>
      </c>
      <c r="F98" s="142" t="s">
        <v>596</v>
      </c>
      <c r="G98" s="143" t="s">
        <v>579</v>
      </c>
      <c r="H98" s="144">
        <v>25</v>
      </c>
      <c r="I98" s="145"/>
      <c r="J98" s="146">
        <f>ROUND(I98*H98,2)</f>
        <v>0</v>
      </c>
      <c r="K98" s="142" t="s">
        <v>149</v>
      </c>
      <c r="L98" s="34"/>
      <c r="M98" s="147" t="s">
        <v>3</v>
      </c>
      <c r="N98" s="148" t="s">
        <v>43</v>
      </c>
      <c r="O98" s="54"/>
      <c r="P98" s="149">
        <f>O98*H98</f>
        <v>0</v>
      </c>
      <c r="Q98" s="149">
        <v>0</v>
      </c>
      <c r="R98" s="149">
        <f>Q98*H98</f>
        <v>0</v>
      </c>
      <c r="S98" s="149">
        <v>0</v>
      </c>
      <c r="T98" s="150">
        <f>S98*H98</f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51" t="s">
        <v>580</v>
      </c>
      <c r="AT98" s="151" t="s">
        <v>146</v>
      </c>
      <c r="AU98" s="151" t="s">
        <v>82</v>
      </c>
      <c r="AY98" s="18" t="s">
        <v>144</v>
      </c>
      <c r="BE98" s="152">
        <f>IF(N98="základní",J98,0)</f>
        <v>0</v>
      </c>
      <c r="BF98" s="152">
        <f>IF(N98="snížená",J98,0)</f>
        <v>0</v>
      </c>
      <c r="BG98" s="152">
        <f>IF(N98="zákl. přenesená",J98,0)</f>
        <v>0</v>
      </c>
      <c r="BH98" s="152">
        <f>IF(N98="sníž. přenesená",J98,0)</f>
        <v>0</v>
      </c>
      <c r="BI98" s="152">
        <f>IF(N98="nulová",J98,0)</f>
        <v>0</v>
      </c>
      <c r="BJ98" s="18" t="s">
        <v>80</v>
      </c>
      <c r="BK98" s="152">
        <f>ROUND(I98*H98,2)</f>
        <v>0</v>
      </c>
      <c r="BL98" s="18" t="s">
        <v>580</v>
      </c>
      <c r="BM98" s="151" t="s">
        <v>597</v>
      </c>
    </row>
    <row r="99" spans="2:63" s="12" customFormat="1" ht="22.9" customHeight="1">
      <c r="B99" s="126"/>
      <c r="D99" s="127" t="s">
        <v>71</v>
      </c>
      <c r="E99" s="137" t="s">
        <v>598</v>
      </c>
      <c r="F99" s="137" t="s">
        <v>599</v>
      </c>
      <c r="I99" s="129"/>
      <c r="J99" s="138">
        <f>BK99</f>
        <v>0</v>
      </c>
      <c r="L99" s="126"/>
      <c r="M99" s="131"/>
      <c r="N99" s="132"/>
      <c r="O99" s="132"/>
      <c r="P99" s="133">
        <f>SUM(P100:P110)</f>
        <v>0</v>
      </c>
      <c r="Q99" s="132"/>
      <c r="R99" s="133">
        <f>SUM(R100:R110)</f>
        <v>0</v>
      </c>
      <c r="S99" s="132"/>
      <c r="T99" s="134">
        <f>SUM(T100:T110)</f>
        <v>0</v>
      </c>
      <c r="AR99" s="127" t="s">
        <v>165</v>
      </c>
      <c r="AT99" s="135" t="s">
        <v>71</v>
      </c>
      <c r="AU99" s="135" t="s">
        <v>80</v>
      </c>
      <c r="AY99" s="127" t="s">
        <v>144</v>
      </c>
      <c r="BK99" s="136">
        <f>SUM(BK100:BK110)</f>
        <v>0</v>
      </c>
    </row>
    <row r="100" spans="1:65" s="2" customFormat="1" ht="16.5" customHeight="1">
      <c r="A100" s="33"/>
      <c r="B100" s="139"/>
      <c r="C100" s="140" t="s">
        <v>92</v>
      </c>
      <c r="D100" s="140" t="s">
        <v>146</v>
      </c>
      <c r="E100" s="141" t="s">
        <v>600</v>
      </c>
      <c r="F100" s="142" t="s">
        <v>599</v>
      </c>
      <c r="G100" s="143" t="s">
        <v>601</v>
      </c>
      <c r="H100" s="144">
        <v>1</v>
      </c>
      <c r="I100" s="145"/>
      <c r="J100" s="146">
        <f>ROUND(I100*H100,2)</f>
        <v>0</v>
      </c>
      <c r="K100" s="142" t="s">
        <v>149</v>
      </c>
      <c r="L100" s="34"/>
      <c r="M100" s="147" t="s">
        <v>3</v>
      </c>
      <c r="N100" s="148" t="s">
        <v>43</v>
      </c>
      <c r="O100" s="54"/>
      <c r="P100" s="149">
        <f>O100*H100</f>
        <v>0</v>
      </c>
      <c r="Q100" s="149">
        <v>0</v>
      </c>
      <c r="R100" s="149">
        <f>Q100*H100</f>
        <v>0</v>
      </c>
      <c r="S100" s="149">
        <v>0</v>
      </c>
      <c r="T100" s="150">
        <f>S100*H100</f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51" t="s">
        <v>580</v>
      </c>
      <c r="AT100" s="151" t="s">
        <v>146</v>
      </c>
      <c r="AU100" s="151" t="s">
        <v>82</v>
      </c>
      <c r="AY100" s="18" t="s">
        <v>144</v>
      </c>
      <c r="BE100" s="152">
        <f>IF(N100="základní",J100,0)</f>
        <v>0</v>
      </c>
      <c r="BF100" s="152">
        <f>IF(N100="snížená",J100,0)</f>
        <v>0</v>
      </c>
      <c r="BG100" s="152">
        <f>IF(N100="zákl. přenesená",J100,0)</f>
        <v>0</v>
      </c>
      <c r="BH100" s="152">
        <f>IF(N100="sníž. přenesená",J100,0)</f>
        <v>0</v>
      </c>
      <c r="BI100" s="152">
        <f>IF(N100="nulová",J100,0)</f>
        <v>0</v>
      </c>
      <c r="BJ100" s="18" t="s">
        <v>80</v>
      </c>
      <c r="BK100" s="152">
        <f>ROUND(I100*H100,2)</f>
        <v>0</v>
      </c>
      <c r="BL100" s="18" t="s">
        <v>580</v>
      </c>
      <c r="BM100" s="151" t="s">
        <v>602</v>
      </c>
    </row>
    <row r="101" spans="1:65" s="2" customFormat="1" ht="16.5" customHeight="1">
      <c r="A101" s="33"/>
      <c r="B101" s="139"/>
      <c r="C101" s="140" t="s">
        <v>173</v>
      </c>
      <c r="D101" s="140" t="s">
        <v>146</v>
      </c>
      <c r="E101" s="141" t="s">
        <v>603</v>
      </c>
      <c r="F101" s="142" t="s">
        <v>604</v>
      </c>
      <c r="G101" s="143" t="s">
        <v>601</v>
      </c>
      <c r="H101" s="144">
        <v>1</v>
      </c>
      <c r="I101" s="145"/>
      <c r="J101" s="146">
        <f>ROUND(I101*H101,2)</f>
        <v>0</v>
      </c>
      <c r="K101" s="142" t="s">
        <v>149</v>
      </c>
      <c r="L101" s="34"/>
      <c r="M101" s="147" t="s">
        <v>3</v>
      </c>
      <c r="N101" s="148" t="s">
        <v>43</v>
      </c>
      <c r="O101" s="54"/>
      <c r="P101" s="149">
        <f>O101*H101</f>
        <v>0</v>
      </c>
      <c r="Q101" s="149">
        <v>0</v>
      </c>
      <c r="R101" s="149">
        <f>Q101*H101</f>
        <v>0</v>
      </c>
      <c r="S101" s="149">
        <v>0</v>
      </c>
      <c r="T101" s="150">
        <f>S101*H101</f>
        <v>0</v>
      </c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R101" s="151" t="s">
        <v>580</v>
      </c>
      <c r="AT101" s="151" t="s">
        <v>146</v>
      </c>
      <c r="AU101" s="151" t="s">
        <v>82</v>
      </c>
      <c r="AY101" s="18" t="s">
        <v>144</v>
      </c>
      <c r="BE101" s="152">
        <f>IF(N101="základní",J101,0)</f>
        <v>0</v>
      </c>
      <c r="BF101" s="152">
        <f>IF(N101="snížená",J101,0)</f>
        <v>0</v>
      </c>
      <c r="BG101" s="152">
        <f>IF(N101="zákl. přenesená",J101,0)</f>
        <v>0</v>
      </c>
      <c r="BH101" s="152">
        <f>IF(N101="sníž. přenesená",J101,0)</f>
        <v>0</v>
      </c>
      <c r="BI101" s="152">
        <f>IF(N101="nulová",J101,0)</f>
        <v>0</v>
      </c>
      <c r="BJ101" s="18" t="s">
        <v>80</v>
      </c>
      <c r="BK101" s="152">
        <f>ROUND(I101*H101,2)</f>
        <v>0</v>
      </c>
      <c r="BL101" s="18" t="s">
        <v>580</v>
      </c>
      <c r="BM101" s="151" t="s">
        <v>605</v>
      </c>
    </row>
    <row r="102" spans="2:51" s="13" customFormat="1" ht="11.25">
      <c r="B102" s="153"/>
      <c r="D102" s="154" t="s">
        <v>158</v>
      </c>
      <c r="E102" s="155" t="s">
        <v>3</v>
      </c>
      <c r="F102" s="156" t="s">
        <v>537</v>
      </c>
      <c r="H102" s="155" t="s">
        <v>3</v>
      </c>
      <c r="I102" s="157"/>
      <c r="L102" s="153"/>
      <c r="M102" s="158"/>
      <c r="N102" s="159"/>
      <c r="O102" s="159"/>
      <c r="P102" s="159"/>
      <c r="Q102" s="159"/>
      <c r="R102" s="159"/>
      <c r="S102" s="159"/>
      <c r="T102" s="160"/>
      <c r="AT102" s="155" t="s">
        <v>158</v>
      </c>
      <c r="AU102" s="155" t="s">
        <v>82</v>
      </c>
      <c r="AV102" s="13" t="s">
        <v>80</v>
      </c>
      <c r="AW102" s="13" t="s">
        <v>33</v>
      </c>
      <c r="AX102" s="13" t="s">
        <v>72</v>
      </c>
      <c r="AY102" s="155" t="s">
        <v>144</v>
      </c>
    </row>
    <row r="103" spans="2:51" s="13" customFormat="1" ht="11.25">
      <c r="B103" s="153"/>
      <c r="D103" s="154" t="s">
        <v>158</v>
      </c>
      <c r="E103" s="155" t="s">
        <v>3</v>
      </c>
      <c r="F103" s="156" t="s">
        <v>606</v>
      </c>
      <c r="H103" s="155" t="s">
        <v>3</v>
      </c>
      <c r="I103" s="157"/>
      <c r="L103" s="153"/>
      <c r="M103" s="158"/>
      <c r="N103" s="159"/>
      <c r="O103" s="159"/>
      <c r="P103" s="159"/>
      <c r="Q103" s="159"/>
      <c r="R103" s="159"/>
      <c r="S103" s="159"/>
      <c r="T103" s="160"/>
      <c r="AT103" s="155" t="s">
        <v>158</v>
      </c>
      <c r="AU103" s="155" t="s">
        <v>82</v>
      </c>
      <c r="AV103" s="13" t="s">
        <v>80</v>
      </c>
      <c r="AW103" s="13" t="s">
        <v>33</v>
      </c>
      <c r="AX103" s="13" t="s">
        <v>72</v>
      </c>
      <c r="AY103" s="155" t="s">
        <v>144</v>
      </c>
    </row>
    <row r="104" spans="2:51" s="13" customFormat="1" ht="11.25">
      <c r="B104" s="153"/>
      <c r="D104" s="154" t="s">
        <v>158</v>
      </c>
      <c r="E104" s="155" t="s">
        <v>3</v>
      </c>
      <c r="F104" s="156" t="s">
        <v>607</v>
      </c>
      <c r="H104" s="155" t="s">
        <v>3</v>
      </c>
      <c r="I104" s="157"/>
      <c r="L104" s="153"/>
      <c r="M104" s="158"/>
      <c r="N104" s="159"/>
      <c r="O104" s="159"/>
      <c r="P104" s="159"/>
      <c r="Q104" s="159"/>
      <c r="R104" s="159"/>
      <c r="S104" s="159"/>
      <c r="T104" s="160"/>
      <c r="AT104" s="155" t="s">
        <v>158</v>
      </c>
      <c r="AU104" s="155" t="s">
        <v>82</v>
      </c>
      <c r="AV104" s="13" t="s">
        <v>80</v>
      </c>
      <c r="AW104" s="13" t="s">
        <v>33</v>
      </c>
      <c r="AX104" s="13" t="s">
        <v>72</v>
      </c>
      <c r="AY104" s="155" t="s">
        <v>144</v>
      </c>
    </row>
    <row r="105" spans="2:51" s="13" customFormat="1" ht="11.25">
      <c r="B105" s="153"/>
      <c r="D105" s="154" t="s">
        <v>158</v>
      </c>
      <c r="E105" s="155" t="s">
        <v>3</v>
      </c>
      <c r="F105" s="156" t="s">
        <v>608</v>
      </c>
      <c r="H105" s="155" t="s">
        <v>3</v>
      </c>
      <c r="I105" s="157"/>
      <c r="L105" s="153"/>
      <c r="M105" s="158"/>
      <c r="N105" s="159"/>
      <c r="O105" s="159"/>
      <c r="P105" s="159"/>
      <c r="Q105" s="159"/>
      <c r="R105" s="159"/>
      <c r="S105" s="159"/>
      <c r="T105" s="160"/>
      <c r="AT105" s="155" t="s">
        <v>158</v>
      </c>
      <c r="AU105" s="155" t="s">
        <v>82</v>
      </c>
      <c r="AV105" s="13" t="s">
        <v>80</v>
      </c>
      <c r="AW105" s="13" t="s">
        <v>33</v>
      </c>
      <c r="AX105" s="13" t="s">
        <v>72</v>
      </c>
      <c r="AY105" s="155" t="s">
        <v>144</v>
      </c>
    </row>
    <row r="106" spans="2:51" s="14" customFormat="1" ht="11.25">
      <c r="B106" s="161"/>
      <c r="D106" s="154" t="s">
        <v>158</v>
      </c>
      <c r="E106" s="162" t="s">
        <v>3</v>
      </c>
      <c r="F106" s="163" t="s">
        <v>80</v>
      </c>
      <c r="H106" s="164">
        <v>1</v>
      </c>
      <c r="I106" s="165"/>
      <c r="L106" s="161"/>
      <c r="M106" s="166"/>
      <c r="N106" s="167"/>
      <c r="O106" s="167"/>
      <c r="P106" s="167"/>
      <c r="Q106" s="167"/>
      <c r="R106" s="167"/>
      <c r="S106" s="167"/>
      <c r="T106" s="168"/>
      <c r="AT106" s="162" t="s">
        <v>158</v>
      </c>
      <c r="AU106" s="162" t="s">
        <v>82</v>
      </c>
      <c r="AV106" s="14" t="s">
        <v>82</v>
      </c>
      <c r="AW106" s="14" t="s">
        <v>33</v>
      </c>
      <c r="AX106" s="14" t="s">
        <v>80</v>
      </c>
      <c r="AY106" s="162" t="s">
        <v>144</v>
      </c>
    </row>
    <row r="107" spans="1:65" s="2" customFormat="1" ht="16.5" customHeight="1">
      <c r="A107" s="33"/>
      <c r="B107" s="139"/>
      <c r="C107" s="140" t="s">
        <v>178</v>
      </c>
      <c r="D107" s="140" t="s">
        <v>146</v>
      </c>
      <c r="E107" s="141" t="s">
        <v>609</v>
      </c>
      <c r="F107" s="142" t="s">
        <v>610</v>
      </c>
      <c r="G107" s="143" t="s">
        <v>601</v>
      </c>
      <c r="H107" s="144">
        <v>1</v>
      </c>
      <c r="I107" s="145"/>
      <c r="J107" s="146">
        <f>ROUND(I107*H107,2)</f>
        <v>0</v>
      </c>
      <c r="K107" s="142" t="s">
        <v>149</v>
      </c>
      <c r="L107" s="34"/>
      <c r="M107" s="147" t="s">
        <v>3</v>
      </c>
      <c r="N107" s="148" t="s">
        <v>43</v>
      </c>
      <c r="O107" s="54"/>
      <c r="P107" s="149">
        <f>O107*H107</f>
        <v>0</v>
      </c>
      <c r="Q107" s="149">
        <v>0</v>
      </c>
      <c r="R107" s="149">
        <f>Q107*H107</f>
        <v>0</v>
      </c>
      <c r="S107" s="149">
        <v>0</v>
      </c>
      <c r="T107" s="150">
        <f>S107*H107</f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51" t="s">
        <v>580</v>
      </c>
      <c r="AT107" s="151" t="s">
        <v>146</v>
      </c>
      <c r="AU107" s="151" t="s">
        <v>82</v>
      </c>
      <c r="AY107" s="18" t="s">
        <v>144</v>
      </c>
      <c r="BE107" s="152">
        <f>IF(N107="základní",J107,0)</f>
        <v>0</v>
      </c>
      <c r="BF107" s="152">
        <f>IF(N107="snížená",J107,0)</f>
        <v>0</v>
      </c>
      <c r="BG107" s="152">
        <f>IF(N107="zákl. přenesená",J107,0)</f>
        <v>0</v>
      </c>
      <c r="BH107" s="152">
        <f>IF(N107="sníž. přenesená",J107,0)</f>
        <v>0</v>
      </c>
      <c r="BI107" s="152">
        <f>IF(N107="nulová",J107,0)</f>
        <v>0</v>
      </c>
      <c r="BJ107" s="18" t="s">
        <v>80</v>
      </c>
      <c r="BK107" s="152">
        <f>ROUND(I107*H107,2)</f>
        <v>0</v>
      </c>
      <c r="BL107" s="18" t="s">
        <v>580</v>
      </c>
      <c r="BM107" s="151" t="s">
        <v>611</v>
      </c>
    </row>
    <row r="108" spans="2:51" s="13" customFormat="1" ht="11.25">
      <c r="B108" s="153"/>
      <c r="D108" s="154" t="s">
        <v>158</v>
      </c>
      <c r="E108" s="155" t="s">
        <v>3</v>
      </c>
      <c r="F108" s="156" t="s">
        <v>612</v>
      </c>
      <c r="H108" s="155" t="s">
        <v>3</v>
      </c>
      <c r="I108" s="157"/>
      <c r="L108" s="153"/>
      <c r="M108" s="158"/>
      <c r="N108" s="159"/>
      <c r="O108" s="159"/>
      <c r="P108" s="159"/>
      <c r="Q108" s="159"/>
      <c r="R108" s="159"/>
      <c r="S108" s="159"/>
      <c r="T108" s="160"/>
      <c r="AT108" s="155" t="s">
        <v>158</v>
      </c>
      <c r="AU108" s="155" t="s">
        <v>82</v>
      </c>
      <c r="AV108" s="13" t="s">
        <v>80</v>
      </c>
      <c r="AW108" s="13" t="s">
        <v>33</v>
      </c>
      <c r="AX108" s="13" t="s">
        <v>72</v>
      </c>
      <c r="AY108" s="155" t="s">
        <v>144</v>
      </c>
    </row>
    <row r="109" spans="2:51" s="13" customFormat="1" ht="11.25">
      <c r="B109" s="153"/>
      <c r="D109" s="154" t="s">
        <v>158</v>
      </c>
      <c r="E109" s="155" t="s">
        <v>3</v>
      </c>
      <c r="F109" s="156" t="s">
        <v>613</v>
      </c>
      <c r="H109" s="155" t="s">
        <v>3</v>
      </c>
      <c r="I109" s="157"/>
      <c r="L109" s="153"/>
      <c r="M109" s="158"/>
      <c r="N109" s="159"/>
      <c r="O109" s="159"/>
      <c r="P109" s="159"/>
      <c r="Q109" s="159"/>
      <c r="R109" s="159"/>
      <c r="S109" s="159"/>
      <c r="T109" s="160"/>
      <c r="AT109" s="155" t="s">
        <v>158</v>
      </c>
      <c r="AU109" s="155" t="s">
        <v>82</v>
      </c>
      <c r="AV109" s="13" t="s">
        <v>80</v>
      </c>
      <c r="AW109" s="13" t="s">
        <v>33</v>
      </c>
      <c r="AX109" s="13" t="s">
        <v>72</v>
      </c>
      <c r="AY109" s="155" t="s">
        <v>144</v>
      </c>
    </row>
    <row r="110" spans="2:51" s="14" customFormat="1" ht="11.25">
      <c r="B110" s="161"/>
      <c r="D110" s="154" t="s">
        <v>158</v>
      </c>
      <c r="E110" s="162" t="s">
        <v>3</v>
      </c>
      <c r="F110" s="163" t="s">
        <v>80</v>
      </c>
      <c r="H110" s="164">
        <v>1</v>
      </c>
      <c r="I110" s="165"/>
      <c r="L110" s="161"/>
      <c r="M110" s="166"/>
      <c r="N110" s="167"/>
      <c r="O110" s="167"/>
      <c r="P110" s="167"/>
      <c r="Q110" s="167"/>
      <c r="R110" s="167"/>
      <c r="S110" s="167"/>
      <c r="T110" s="168"/>
      <c r="AT110" s="162" t="s">
        <v>158</v>
      </c>
      <c r="AU110" s="162" t="s">
        <v>82</v>
      </c>
      <c r="AV110" s="14" t="s">
        <v>82</v>
      </c>
      <c r="AW110" s="14" t="s">
        <v>33</v>
      </c>
      <c r="AX110" s="14" t="s">
        <v>80</v>
      </c>
      <c r="AY110" s="162" t="s">
        <v>144</v>
      </c>
    </row>
    <row r="111" spans="2:63" s="12" customFormat="1" ht="22.9" customHeight="1">
      <c r="B111" s="126"/>
      <c r="D111" s="127" t="s">
        <v>71</v>
      </c>
      <c r="E111" s="137" t="s">
        <v>614</v>
      </c>
      <c r="F111" s="137" t="s">
        <v>615</v>
      </c>
      <c r="I111" s="129"/>
      <c r="J111" s="138">
        <f>BK111</f>
        <v>0</v>
      </c>
      <c r="L111" s="126"/>
      <c r="M111" s="131"/>
      <c r="N111" s="132"/>
      <c r="O111" s="132"/>
      <c r="P111" s="133">
        <f>SUM(P112:P115)</f>
        <v>0</v>
      </c>
      <c r="Q111" s="132"/>
      <c r="R111" s="133">
        <f>SUM(R112:R115)</f>
        <v>0</v>
      </c>
      <c r="S111" s="132"/>
      <c r="T111" s="134">
        <f>SUM(T112:T115)</f>
        <v>0</v>
      </c>
      <c r="AR111" s="127" t="s">
        <v>165</v>
      </c>
      <c r="AT111" s="135" t="s">
        <v>71</v>
      </c>
      <c r="AU111" s="135" t="s">
        <v>80</v>
      </c>
      <c r="AY111" s="127" t="s">
        <v>144</v>
      </c>
      <c r="BK111" s="136">
        <f>SUM(BK112:BK115)</f>
        <v>0</v>
      </c>
    </row>
    <row r="112" spans="1:65" s="2" customFormat="1" ht="16.5" customHeight="1">
      <c r="A112" s="33"/>
      <c r="B112" s="139"/>
      <c r="C112" s="140" t="s">
        <v>184</v>
      </c>
      <c r="D112" s="140" t="s">
        <v>146</v>
      </c>
      <c r="E112" s="141" t="s">
        <v>616</v>
      </c>
      <c r="F112" s="142" t="s">
        <v>617</v>
      </c>
      <c r="G112" s="143" t="s">
        <v>601</v>
      </c>
      <c r="H112" s="144">
        <v>1</v>
      </c>
      <c r="I112" s="145"/>
      <c r="J112" s="146">
        <f>ROUND(I112*H112,2)</f>
        <v>0</v>
      </c>
      <c r="K112" s="142" t="s">
        <v>149</v>
      </c>
      <c r="L112" s="34"/>
      <c r="M112" s="147" t="s">
        <v>3</v>
      </c>
      <c r="N112" s="148" t="s">
        <v>43</v>
      </c>
      <c r="O112" s="54"/>
      <c r="P112" s="149">
        <f>O112*H112</f>
        <v>0</v>
      </c>
      <c r="Q112" s="149">
        <v>0</v>
      </c>
      <c r="R112" s="149">
        <f>Q112*H112</f>
        <v>0</v>
      </c>
      <c r="S112" s="149">
        <v>0</v>
      </c>
      <c r="T112" s="150">
        <f>S112*H112</f>
        <v>0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R112" s="151" t="s">
        <v>580</v>
      </c>
      <c r="AT112" s="151" t="s">
        <v>146</v>
      </c>
      <c r="AU112" s="151" t="s">
        <v>82</v>
      </c>
      <c r="AY112" s="18" t="s">
        <v>144</v>
      </c>
      <c r="BE112" s="152">
        <f>IF(N112="základní",J112,0)</f>
        <v>0</v>
      </c>
      <c r="BF112" s="152">
        <f>IF(N112="snížená",J112,0)</f>
        <v>0</v>
      </c>
      <c r="BG112" s="152">
        <f>IF(N112="zákl. přenesená",J112,0)</f>
        <v>0</v>
      </c>
      <c r="BH112" s="152">
        <f>IF(N112="sníž. přenesená",J112,0)</f>
        <v>0</v>
      </c>
      <c r="BI112" s="152">
        <f>IF(N112="nulová",J112,0)</f>
        <v>0</v>
      </c>
      <c r="BJ112" s="18" t="s">
        <v>80</v>
      </c>
      <c r="BK112" s="152">
        <f>ROUND(I112*H112,2)</f>
        <v>0</v>
      </c>
      <c r="BL112" s="18" t="s">
        <v>580</v>
      </c>
      <c r="BM112" s="151" t="s">
        <v>618</v>
      </c>
    </row>
    <row r="113" spans="1:65" s="2" customFormat="1" ht="16.5" customHeight="1">
      <c r="A113" s="33"/>
      <c r="B113" s="139"/>
      <c r="C113" s="140" t="s">
        <v>193</v>
      </c>
      <c r="D113" s="140" t="s">
        <v>146</v>
      </c>
      <c r="E113" s="141" t="s">
        <v>619</v>
      </c>
      <c r="F113" s="142" t="s">
        <v>620</v>
      </c>
      <c r="G113" s="143" t="s">
        <v>601</v>
      </c>
      <c r="H113" s="144">
        <v>1</v>
      </c>
      <c r="I113" s="145"/>
      <c r="J113" s="146">
        <f>ROUND(I113*H113,2)</f>
        <v>0</v>
      </c>
      <c r="K113" s="142" t="s">
        <v>149</v>
      </c>
      <c r="L113" s="34"/>
      <c r="M113" s="147" t="s">
        <v>3</v>
      </c>
      <c r="N113" s="148" t="s">
        <v>43</v>
      </c>
      <c r="O113" s="54"/>
      <c r="P113" s="149">
        <f>O113*H113</f>
        <v>0</v>
      </c>
      <c r="Q113" s="149">
        <v>0</v>
      </c>
      <c r="R113" s="149">
        <f>Q113*H113</f>
        <v>0</v>
      </c>
      <c r="S113" s="149">
        <v>0</v>
      </c>
      <c r="T113" s="150">
        <f>S113*H113</f>
        <v>0</v>
      </c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R113" s="151" t="s">
        <v>580</v>
      </c>
      <c r="AT113" s="151" t="s">
        <v>146</v>
      </c>
      <c r="AU113" s="151" t="s">
        <v>82</v>
      </c>
      <c r="AY113" s="18" t="s">
        <v>144</v>
      </c>
      <c r="BE113" s="152">
        <f>IF(N113="základní",J113,0)</f>
        <v>0</v>
      </c>
      <c r="BF113" s="152">
        <f>IF(N113="snížená",J113,0)</f>
        <v>0</v>
      </c>
      <c r="BG113" s="152">
        <f>IF(N113="zákl. přenesená",J113,0)</f>
        <v>0</v>
      </c>
      <c r="BH113" s="152">
        <f>IF(N113="sníž. přenesená",J113,0)</f>
        <v>0</v>
      </c>
      <c r="BI113" s="152">
        <f>IF(N113="nulová",J113,0)</f>
        <v>0</v>
      </c>
      <c r="BJ113" s="18" t="s">
        <v>80</v>
      </c>
      <c r="BK113" s="152">
        <f>ROUND(I113*H113,2)</f>
        <v>0</v>
      </c>
      <c r="BL113" s="18" t="s">
        <v>580</v>
      </c>
      <c r="BM113" s="151" t="s">
        <v>621</v>
      </c>
    </row>
    <row r="114" spans="2:51" s="13" customFormat="1" ht="11.25">
      <c r="B114" s="153"/>
      <c r="D114" s="154" t="s">
        <v>158</v>
      </c>
      <c r="E114" s="155" t="s">
        <v>3</v>
      </c>
      <c r="F114" s="156" t="s">
        <v>622</v>
      </c>
      <c r="H114" s="155" t="s">
        <v>3</v>
      </c>
      <c r="I114" s="157"/>
      <c r="L114" s="153"/>
      <c r="M114" s="158"/>
      <c r="N114" s="159"/>
      <c r="O114" s="159"/>
      <c r="P114" s="159"/>
      <c r="Q114" s="159"/>
      <c r="R114" s="159"/>
      <c r="S114" s="159"/>
      <c r="T114" s="160"/>
      <c r="AT114" s="155" t="s">
        <v>158</v>
      </c>
      <c r="AU114" s="155" t="s">
        <v>82</v>
      </c>
      <c r="AV114" s="13" t="s">
        <v>80</v>
      </c>
      <c r="AW114" s="13" t="s">
        <v>33</v>
      </c>
      <c r="AX114" s="13" t="s">
        <v>72</v>
      </c>
      <c r="AY114" s="155" t="s">
        <v>144</v>
      </c>
    </row>
    <row r="115" spans="2:51" s="14" customFormat="1" ht="11.25">
      <c r="B115" s="161"/>
      <c r="D115" s="154" t="s">
        <v>158</v>
      </c>
      <c r="E115" s="162" t="s">
        <v>3</v>
      </c>
      <c r="F115" s="163" t="s">
        <v>80</v>
      </c>
      <c r="H115" s="164">
        <v>1</v>
      </c>
      <c r="I115" s="165"/>
      <c r="L115" s="161"/>
      <c r="M115" s="199"/>
      <c r="N115" s="200"/>
      <c r="O115" s="200"/>
      <c r="P115" s="200"/>
      <c r="Q115" s="200"/>
      <c r="R115" s="200"/>
      <c r="S115" s="200"/>
      <c r="T115" s="201"/>
      <c r="AT115" s="162" t="s">
        <v>158</v>
      </c>
      <c r="AU115" s="162" t="s">
        <v>82</v>
      </c>
      <c r="AV115" s="14" t="s">
        <v>82</v>
      </c>
      <c r="AW115" s="14" t="s">
        <v>33</v>
      </c>
      <c r="AX115" s="14" t="s">
        <v>80</v>
      </c>
      <c r="AY115" s="162" t="s">
        <v>144</v>
      </c>
    </row>
    <row r="116" spans="1:31" s="2" customFormat="1" ht="6.95" customHeight="1">
      <c r="A116" s="33"/>
      <c r="B116" s="43"/>
      <c r="C116" s="44"/>
      <c r="D116" s="44"/>
      <c r="E116" s="44"/>
      <c r="F116" s="44"/>
      <c r="G116" s="44"/>
      <c r="H116" s="44"/>
      <c r="I116" s="44"/>
      <c r="J116" s="44"/>
      <c r="K116" s="44"/>
      <c r="L116" s="34"/>
      <c r="M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</sheetData>
  <autoFilter ref="C82:K115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7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9"/>
      <c r="C3" s="20"/>
      <c r="D3" s="20"/>
      <c r="E3" s="20"/>
      <c r="F3" s="20"/>
      <c r="G3" s="20"/>
      <c r="H3" s="21"/>
    </row>
    <row r="4" spans="2:8" s="1" customFormat="1" ht="24.95" customHeight="1">
      <c r="B4" s="21"/>
      <c r="C4" s="22" t="s">
        <v>623</v>
      </c>
      <c r="H4" s="21"/>
    </row>
    <row r="5" spans="2:8" s="1" customFormat="1" ht="12" customHeight="1">
      <c r="B5" s="21"/>
      <c r="C5" s="25" t="s">
        <v>14</v>
      </c>
      <c r="D5" s="299" t="s">
        <v>15</v>
      </c>
      <c r="E5" s="295"/>
      <c r="F5" s="295"/>
      <c r="H5" s="21"/>
    </row>
    <row r="6" spans="2:8" s="1" customFormat="1" ht="36.95" customHeight="1">
      <c r="B6" s="21"/>
      <c r="C6" s="27" t="s">
        <v>17</v>
      </c>
      <c r="D6" s="296" t="s">
        <v>18</v>
      </c>
      <c r="E6" s="295"/>
      <c r="F6" s="295"/>
      <c r="H6" s="21"/>
    </row>
    <row r="7" spans="2:8" s="1" customFormat="1" ht="16.5" customHeight="1">
      <c r="B7" s="21"/>
      <c r="C7" s="28" t="s">
        <v>23</v>
      </c>
      <c r="D7" s="51" t="str">
        <f>'Rekapitulace stavby'!AN8</f>
        <v>20. 3. 2021</v>
      </c>
      <c r="H7" s="21"/>
    </row>
    <row r="8" spans="1:8" s="2" customFormat="1" ht="10.9" customHeight="1">
      <c r="A8" s="33"/>
      <c r="B8" s="34"/>
      <c r="C8" s="33"/>
      <c r="D8" s="33"/>
      <c r="E8" s="33"/>
      <c r="F8" s="33"/>
      <c r="G8" s="33"/>
      <c r="H8" s="34"/>
    </row>
    <row r="9" spans="1:8" s="11" customFormat="1" ht="29.25" customHeight="1">
      <c r="A9" s="116"/>
      <c r="B9" s="117"/>
      <c r="C9" s="118" t="s">
        <v>53</v>
      </c>
      <c r="D9" s="119" t="s">
        <v>54</v>
      </c>
      <c r="E9" s="119" t="s">
        <v>131</v>
      </c>
      <c r="F9" s="120" t="s">
        <v>624</v>
      </c>
      <c r="G9" s="116"/>
      <c r="H9" s="117"/>
    </row>
    <row r="10" spans="1:8" s="2" customFormat="1" ht="26.45" customHeight="1">
      <c r="A10" s="33"/>
      <c r="B10" s="34"/>
      <c r="C10" s="202" t="s">
        <v>625</v>
      </c>
      <c r="D10" s="202" t="s">
        <v>78</v>
      </c>
      <c r="E10" s="33"/>
      <c r="F10" s="33"/>
      <c r="G10" s="33"/>
      <c r="H10" s="34"/>
    </row>
    <row r="11" spans="1:8" s="2" customFormat="1" ht="16.9" customHeight="1">
      <c r="A11" s="33"/>
      <c r="B11" s="34"/>
      <c r="C11" s="203" t="s">
        <v>89</v>
      </c>
      <c r="D11" s="204" t="s">
        <v>90</v>
      </c>
      <c r="E11" s="205" t="s">
        <v>91</v>
      </c>
      <c r="F11" s="206">
        <v>6</v>
      </c>
      <c r="G11" s="33"/>
      <c r="H11" s="34"/>
    </row>
    <row r="12" spans="1:8" s="2" customFormat="1" ht="16.9" customHeight="1">
      <c r="A12" s="33"/>
      <c r="B12" s="34"/>
      <c r="C12" s="207" t="s">
        <v>3</v>
      </c>
      <c r="D12" s="207" t="s">
        <v>92</v>
      </c>
      <c r="E12" s="18" t="s">
        <v>3</v>
      </c>
      <c r="F12" s="208">
        <v>6</v>
      </c>
      <c r="G12" s="33"/>
      <c r="H12" s="34"/>
    </row>
    <row r="13" spans="1:8" s="2" customFormat="1" ht="16.9" customHeight="1">
      <c r="A13" s="33"/>
      <c r="B13" s="34"/>
      <c r="C13" s="209" t="s">
        <v>626</v>
      </c>
      <c r="D13" s="33"/>
      <c r="E13" s="33"/>
      <c r="F13" s="33"/>
      <c r="G13" s="33"/>
      <c r="H13" s="34"/>
    </row>
    <row r="14" spans="1:8" s="2" customFormat="1" ht="16.9" customHeight="1">
      <c r="A14" s="33"/>
      <c r="B14" s="34"/>
      <c r="C14" s="207" t="s">
        <v>299</v>
      </c>
      <c r="D14" s="207" t="s">
        <v>627</v>
      </c>
      <c r="E14" s="18" t="s">
        <v>91</v>
      </c>
      <c r="F14" s="208">
        <v>6</v>
      </c>
      <c r="G14" s="33"/>
      <c r="H14" s="34"/>
    </row>
    <row r="15" spans="1:8" s="2" customFormat="1" ht="16.9" customHeight="1">
      <c r="A15" s="33"/>
      <c r="B15" s="34"/>
      <c r="C15" s="203" t="s">
        <v>94</v>
      </c>
      <c r="D15" s="204" t="s">
        <v>95</v>
      </c>
      <c r="E15" s="205" t="s">
        <v>96</v>
      </c>
      <c r="F15" s="206">
        <v>4600</v>
      </c>
      <c r="G15" s="33"/>
      <c r="H15" s="34"/>
    </row>
    <row r="16" spans="1:8" s="2" customFormat="1" ht="16.9" customHeight="1">
      <c r="A16" s="33"/>
      <c r="B16" s="34"/>
      <c r="C16" s="207" t="s">
        <v>3</v>
      </c>
      <c r="D16" s="207" t="s">
        <v>159</v>
      </c>
      <c r="E16" s="18" t="s">
        <v>3</v>
      </c>
      <c r="F16" s="208">
        <v>0</v>
      </c>
      <c r="G16" s="33"/>
      <c r="H16" s="34"/>
    </row>
    <row r="17" spans="1:8" s="2" customFormat="1" ht="16.9" customHeight="1">
      <c r="A17" s="33"/>
      <c r="B17" s="34"/>
      <c r="C17" s="207" t="s">
        <v>94</v>
      </c>
      <c r="D17" s="207" t="s">
        <v>97</v>
      </c>
      <c r="E17" s="18" t="s">
        <v>3</v>
      </c>
      <c r="F17" s="208">
        <v>4600</v>
      </c>
      <c r="G17" s="33"/>
      <c r="H17" s="34"/>
    </row>
    <row r="18" spans="1:8" s="2" customFormat="1" ht="16.9" customHeight="1">
      <c r="A18" s="33"/>
      <c r="B18" s="34"/>
      <c r="C18" s="209" t="s">
        <v>626</v>
      </c>
      <c r="D18" s="33"/>
      <c r="E18" s="33"/>
      <c r="F18" s="33"/>
      <c r="G18" s="33"/>
      <c r="H18" s="34"/>
    </row>
    <row r="19" spans="1:8" s="2" customFormat="1" ht="16.9" customHeight="1">
      <c r="A19" s="33"/>
      <c r="B19" s="34"/>
      <c r="C19" s="207" t="s">
        <v>155</v>
      </c>
      <c r="D19" s="207" t="s">
        <v>628</v>
      </c>
      <c r="E19" s="18" t="s">
        <v>96</v>
      </c>
      <c r="F19" s="208">
        <v>4600</v>
      </c>
      <c r="G19" s="33"/>
      <c r="H19" s="34"/>
    </row>
    <row r="20" spans="1:8" s="2" customFormat="1" ht="16.9" customHeight="1">
      <c r="A20" s="33"/>
      <c r="B20" s="34"/>
      <c r="C20" s="207" t="s">
        <v>257</v>
      </c>
      <c r="D20" s="207" t="s">
        <v>629</v>
      </c>
      <c r="E20" s="18" t="s">
        <v>96</v>
      </c>
      <c r="F20" s="208">
        <v>2300</v>
      </c>
      <c r="G20" s="33"/>
      <c r="H20" s="34"/>
    </row>
    <row r="21" spans="1:8" s="2" customFormat="1" ht="16.9" customHeight="1">
      <c r="A21" s="33"/>
      <c r="B21" s="34"/>
      <c r="C21" s="207" t="s">
        <v>279</v>
      </c>
      <c r="D21" s="207" t="s">
        <v>630</v>
      </c>
      <c r="E21" s="18" t="s">
        <v>96</v>
      </c>
      <c r="F21" s="208">
        <v>17510</v>
      </c>
      <c r="G21" s="33"/>
      <c r="H21" s="34"/>
    </row>
    <row r="22" spans="1:8" s="2" customFormat="1" ht="16.9" customHeight="1">
      <c r="A22" s="33"/>
      <c r="B22" s="34"/>
      <c r="C22" s="207" t="s">
        <v>283</v>
      </c>
      <c r="D22" s="207" t="s">
        <v>631</v>
      </c>
      <c r="E22" s="18" t="s">
        <v>96</v>
      </c>
      <c r="F22" s="208">
        <v>15408</v>
      </c>
      <c r="G22" s="33"/>
      <c r="H22" s="34"/>
    </row>
    <row r="23" spans="1:8" s="2" customFormat="1" ht="22.5">
      <c r="A23" s="33"/>
      <c r="B23" s="34"/>
      <c r="C23" s="207" t="s">
        <v>287</v>
      </c>
      <c r="D23" s="207" t="s">
        <v>632</v>
      </c>
      <c r="E23" s="18" t="s">
        <v>96</v>
      </c>
      <c r="F23" s="208">
        <v>17510</v>
      </c>
      <c r="G23" s="33"/>
      <c r="H23" s="34"/>
    </row>
    <row r="24" spans="1:8" s="2" customFormat="1" ht="16.9" customHeight="1">
      <c r="A24" s="33"/>
      <c r="B24" s="34"/>
      <c r="C24" s="203" t="s">
        <v>99</v>
      </c>
      <c r="D24" s="204" t="s">
        <v>100</v>
      </c>
      <c r="E24" s="205" t="s">
        <v>96</v>
      </c>
      <c r="F24" s="206">
        <v>3350</v>
      </c>
      <c r="G24" s="33"/>
      <c r="H24" s="34"/>
    </row>
    <row r="25" spans="1:8" s="2" customFormat="1" ht="16.9" customHeight="1">
      <c r="A25" s="33"/>
      <c r="B25" s="34"/>
      <c r="C25" s="207" t="s">
        <v>3</v>
      </c>
      <c r="D25" s="207" t="s">
        <v>439</v>
      </c>
      <c r="E25" s="18" t="s">
        <v>3</v>
      </c>
      <c r="F25" s="208">
        <v>0</v>
      </c>
      <c r="G25" s="33"/>
      <c r="H25" s="34"/>
    </row>
    <row r="26" spans="1:8" s="2" customFormat="1" ht="16.9" customHeight="1">
      <c r="A26" s="33"/>
      <c r="B26" s="34"/>
      <c r="C26" s="207" t="s">
        <v>99</v>
      </c>
      <c r="D26" s="207" t="s">
        <v>101</v>
      </c>
      <c r="E26" s="18" t="s">
        <v>3</v>
      </c>
      <c r="F26" s="208">
        <v>3350</v>
      </c>
      <c r="G26" s="33"/>
      <c r="H26" s="34"/>
    </row>
    <row r="27" spans="1:8" s="2" customFormat="1" ht="16.9" customHeight="1">
      <c r="A27" s="33"/>
      <c r="B27" s="34"/>
      <c r="C27" s="209" t="s">
        <v>626</v>
      </c>
      <c r="D27" s="33"/>
      <c r="E27" s="33"/>
      <c r="F27" s="33"/>
      <c r="G27" s="33"/>
      <c r="H27" s="34"/>
    </row>
    <row r="28" spans="1:8" s="2" customFormat="1" ht="16.9" customHeight="1">
      <c r="A28" s="33"/>
      <c r="B28" s="34"/>
      <c r="C28" s="207" t="s">
        <v>436</v>
      </c>
      <c r="D28" s="207" t="s">
        <v>633</v>
      </c>
      <c r="E28" s="18" t="s">
        <v>96</v>
      </c>
      <c r="F28" s="208">
        <v>3350</v>
      </c>
      <c r="G28" s="33"/>
      <c r="H28" s="34"/>
    </row>
    <row r="29" spans="1:8" s="2" customFormat="1" ht="16.9" customHeight="1">
      <c r="A29" s="33"/>
      <c r="B29" s="34"/>
      <c r="C29" s="207" t="s">
        <v>275</v>
      </c>
      <c r="D29" s="207" t="s">
        <v>634</v>
      </c>
      <c r="E29" s="18" t="s">
        <v>96</v>
      </c>
      <c r="F29" s="208">
        <v>3350</v>
      </c>
      <c r="G29" s="33"/>
      <c r="H29" s="34"/>
    </row>
    <row r="30" spans="1:8" s="2" customFormat="1" ht="16.9" customHeight="1">
      <c r="A30" s="33"/>
      <c r="B30" s="34"/>
      <c r="C30" s="203" t="s">
        <v>102</v>
      </c>
      <c r="D30" s="204" t="s">
        <v>103</v>
      </c>
      <c r="E30" s="205" t="s">
        <v>96</v>
      </c>
      <c r="F30" s="206">
        <v>12910</v>
      </c>
      <c r="G30" s="33"/>
      <c r="H30" s="34"/>
    </row>
    <row r="31" spans="1:8" s="2" customFormat="1" ht="16.9" customHeight="1">
      <c r="A31" s="33"/>
      <c r="B31" s="34"/>
      <c r="C31" s="207" t="s">
        <v>3</v>
      </c>
      <c r="D31" s="207" t="s">
        <v>169</v>
      </c>
      <c r="E31" s="18" t="s">
        <v>3</v>
      </c>
      <c r="F31" s="208">
        <v>0</v>
      </c>
      <c r="G31" s="33"/>
      <c r="H31" s="34"/>
    </row>
    <row r="32" spans="1:8" s="2" customFormat="1" ht="16.9" customHeight="1">
      <c r="A32" s="33"/>
      <c r="B32" s="34"/>
      <c r="C32" s="207" t="s">
        <v>102</v>
      </c>
      <c r="D32" s="207" t="s">
        <v>104</v>
      </c>
      <c r="E32" s="18" t="s">
        <v>3</v>
      </c>
      <c r="F32" s="208">
        <v>12910</v>
      </c>
      <c r="G32" s="33"/>
      <c r="H32" s="34"/>
    </row>
    <row r="33" spans="1:8" s="2" customFormat="1" ht="16.9" customHeight="1">
      <c r="A33" s="33"/>
      <c r="B33" s="34"/>
      <c r="C33" s="209" t="s">
        <v>626</v>
      </c>
      <c r="D33" s="33"/>
      <c r="E33" s="33"/>
      <c r="F33" s="33"/>
      <c r="G33" s="33"/>
      <c r="H33" s="34"/>
    </row>
    <row r="34" spans="1:8" s="2" customFormat="1" ht="16.9" customHeight="1">
      <c r="A34" s="33"/>
      <c r="B34" s="34"/>
      <c r="C34" s="207" t="s">
        <v>166</v>
      </c>
      <c r="D34" s="207" t="s">
        <v>635</v>
      </c>
      <c r="E34" s="18" t="s">
        <v>96</v>
      </c>
      <c r="F34" s="208">
        <v>12910</v>
      </c>
      <c r="G34" s="33"/>
      <c r="H34" s="34"/>
    </row>
    <row r="35" spans="1:8" s="2" customFormat="1" ht="16.9" customHeight="1">
      <c r="A35" s="33"/>
      <c r="B35" s="34"/>
      <c r="C35" s="207" t="s">
        <v>264</v>
      </c>
      <c r="D35" s="207" t="s">
        <v>636</v>
      </c>
      <c r="E35" s="18" t="s">
        <v>96</v>
      </c>
      <c r="F35" s="208">
        <v>12910</v>
      </c>
      <c r="G35" s="33"/>
      <c r="H35" s="34"/>
    </row>
    <row r="36" spans="1:8" s="2" customFormat="1" ht="16.9" customHeight="1">
      <c r="A36" s="33"/>
      <c r="B36" s="34"/>
      <c r="C36" s="207" t="s">
        <v>268</v>
      </c>
      <c r="D36" s="207" t="s">
        <v>269</v>
      </c>
      <c r="E36" s="18" t="s">
        <v>96</v>
      </c>
      <c r="F36" s="208">
        <v>12910</v>
      </c>
      <c r="G36" s="33"/>
      <c r="H36" s="34"/>
    </row>
    <row r="37" spans="1:8" s="2" customFormat="1" ht="16.9" customHeight="1">
      <c r="A37" s="33"/>
      <c r="B37" s="34"/>
      <c r="C37" s="207" t="s">
        <v>279</v>
      </c>
      <c r="D37" s="207" t="s">
        <v>630</v>
      </c>
      <c r="E37" s="18" t="s">
        <v>96</v>
      </c>
      <c r="F37" s="208">
        <v>17510</v>
      </c>
      <c r="G37" s="33"/>
      <c r="H37" s="34"/>
    </row>
    <row r="38" spans="1:8" s="2" customFormat="1" ht="16.9" customHeight="1">
      <c r="A38" s="33"/>
      <c r="B38" s="34"/>
      <c r="C38" s="207" t="s">
        <v>283</v>
      </c>
      <c r="D38" s="207" t="s">
        <v>631</v>
      </c>
      <c r="E38" s="18" t="s">
        <v>96</v>
      </c>
      <c r="F38" s="208">
        <v>15408</v>
      </c>
      <c r="G38" s="33"/>
      <c r="H38" s="34"/>
    </row>
    <row r="39" spans="1:8" s="2" customFormat="1" ht="22.5">
      <c r="A39" s="33"/>
      <c r="B39" s="34"/>
      <c r="C39" s="207" t="s">
        <v>287</v>
      </c>
      <c r="D39" s="207" t="s">
        <v>632</v>
      </c>
      <c r="E39" s="18" t="s">
        <v>96</v>
      </c>
      <c r="F39" s="208">
        <v>17510</v>
      </c>
      <c r="G39" s="33"/>
      <c r="H39" s="34"/>
    </row>
    <row r="40" spans="1:8" s="2" customFormat="1" ht="16.9" customHeight="1">
      <c r="A40" s="33"/>
      <c r="B40" s="34"/>
      <c r="C40" s="203" t="s">
        <v>105</v>
      </c>
      <c r="D40" s="204" t="s">
        <v>106</v>
      </c>
      <c r="E40" s="205" t="s">
        <v>96</v>
      </c>
      <c r="F40" s="206">
        <v>198</v>
      </c>
      <c r="G40" s="33"/>
      <c r="H40" s="34"/>
    </row>
    <row r="41" spans="1:8" s="2" customFormat="1" ht="16.9" customHeight="1">
      <c r="A41" s="33"/>
      <c r="B41" s="34"/>
      <c r="C41" s="207" t="s">
        <v>3</v>
      </c>
      <c r="D41" s="207" t="s">
        <v>248</v>
      </c>
      <c r="E41" s="18" t="s">
        <v>3</v>
      </c>
      <c r="F41" s="208">
        <v>0</v>
      </c>
      <c r="G41" s="33"/>
      <c r="H41" s="34"/>
    </row>
    <row r="42" spans="1:8" s="2" customFormat="1" ht="16.9" customHeight="1">
      <c r="A42" s="33"/>
      <c r="B42" s="34"/>
      <c r="C42" s="207" t="s">
        <v>105</v>
      </c>
      <c r="D42" s="207" t="s">
        <v>107</v>
      </c>
      <c r="E42" s="18" t="s">
        <v>3</v>
      </c>
      <c r="F42" s="208">
        <v>198</v>
      </c>
      <c r="G42" s="33"/>
      <c r="H42" s="34"/>
    </row>
    <row r="43" spans="1:8" s="2" customFormat="1" ht="16.9" customHeight="1">
      <c r="A43" s="33"/>
      <c r="B43" s="34"/>
      <c r="C43" s="209" t="s">
        <v>626</v>
      </c>
      <c r="D43" s="33"/>
      <c r="E43" s="33"/>
      <c r="F43" s="33"/>
      <c r="G43" s="33"/>
      <c r="H43" s="34"/>
    </row>
    <row r="44" spans="1:8" s="2" customFormat="1" ht="16.9" customHeight="1">
      <c r="A44" s="33"/>
      <c r="B44" s="34"/>
      <c r="C44" s="207" t="s">
        <v>245</v>
      </c>
      <c r="D44" s="207" t="s">
        <v>637</v>
      </c>
      <c r="E44" s="18" t="s">
        <v>96</v>
      </c>
      <c r="F44" s="208">
        <v>198</v>
      </c>
      <c r="G44" s="33"/>
      <c r="H44" s="34"/>
    </row>
    <row r="45" spans="1:8" s="2" customFormat="1" ht="16.9" customHeight="1">
      <c r="A45" s="33"/>
      <c r="B45" s="34"/>
      <c r="C45" s="207" t="s">
        <v>237</v>
      </c>
      <c r="D45" s="207" t="s">
        <v>638</v>
      </c>
      <c r="E45" s="18" t="s">
        <v>96</v>
      </c>
      <c r="F45" s="208">
        <v>198</v>
      </c>
      <c r="G45" s="33"/>
      <c r="H45" s="34"/>
    </row>
    <row r="46" spans="1:8" s="2" customFormat="1" ht="16.9" customHeight="1">
      <c r="A46" s="33"/>
      <c r="B46" s="34"/>
      <c r="C46" s="207" t="s">
        <v>250</v>
      </c>
      <c r="D46" s="207" t="s">
        <v>639</v>
      </c>
      <c r="E46" s="18" t="s">
        <v>96</v>
      </c>
      <c r="F46" s="208">
        <v>198</v>
      </c>
      <c r="G46" s="33"/>
      <c r="H46" s="34"/>
    </row>
    <row r="47" spans="1:8" s="2" customFormat="1" ht="16.9" customHeight="1">
      <c r="A47" s="33"/>
      <c r="B47" s="34"/>
      <c r="C47" s="207" t="s">
        <v>283</v>
      </c>
      <c r="D47" s="207" t="s">
        <v>631</v>
      </c>
      <c r="E47" s="18" t="s">
        <v>96</v>
      </c>
      <c r="F47" s="208">
        <v>15408</v>
      </c>
      <c r="G47" s="33"/>
      <c r="H47" s="34"/>
    </row>
    <row r="48" spans="1:8" s="2" customFormat="1" ht="16.9" customHeight="1">
      <c r="A48" s="33"/>
      <c r="B48" s="34"/>
      <c r="C48" s="203" t="s">
        <v>108</v>
      </c>
      <c r="D48" s="204" t="s">
        <v>109</v>
      </c>
      <c r="E48" s="205" t="s">
        <v>110</v>
      </c>
      <c r="F48" s="206">
        <v>3</v>
      </c>
      <c r="G48" s="33"/>
      <c r="H48" s="34"/>
    </row>
    <row r="49" spans="1:8" s="2" customFormat="1" ht="16.9" customHeight="1">
      <c r="A49" s="33"/>
      <c r="B49" s="34"/>
      <c r="C49" s="207" t="s">
        <v>3</v>
      </c>
      <c r="D49" s="207" t="s">
        <v>93</v>
      </c>
      <c r="E49" s="18" t="s">
        <v>3</v>
      </c>
      <c r="F49" s="208">
        <v>3</v>
      </c>
      <c r="G49" s="33"/>
      <c r="H49" s="34"/>
    </row>
    <row r="50" spans="1:8" s="2" customFormat="1" ht="16.9" customHeight="1">
      <c r="A50" s="33"/>
      <c r="B50" s="34"/>
      <c r="C50" s="209" t="s">
        <v>626</v>
      </c>
      <c r="D50" s="33"/>
      <c r="E50" s="33"/>
      <c r="F50" s="33"/>
      <c r="G50" s="33"/>
      <c r="H50" s="34"/>
    </row>
    <row r="51" spans="1:8" s="2" customFormat="1" ht="16.9" customHeight="1">
      <c r="A51" s="33"/>
      <c r="B51" s="34"/>
      <c r="C51" s="207" t="s">
        <v>302</v>
      </c>
      <c r="D51" s="207" t="s">
        <v>303</v>
      </c>
      <c r="E51" s="18" t="s">
        <v>110</v>
      </c>
      <c r="F51" s="208">
        <v>3</v>
      </c>
      <c r="G51" s="33"/>
      <c r="H51" s="34"/>
    </row>
    <row r="52" spans="1:8" s="2" customFormat="1" ht="16.9" customHeight="1">
      <c r="A52" s="33"/>
      <c r="B52" s="34"/>
      <c r="C52" s="207" t="s">
        <v>326</v>
      </c>
      <c r="D52" s="207" t="s">
        <v>327</v>
      </c>
      <c r="E52" s="18" t="s">
        <v>110</v>
      </c>
      <c r="F52" s="208">
        <v>3</v>
      </c>
      <c r="G52" s="33"/>
      <c r="H52" s="34"/>
    </row>
    <row r="53" spans="1:8" s="2" customFormat="1" ht="16.9" customHeight="1">
      <c r="A53" s="33"/>
      <c r="B53" s="34"/>
      <c r="C53" s="207" t="s">
        <v>306</v>
      </c>
      <c r="D53" s="207" t="s">
        <v>307</v>
      </c>
      <c r="E53" s="18" t="s">
        <v>110</v>
      </c>
      <c r="F53" s="208">
        <v>3</v>
      </c>
      <c r="G53" s="33"/>
      <c r="H53" s="34"/>
    </row>
    <row r="54" spans="1:8" s="2" customFormat="1" ht="16.9" customHeight="1">
      <c r="A54" s="33"/>
      <c r="B54" s="34"/>
      <c r="C54" s="207" t="s">
        <v>310</v>
      </c>
      <c r="D54" s="207" t="s">
        <v>311</v>
      </c>
      <c r="E54" s="18" t="s">
        <v>110</v>
      </c>
      <c r="F54" s="208">
        <v>3</v>
      </c>
      <c r="G54" s="33"/>
      <c r="H54" s="34"/>
    </row>
    <row r="55" spans="1:8" s="2" customFormat="1" ht="16.9" customHeight="1">
      <c r="A55" s="33"/>
      <c r="B55" s="34"/>
      <c r="C55" s="207" t="s">
        <v>314</v>
      </c>
      <c r="D55" s="207" t="s">
        <v>315</v>
      </c>
      <c r="E55" s="18" t="s">
        <v>110</v>
      </c>
      <c r="F55" s="208">
        <v>3</v>
      </c>
      <c r="G55" s="33"/>
      <c r="H55" s="34"/>
    </row>
    <row r="56" spans="1:8" s="2" customFormat="1" ht="16.9" customHeight="1">
      <c r="A56" s="33"/>
      <c r="B56" s="34"/>
      <c r="C56" s="207" t="s">
        <v>318</v>
      </c>
      <c r="D56" s="207" t="s">
        <v>319</v>
      </c>
      <c r="E56" s="18" t="s">
        <v>110</v>
      </c>
      <c r="F56" s="208">
        <v>3</v>
      </c>
      <c r="G56" s="33"/>
      <c r="H56" s="34"/>
    </row>
    <row r="57" spans="1:8" s="2" customFormat="1" ht="16.9" customHeight="1">
      <c r="A57" s="33"/>
      <c r="B57" s="34"/>
      <c r="C57" s="207" t="s">
        <v>322</v>
      </c>
      <c r="D57" s="207" t="s">
        <v>323</v>
      </c>
      <c r="E57" s="18" t="s">
        <v>110</v>
      </c>
      <c r="F57" s="208">
        <v>3</v>
      </c>
      <c r="G57" s="33"/>
      <c r="H57" s="34"/>
    </row>
    <row r="58" spans="1:8" s="2" customFormat="1" ht="16.9" customHeight="1">
      <c r="A58" s="33"/>
      <c r="B58" s="34"/>
      <c r="C58" s="203" t="s">
        <v>112</v>
      </c>
      <c r="D58" s="204" t="s">
        <v>113</v>
      </c>
      <c r="E58" s="205" t="s">
        <v>96</v>
      </c>
      <c r="F58" s="206">
        <v>6581</v>
      </c>
      <c r="G58" s="33"/>
      <c r="H58" s="34"/>
    </row>
    <row r="59" spans="1:8" s="2" customFormat="1" ht="16.9" customHeight="1">
      <c r="A59" s="33"/>
      <c r="B59" s="34"/>
      <c r="C59" s="207" t="s">
        <v>3</v>
      </c>
      <c r="D59" s="207" t="s">
        <v>640</v>
      </c>
      <c r="E59" s="18" t="s">
        <v>3</v>
      </c>
      <c r="F59" s="208">
        <v>0</v>
      </c>
      <c r="G59" s="33"/>
      <c r="H59" s="34"/>
    </row>
    <row r="60" spans="1:8" s="2" customFormat="1" ht="16.9" customHeight="1">
      <c r="A60" s="33"/>
      <c r="B60" s="34"/>
      <c r="C60" s="207" t="s">
        <v>3</v>
      </c>
      <c r="D60" s="207" t="s">
        <v>114</v>
      </c>
      <c r="E60" s="18" t="s">
        <v>3</v>
      </c>
      <c r="F60" s="208">
        <v>6581</v>
      </c>
      <c r="G60" s="33"/>
      <c r="H60" s="34"/>
    </row>
    <row r="61" spans="1:8" s="2" customFormat="1" ht="16.9" customHeight="1">
      <c r="A61" s="33"/>
      <c r="B61" s="34"/>
      <c r="C61" s="209" t="s">
        <v>626</v>
      </c>
      <c r="D61" s="33"/>
      <c r="E61" s="33"/>
      <c r="F61" s="33"/>
      <c r="G61" s="33"/>
      <c r="H61" s="34"/>
    </row>
    <row r="62" spans="1:8" s="2" customFormat="1" ht="16.9" customHeight="1">
      <c r="A62" s="33"/>
      <c r="B62" s="34"/>
      <c r="C62" s="207" t="s">
        <v>194</v>
      </c>
      <c r="D62" s="207" t="s">
        <v>195</v>
      </c>
      <c r="E62" s="18" t="s">
        <v>96</v>
      </c>
      <c r="F62" s="208">
        <v>6581</v>
      </c>
      <c r="G62" s="33"/>
      <c r="H62" s="34"/>
    </row>
    <row r="63" spans="1:8" s="2" customFormat="1" ht="22.5">
      <c r="A63" s="33"/>
      <c r="B63" s="34"/>
      <c r="C63" s="207" t="s">
        <v>205</v>
      </c>
      <c r="D63" s="207" t="s">
        <v>641</v>
      </c>
      <c r="E63" s="18" t="s">
        <v>96</v>
      </c>
      <c r="F63" s="208">
        <v>6581</v>
      </c>
      <c r="G63" s="33"/>
      <c r="H63" s="34"/>
    </row>
    <row r="64" spans="1:8" s="2" customFormat="1" ht="16.9" customHeight="1">
      <c r="A64" s="33"/>
      <c r="B64" s="34"/>
      <c r="C64" s="207" t="s">
        <v>215</v>
      </c>
      <c r="D64" s="207" t="s">
        <v>642</v>
      </c>
      <c r="E64" s="18" t="s">
        <v>96</v>
      </c>
      <c r="F64" s="208">
        <v>6581</v>
      </c>
      <c r="G64" s="33"/>
      <c r="H64" s="34"/>
    </row>
    <row r="65" spans="1:8" s="2" customFormat="1" ht="16.9" customHeight="1">
      <c r="A65" s="33"/>
      <c r="B65" s="34"/>
      <c r="C65" s="207" t="s">
        <v>198</v>
      </c>
      <c r="D65" s="207" t="s">
        <v>199</v>
      </c>
      <c r="E65" s="18" t="s">
        <v>200</v>
      </c>
      <c r="F65" s="208">
        <v>131.62</v>
      </c>
      <c r="G65" s="33"/>
      <c r="H65" s="34"/>
    </row>
    <row r="66" spans="1:8" s="2" customFormat="1" ht="16.9" customHeight="1">
      <c r="A66" s="33"/>
      <c r="B66" s="34"/>
      <c r="C66" s="207" t="s">
        <v>209</v>
      </c>
      <c r="D66" s="207" t="s">
        <v>210</v>
      </c>
      <c r="E66" s="18" t="s">
        <v>188</v>
      </c>
      <c r="F66" s="208">
        <v>2303.35</v>
      </c>
      <c r="G66" s="33"/>
      <c r="H66" s="34"/>
    </row>
    <row r="67" spans="1:8" s="2" customFormat="1" ht="26.45" customHeight="1">
      <c r="A67" s="33"/>
      <c r="B67" s="34"/>
      <c r="C67" s="202" t="s">
        <v>643</v>
      </c>
      <c r="D67" s="202" t="s">
        <v>84</v>
      </c>
      <c r="E67" s="33"/>
      <c r="F67" s="33"/>
      <c r="G67" s="33"/>
      <c r="H67" s="34"/>
    </row>
    <row r="68" spans="1:8" s="2" customFormat="1" ht="16.9" customHeight="1">
      <c r="A68" s="33"/>
      <c r="B68" s="34"/>
      <c r="C68" s="203" t="s">
        <v>499</v>
      </c>
      <c r="D68" s="204" t="s">
        <v>500</v>
      </c>
      <c r="E68" s="205" t="s">
        <v>110</v>
      </c>
      <c r="F68" s="206">
        <v>8</v>
      </c>
      <c r="G68" s="33"/>
      <c r="H68" s="34"/>
    </row>
    <row r="69" spans="1:8" s="2" customFormat="1" ht="16.9" customHeight="1">
      <c r="A69" s="33"/>
      <c r="B69" s="34"/>
      <c r="C69" s="207" t="s">
        <v>3</v>
      </c>
      <c r="D69" s="207" t="s">
        <v>515</v>
      </c>
      <c r="E69" s="18" t="s">
        <v>3</v>
      </c>
      <c r="F69" s="208">
        <v>2</v>
      </c>
      <c r="G69" s="33"/>
      <c r="H69" s="34"/>
    </row>
    <row r="70" spans="1:8" s="2" customFormat="1" ht="16.9" customHeight="1">
      <c r="A70" s="33"/>
      <c r="B70" s="34"/>
      <c r="C70" s="207" t="s">
        <v>3</v>
      </c>
      <c r="D70" s="207" t="s">
        <v>516</v>
      </c>
      <c r="E70" s="18" t="s">
        <v>3</v>
      </c>
      <c r="F70" s="208">
        <v>6</v>
      </c>
      <c r="G70" s="33"/>
      <c r="H70" s="34"/>
    </row>
    <row r="71" spans="1:8" s="2" customFormat="1" ht="16.9" customHeight="1">
      <c r="A71" s="33"/>
      <c r="B71" s="34"/>
      <c r="C71" s="207" t="s">
        <v>499</v>
      </c>
      <c r="D71" s="207" t="s">
        <v>228</v>
      </c>
      <c r="E71" s="18" t="s">
        <v>3</v>
      </c>
      <c r="F71" s="208">
        <v>8</v>
      </c>
      <c r="G71" s="33"/>
      <c r="H71" s="34"/>
    </row>
    <row r="72" spans="1:8" s="2" customFormat="1" ht="16.9" customHeight="1">
      <c r="A72" s="33"/>
      <c r="B72" s="34"/>
      <c r="C72" s="209" t="s">
        <v>626</v>
      </c>
      <c r="D72" s="33"/>
      <c r="E72" s="33"/>
      <c r="F72" s="33"/>
      <c r="G72" s="33"/>
      <c r="H72" s="34"/>
    </row>
    <row r="73" spans="1:8" s="2" customFormat="1" ht="16.9" customHeight="1">
      <c r="A73" s="33"/>
      <c r="B73" s="34"/>
      <c r="C73" s="207" t="s">
        <v>512</v>
      </c>
      <c r="D73" s="207" t="s">
        <v>644</v>
      </c>
      <c r="E73" s="18" t="s">
        <v>110</v>
      </c>
      <c r="F73" s="208">
        <v>8</v>
      </c>
      <c r="G73" s="33"/>
      <c r="H73" s="34"/>
    </row>
    <row r="74" spans="1:8" s="2" customFormat="1" ht="16.9" customHeight="1">
      <c r="A74" s="33"/>
      <c r="B74" s="34"/>
      <c r="C74" s="207" t="s">
        <v>517</v>
      </c>
      <c r="D74" s="207" t="s">
        <v>518</v>
      </c>
      <c r="E74" s="18" t="s">
        <v>110</v>
      </c>
      <c r="F74" s="208">
        <v>8</v>
      </c>
      <c r="G74" s="33"/>
      <c r="H74" s="34"/>
    </row>
    <row r="75" spans="1:8" s="2" customFormat="1" ht="16.9" customHeight="1">
      <c r="A75" s="33"/>
      <c r="B75" s="34"/>
      <c r="C75" s="207" t="s">
        <v>520</v>
      </c>
      <c r="D75" s="207" t="s">
        <v>521</v>
      </c>
      <c r="E75" s="18" t="s">
        <v>110</v>
      </c>
      <c r="F75" s="208">
        <v>8</v>
      </c>
      <c r="G75" s="33"/>
      <c r="H75" s="34"/>
    </row>
    <row r="76" spans="1:8" s="2" customFormat="1" ht="16.9" customHeight="1">
      <c r="A76" s="33"/>
      <c r="B76" s="34"/>
      <c r="C76" s="207" t="s">
        <v>523</v>
      </c>
      <c r="D76" s="207" t="s">
        <v>524</v>
      </c>
      <c r="E76" s="18" t="s">
        <v>110</v>
      </c>
      <c r="F76" s="208">
        <v>16</v>
      </c>
      <c r="G76" s="33"/>
      <c r="H76" s="34"/>
    </row>
    <row r="77" spans="1:8" s="2" customFormat="1" ht="7.35" customHeight="1">
      <c r="A77" s="33"/>
      <c r="B77" s="43"/>
      <c r="C77" s="44"/>
      <c r="D77" s="44"/>
      <c r="E77" s="44"/>
      <c r="F77" s="44"/>
      <c r="G77" s="44"/>
      <c r="H77" s="34"/>
    </row>
    <row r="78" spans="1:8" s="2" customFormat="1" ht="11.25">
      <c r="A78" s="33"/>
      <c r="B78" s="33"/>
      <c r="C78" s="33"/>
      <c r="D78" s="33"/>
      <c r="E78" s="33"/>
      <c r="F78" s="33"/>
      <c r="G78" s="33"/>
      <c r="H78" s="33"/>
    </row>
  </sheetData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10" customWidth="1"/>
    <col min="2" max="2" width="1.7109375" style="210" customWidth="1"/>
    <col min="3" max="4" width="5.00390625" style="210" customWidth="1"/>
    <col min="5" max="5" width="11.7109375" style="210" customWidth="1"/>
    <col min="6" max="6" width="9.140625" style="210" customWidth="1"/>
    <col min="7" max="7" width="5.00390625" style="210" customWidth="1"/>
    <col min="8" max="8" width="77.8515625" style="210" customWidth="1"/>
    <col min="9" max="10" width="20.00390625" style="210" customWidth="1"/>
    <col min="11" max="11" width="1.7109375" style="210" customWidth="1"/>
  </cols>
  <sheetData>
    <row r="1" s="1" customFormat="1" ht="37.5" customHeight="1"/>
    <row r="2" spans="2:11" s="1" customFormat="1" ht="7.5" customHeight="1">
      <c r="B2" s="211"/>
      <c r="C2" s="212"/>
      <c r="D2" s="212"/>
      <c r="E2" s="212"/>
      <c r="F2" s="212"/>
      <c r="G2" s="212"/>
      <c r="H2" s="212"/>
      <c r="I2" s="212"/>
      <c r="J2" s="212"/>
      <c r="K2" s="213"/>
    </row>
    <row r="3" spans="2:11" s="16" customFormat="1" ht="45" customHeight="1">
      <c r="B3" s="214"/>
      <c r="C3" s="334" t="s">
        <v>645</v>
      </c>
      <c r="D3" s="334"/>
      <c r="E3" s="334"/>
      <c r="F3" s="334"/>
      <c r="G3" s="334"/>
      <c r="H3" s="334"/>
      <c r="I3" s="334"/>
      <c r="J3" s="334"/>
      <c r="K3" s="215"/>
    </row>
    <row r="4" spans="2:11" s="1" customFormat="1" ht="25.5" customHeight="1">
      <c r="B4" s="216"/>
      <c r="C4" s="339" t="s">
        <v>646</v>
      </c>
      <c r="D4" s="339"/>
      <c r="E4" s="339"/>
      <c r="F4" s="339"/>
      <c r="G4" s="339"/>
      <c r="H4" s="339"/>
      <c r="I4" s="339"/>
      <c r="J4" s="339"/>
      <c r="K4" s="217"/>
    </row>
    <row r="5" spans="2:11" s="1" customFormat="1" ht="5.25" customHeight="1">
      <c r="B5" s="216"/>
      <c r="C5" s="218"/>
      <c r="D5" s="218"/>
      <c r="E5" s="218"/>
      <c r="F5" s="218"/>
      <c r="G5" s="218"/>
      <c r="H5" s="218"/>
      <c r="I5" s="218"/>
      <c r="J5" s="218"/>
      <c r="K5" s="217"/>
    </row>
    <row r="6" spans="2:11" s="1" customFormat="1" ht="15" customHeight="1">
      <c r="B6" s="216"/>
      <c r="C6" s="338" t="s">
        <v>647</v>
      </c>
      <c r="D6" s="338"/>
      <c r="E6" s="338"/>
      <c r="F6" s="338"/>
      <c r="G6" s="338"/>
      <c r="H6" s="338"/>
      <c r="I6" s="338"/>
      <c r="J6" s="338"/>
      <c r="K6" s="217"/>
    </row>
    <row r="7" spans="2:11" s="1" customFormat="1" ht="15" customHeight="1">
      <c r="B7" s="220"/>
      <c r="C7" s="338" t="s">
        <v>648</v>
      </c>
      <c r="D7" s="338"/>
      <c r="E7" s="338"/>
      <c r="F7" s="338"/>
      <c r="G7" s="338"/>
      <c r="H7" s="338"/>
      <c r="I7" s="338"/>
      <c r="J7" s="338"/>
      <c r="K7" s="217"/>
    </row>
    <row r="8" spans="2:11" s="1" customFormat="1" ht="12.75" customHeight="1">
      <c r="B8" s="220"/>
      <c r="C8" s="219"/>
      <c r="D8" s="219"/>
      <c r="E8" s="219"/>
      <c r="F8" s="219"/>
      <c r="G8" s="219"/>
      <c r="H8" s="219"/>
      <c r="I8" s="219"/>
      <c r="J8" s="219"/>
      <c r="K8" s="217"/>
    </row>
    <row r="9" spans="2:11" s="1" customFormat="1" ht="15" customHeight="1">
      <c r="B9" s="220"/>
      <c r="C9" s="338" t="s">
        <v>649</v>
      </c>
      <c r="D9" s="338"/>
      <c r="E9" s="338"/>
      <c r="F9" s="338"/>
      <c r="G9" s="338"/>
      <c r="H9" s="338"/>
      <c r="I9" s="338"/>
      <c r="J9" s="338"/>
      <c r="K9" s="217"/>
    </row>
    <row r="10" spans="2:11" s="1" customFormat="1" ht="15" customHeight="1">
      <c r="B10" s="220"/>
      <c r="C10" s="219"/>
      <c r="D10" s="338" t="s">
        <v>650</v>
      </c>
      <c r="E10" s="338"/>
      <c r="F10" s="338"/>
      <c r="G10" s="338"/>
      <c r="H10" s="338"/>
      <c r="I10" s="338"/>
      <c r="J10" s="338"/>
      <c r="K10" s="217"/>
    </row>
    <row r="11" spans="2:11" s="1" customFormat="1" ht="15" customHeight="1">
      <c r="B11" s="220"/>
      <c r="C11" s="221"/>
      <c r="D11" s="338" t="s">
        <v>651</v>
      </c>
      <c r="E11" s="338"/>
      <c r="F11" s="338"/>
      <c r="G11" s="338"/>
      <c r="H11" s="338"/>
      <c r="I11" s="338"/>
      <c r="J11" s="338"/>
      <c r="K11" s="217"/>
    </row>
    <row r="12" spans="2:11" s="1" customFormat="1" ht="15" customHeight="1">
      <c r="B12" s="220"/>
      <c r="C12" s="221"/>
      <c r="D12" s="219"/>
      <c r="E12" s="219"/>
      <c r="F12" s="219"/>
      <c r="G12" s="219"/>
      <c r="H12" s="219"/>
      <c r="I12" s="219"/>
      <c r="J12" s="219"/>
      <c r="K12" s="217"/>
    </row>
    <row r="13" spans="2:11" s="1" customFormat="1" ht="15" customHeight="1">
      <c r="B13" s="220"/>
      <c r="C13" s="221"/>
      <c r="D13" s="222" t="s">
        <v>652</v>
      </c>
      <c r="E13" s="219"/>
      <c r="F13" s="219"/>
      <c r="G13" s="219"/>
      <c r="H13" s="219"/>
      <c r="I13" s="219"/>
      <c r="J13" s="219"/>
      <c r="K13" s="217"/>
    </row>
    <row r="14" spans="2:11" s="1" customFormat="1" ht="12.75" customHeight="1">
      <c r="B14" s="220"/>
      <c r="C14" s="221"/>
      <c r="D14" s="221"/>
      <c r="E14" s="221"/>
      <c r="F14" s="221"/>
      <c r="G14" s="221"/>
      <c r="H14" s="221"/>
      <c r="I14" s="221"/>
      <c r="J14" s="221"/>
      <c r="K14" s="217"/>
    </row>
    <row r="15" spans="2:11" s="1" customFormat="1" ht="15" customHeight="1">
      <c r="B15" s="220"/>
      <c r="C15" s="221"/>
      <c r="D15" s="338" t="s">
        <v>653</v>
      </c>
      <c r="E15" s="338"/>
      <c r="F15" s="338"/>
      <c r="G15" s="338"/>
      <c r="H15" s="338"/>
      <c r="I15" s="338"/>
      <c r="J15" s="338"/>
      <c r="K15" s="217"/>
    </row>
    <row r="16" spans="2:11" s="1" customFormat="1" ht="15" customHeight="1">
      <c r="B16" s="220"/>
      <c r="C16" s="221"/>
      <c r="D16" s="338" t="s">
        <v>654</v>
      </c>
      <c r="E16" s="338"/>
      <c r="F16" s="338"/>
      <c r="G16" s="338"/>
      <c r="H16" s="338"/>
      <c r="I16" s="338"/>
      <c r="J16" s="338"/>
      <c r="K16" s="217"/>
    </row>
    <row r="17" spans="2:11" s="1" customFormat="1" ht="15" customHeight="1">
      <c r="B17" s="220"/>
      <c r="C17" s="221"/>
      <c r="D17" s="338" t="s">
        <v>655</v>
      </c>
      <c r="E17" s="338"/>
      <c r="F17" s="338"/>
      <c r="G17" s="338"/>
      <c r="H17" s="338"/>
      <c r="I17" s="338"/>
      <c r="J17" s="338"/>
      <c r="K17" s="217"/>
    </row>
    <row r="18" spans="2:11" s="1" customFormat="1" ht="15" customHeight="1">
      <c r="B18" s="220"/>
      <c r="C18" s="221"/>
      <c r="D18" s="221"/>
      <c r="E18" s="223" t="s">
        <v>656</v>
      </c>
      <c r="F18" s="338" t="s">
        <v>657</v>
      </c>
      <c r="G18" s="338"/>
      <c r="H18" s="338"/>
      <c r="I18" s="338"/>
      <c r="J18" s="338"/>
      <c r="K18" s="217"/>
    </row>
    <row r="19" spans="2:11" s="1" customFormat="1" ht="15" customHeight="1">
      <c r="B19" s="220"/>
      <c r="C19" s="221"/>
      <c r="D19" s="221"/>
      <c r="E19" s="223" t="s">
        <v>79</v>
      </c>
      <c r="F19" s="338" t="s">
        <v>658</v>
      </c>
      <c r="G19" s="338"/>
      <c r="H19" s="338"/>
      <c r="I19" s="338"/>
      <c r="J19" s="338"/>
      <c r="K19" s="217"/>
    </row>
    <row r="20" spans="2:11" s="1" customFormat="1" ht="15" customHeight="1">
      <c r="B20" s="220"/>
      <c r="C20" s="221"/>
      <c r="D20" s="221"/>
      <c r="E20" s="223" t="s">
        <v>659</v>
      </c>
      <c r="F20" s="338" t="s">
        <v>660</v>
      </c>
      <c r="G20" s="338"/>
      <c r="H20" s="338"/>
      <c r="I20" s="338"/>
      <c r="J20" s="338"/>
      <c r="K20" s="217"/>
    </row>
    <row r="21" spans="2:11" s="1" customFormat="1" ht="15" customHeight="1">
      <c r="B21" s="220"/>
      <c r="C21" s="221"/>
      <c r="D21" s="221"/>
      <c r="E21" s="223" t="s">
        <v>86</v>
      </c>
      <c r="F21" s="338" t="s">
        <v>661</v>
      </c>
      <c r="G21" s="338"/>
      <c r="H21" s="338"/>
      <c r="I21" s="338"/>
      <c r="J21" s="338"/>
      <c r="K21" s="217"/>
    </row>
    <row r="22" spans="2:11" s="1" customFormat="1" ht="15" customHeight="1">
      <c r="B22" s="220"/>
      <c r="C22" s="221"/>
      <c r="D22" s="221"/>
      <c r="E22" s="223" t="s">
        <v>662</v>
      </c>
      <c r="F22" s="338" t="s">
        <v>663</v>
      </c>
      <c r="G22" s="338"/>
      <c r="H22" s="338"/>
      <c r="I22" s="338"/>
      <c r="J22" s="338"/>
      <c r="K22" s="217"/>
    </row>
    <row r="23" spans="2:11" s="1" customFormat="1" ht="15" customHeight="1">
      <c r="B23" s="220"/>
      <c r="C23" s="221"/>
      <c r="D23" s="221"/>
      <c r="E23" s="223" t="s">
        <v>664</v>
      </c>
      <c r="F23" s="338" t="s">
        <v>665</v>
      </c>
      <c r="G23" s="338"/>
      <c r="H23" s="338"/>
      <c r="I23" s="338"/>
      <c r="J23" s="338"/>
      <c r="K23" s="217"/>
    </row>
    <row r="24" spans="2:11" s="1" customFormat="1" ht="12.75" customHeight="1">
      <c r="B24" s="220"/>
      <c r="C24" s="221"/>
      <c r="D24" s="221"/>
      <c r="E24" s="221"/>
      <c r="F24" s="221"/>
      <c r="G24" s="221"/>
      <c r="H24" s="221"/>
      <c r="I24" s="221"/>
      <c r="J24" s="221"/>
      <c r="K24" s="217"/>
    </row>
    <row r="25" spans="2:11" s="1" customFormat="1" ht="15" customHeight="1">
      <c r="B25" s="220"/>
      <c r="C25" s="338" t="s">
        <v>666</v>
      </c>
      <c r="D25" s="338"/>
      <c r="E25" s="338"/>
      <c r="F25" s="338"/>
      <c r="G25" s="338"/>
      <c r="H25" s="338"/>
      <c r="I25" s="338"/>
      <c r="J25" s="338"/>
      <c r="K25" s="217"/>
    </row>
    <row r="26" spans="2:11" s="1" customFormat="1" ht="15" customHeight="1">
      <c r="B26" s="220"/>
      <c r="C26" s="338" t="s">
        <v>667</v>
      </c>
      <c r="D26" s="338"/>
      <c r="E26" s="338"/>
      <c r="F26" s="338"/>
      <c r="G26" s="338"/>
      <c r="H26" s="338"/>
      <c r="I26" s="338"/>
      <c r="J26" s="338"/>
      <c r="K26" s="217"/>
    </row>
    <row r="27" spans="2:11" s="1" customFormat="1" ht="15" customHeight="1">
      <c r="B27" s="220"/>
      <c r="C27" s="219"/>
      <c r="D27" s="338" t="s">
        <v>668</v>
      </c>
      <c r="E27" s="338"/>
      <c r="F27" s="338"/>
      <c r="G27" s="338"/>
      <c r="H27" s="338"/>
      <c r="I27" s="338"/>
      <c r="J27" s="338"/>
      <c r="K27" s="217"/>
    </row>
    <row r="28" spans="2:11" s="1" customFormat="1" ht="15" customHeight="1">
      <c r="B28" s="220"/>
      <c r="C28" s="221"/>
      <c r="D28" s="338" t="s">
        <v>669</v>
      </c>
      <c r="E28" s="338"/>
      <c r="F28" s="338"/>
      <c r="G28" s="338"/>
      <c r="H28" s="338"/>
      <c r="I28" s="338"/>
      <c r="J28" s="338"/>
      <c r="K28" s="217"/>
    </row>
    <row r="29" spans="2:11" s="1" customFormat="1" ht="12.75" customHeight="1">
      <c r="B29" s="220"/>
      <c r="C29" s="221"/>
      <c r="D29" s="221"/>
      <c r="E29" s="221"/>
      <c r="F29" s="221"/>
      <c r="G29" s="221"/>
      <c r="H29" s="221"/>
      <c r="I29" s="221"/>
      <c r="J29" s="221"/>
      <c r="K29" s="217"/>
    </row>
    <row r="30" spans="2:11" s="1" customFormat="1" ht="15" customHeight="1">
      <c r="B30" s="220"/>
      <c r="C30" s="221"/>
      <c r="D30" s="338" t="s">
        <v>670</v>
      </c>
      <c r="E30" s="338"/>
      <c r="F30" s="338"/>
      <c r="G30" s="338"/>
      <c r="H30" s="338"/>
      <c r="I30" s="338"/>
      <c r="J30" s="338"/>
      <c r="K30" s="217"/>
    </row>
    <row r="31" spans="2:11" s="1" customFormat="1" ht="15" customHeight="1">
      <c r="B31" s="220"/>
      <c r="C31" s="221"/>
      <c r="D31" s="338" t="s">
        <v>671</v>
      </c>
      <c r="E31" s="338"/>
      <c r="F31" s="338"/>
      <c r="G31" s="338"/>
      <c r="H31" s="338"/>
      <c r="I31" s="338"/>
      <c r="J31" s="338"/>
      <c r="K31" s="217"/>
    </row>
    <row r="32" spans="2:11" s="1" customFormat="1" ht="12.75" customHeight="1">
      <c r="B32" s="220"/>
      <c r="C32" s="221"/>
      <c r="D32" s="221"/>
      <c r="E32" s="221"/>
      <c r="F32" s="221"/>
      <c r="G32" s="221"/>
      <c r="H32" s="221"/>
      <c r="I32" s="221"/>
      <c r="J32" s="221"/>
      <c r="K32" s="217"/>
    </row>
    <row r="33" spans="2:11" s="1" customFormat="1" ht="15" customHeight="1">
      <c r="B33" s="220"/>
      <c r="C33" s="221"/>
      <c r="D33" s="338" t="s">
        <v>672</v>
      </c>
      <c r="E33" s="338"/>
      <c r="F33" s="338"/>
      <c r="G33" s="338"/>
      <c r="H33" s="338"/>
      <c r="I33" s="338"/>
      <c r="J33" s="338"/>
      <c r="K33" s="217"/>
    </row>
    <row r="34" spans="2:11" s="1" customFormat="1" ht="15" customHeight="1">
      <c r="B34" s="220"/>
      <c r="C34" s="221"/>
      <c r="D34" s="338" t="s">
        <v>673</v>
      </c>
      <c r="E34" s="338"/>
      <c r="F34" s="338"/>
      <c r="G34" s="338"/>
      <c r="H34" s="338"/>
      <c r="I34" s="338"/>
      <c r="J34" s="338"/>
      <c r="K34" s="217"/>
    </row>
    <row r="35" spans="2:11" s="1" customFormat="1" ht="15" customHeight="1">
      <c r="B35" s="220"/>
      <c r="C35" s="221"/>
      <c r="D35" s="338" t="s">
        <v>674</v>
      </c>
      <c r="E35" s="338"/>
      <c r="F35" s="338"/>
      <c r="G35" s="338"/>
      <c r="H35" s="338"/>
      <c r="I35" s="338"/>
      <c r="J35" s="338"/>
      <c r="K35" s="217"/>
    </row>
    <row r="36" spans="2:11" s="1" customFormat="1" ht="15" customHeight="1">
      <c r="B36" s="220"/>
      <c r="C36" s="221"/>
      <c r="D36" s="219"/>
      <c r="E36" s="222" t="s">
        <v>130</v>
      </c>
      <c r="F36" s="219"/>
      <c r="G36" s="338" t="s">
        <v>675</v>
      </c>
      <c r="H36" s="338"/>
      <c r="I36" s="338"/>
      <c r="J36" s="338"/>
      <c r="K36" s="217"/>
    </row>
    <row r="37" spans="2:11" s="1" customFormat="1" ht="30.75" customHeight="1">
      <c r="B37" s="220"/>
      <c r="C37" s="221"/>
      <c r="D37" s="219"/>
      <c r="E37" s="222" t="s">
        <v>676</v>
      </c>
      <c r="F37" s="219"/>
      <c r="G37" s="338" t="s">
        <v>677</v>
      </c>
      <c r="H37" s="338"/>
      <c r="I37" s="338"/>
      <c r="J37" s="338"/>
      <c r="K37" s="217"/>
    </row>
    <row r="38" spans="2:11" s="1" customFormat="1" ht="15" customHeight="1">
      <c r="B38" s="220"/>
      <c r="C38" s="221"/>
      <c r="D38" s="219"/>
      <c r="E38" s="222" t="s">
        <v>53</v>
      </c>
      <c r="F38" s="219"/>
      <c r="G38" s="338" t="s">
        <v>678</v>
      </c>
      <c r="H38" s="338"/>
      <c r="I38" s="338"/>
      <c r="J38" s="338"/>
      <c r="K38" s="217"/>
    </row>
    <row r="39" spans="2:11" s="1" customFormat="1" ht="15" customHeight="1">
      <c r="B39" s="220"/>
      <c r="C39" s="221"/>
      <c r="D39" s="219"/>
      <c r="E39" s="222" t="s">
        <v>54</v>
      </c>
      <c r="F39" s="219"/>
      <c r="G39" s="338" t="s">
        <v>679</v>
      </c>
      <c r="H39" s="338"/>
      <c r="I39" s="338"/>
      <c r="J39" s="338"/>
      <c r="K39" s="217"/>
    </row>
    <row r="40" spans="2:11" s="1" customFormat="1" ht="15" customHeight="1">
      <c r="B40" s="220"/>
      <c r="C40" s="221"/>
      <c r="D40" s="219"/>
      <c r="E40" s="222" t="s">
        <v>131</v>
      </c>
      <c r="F40" s="219"/>
      <c r="G40" s="338" t="s">
        <v>680</v>
      </c>
      <c r="H40" s="338"/>
      <c r="I40" s="338"/>
      <c r="J40" s="338"/>
      <c r="K40" s="217"/>
    </row>
    <row r="41" spans="2:11" s="1" customFormat="1" ht="15" customHeight="1">
      <c r="B41" s="220"/>
      <c r="C41" s="221"/>
      <c r="D41" s="219"/>
      <c r="E41" s="222" t="s">
        <v>132</v>
      </c>
      <c r="F41" s="219"/>
      <c r="G41" s="338" t="s">
        <v>681</v>
      </c>
      <c r="H41" s="338"/>
      <c r="I41" s="338"/>
      <c r="J41" s="338"/>
      <c r="K41" s="217"/>
    </row>
    <row r="42" spans="2:11" s="1" customFormat="1" ht="15" customHeight="1">
      <c r="B42" s="220"/>
      <c r="C42" s="221"/>
      <c r="D42" s="219"/>
      <c r="E42" s="222" t="s">
        <v>682</v>
      </c>
      <c r="F42" s="219"/>
      <c r="G42" s="338" t="s">
        <v>683</v>
      </c>
      <c r="H42" s="338"/>
      <c r="I42" s="338"/>
      <c r="J42" s="338"/>
      <c r="K42" s="217"/>
    </row>
    <row r="43" spans="2:11" s="1" customFormat="1" ht="15" customHeight="1">
      <c r="B43" s="220"/>
      <c r="C43" s="221"/>
      <c r="D43" s="219"/>
      <c r="E43" s="222"/>
      <c r="F43" s="219"/>
      <c r="G43" s="338" t="s">
        <v>684</v>
      </c>
      <c r="H43" s="338"/>
      <c r="I43" s="338"/>
      <c r="J43" s="338"/>
      <c r="K43" s="217"/>
    </row>
    <row r="44" spans="2:11" s="1" customFormat="1" ht="15" customHeight="1">
      <c r="B44" s="220"/>
      <c r="C44" s="221"/>
      <c r="D44" s="219"/>
      <c r="E44" s="222" t="s">
        <v>685</v>
      </c>
      <c r="F44" s="219"/>
      <c r="G44" s="338" t="s">
        <v>686</v>
      </c>
      <c r="H44" s="338"/>
      <c r="I44" s="338"/>
      <c r="J44" s="338"/>
      <c r="K44" s="217"/>
    </row>
    <row r="45" spans="2:11" s="1" customFormat="1" ht="15" customHeight="1">
      <c r="B45" s="220"/>
      <c r="C45" s="221"/>
      <c r="D45" s="219"/>
      <c r="E45" s="222" t="s">
        <v>134</v>
      </c>
      <c r="F45" s="219"/>
      <c r="G45" s="338" t="s">
        <v>687</v>
      </c>
      <c r="H45" s="338"/>
      <c r="I45" s="338"/>
      <c r="J45" s="338"/>
      <c r="K45" s="217"/>
    </row>
    <row r="46" spans="2:11" s="1" customFormat="1" ht="12.75" customHeight="1">
      <c r="B46" s="220"/>
      <c r="C46" s="221"/>
      <c r="D46" s="219"/>
      <c r="E46" s="219"/>
      <c r="F46" s="219"/>
      <c r="G46" s="219"/>
      <c r="H46" s="219"/>
      <c r="I46" s="219"/>
      <c r="J46" s="219"/>
      <c r="K46" s="217"/>
    </row>
    <row r="47" spans="2:11" s="1" customFormat="1" ht="15" customHeight="1">
      <c r="B47" s="220"/>
      <c r="C47" s="221"/>
      <c r="D47" s="338" t="s">
        <v>688</v>
      </c>
      <c r="E47" s="338"/>
      <c r="F47" s="338"/>
      <c r="G47" s="338"/>
      <c r="H47" s="338"/>
      <c r="I47" s="338"/>
      <c r="J47" s="338"/>
      <c r="K47" s="217"/>
    </row>
    <row r="48" spans="2:11" s="1" customFormat="1" ht="15" customHeight="1">
      <c r="B48" s="220"/>
      <c r="C48" s="221"/>
      <c r="D48" s="221"/>
      <c r="E48" s="338" t="s">
        <v>689</v>
      </c>
      <c r="F48" s="338"/>
      <c r="G48" s="338"/>
      <c r="H48" s="338"/>
      <c r="I48" s="338"/>
      <c r="J48" s="338"/>
      <c r="K48" s="217"/>
    </row>
    <row r="49" spans="2:11" s="1" customFormat="1" ht="15" customHeight="1">
      <c r="B49" s="220"/>
      <c r="C49" s="221"/>
      <c r="D49" s="221"/>
      <c r="E49" s="338" t="s">
        <v>690</v>
      </c>
      <c r="F49" s="338"/>
      <c r="G49" s="338"/>
      <c r="H49" s="338"/>
      <c r="I49" s="338"/>
      <c r="J49" s="338"/>
      <c r="K49" s="217"/>
    </row>
    <row r="50" spans="2:11" s="1" customFormat="1" ht="15" customHeight="1">
      <c r="B50" s="220"/>
      <c r="C50" s="221"/>
      <c r="D50" s="221"/>
      <c r="E50" s="338" t="s">
        <v>691</v>
      </c>
      <c r="F50" s="338"/>
      <c r="G50" s="338"/>
      <c r="H50" s="338"/>
      <c r="I50" s="338"/>
      <c r="J50" s="338"/>
      <c r="K50" s="217"/>
    </row>
    <row r="51" spans="2:11" s="1" customFormat="1" ht="15" customHeight="1">
      <c r="B51" s="220"/>
      <c r="C51" s="221"/>
      <c r="D51" s="338" t="s">
        <v>692</v>
      </c>
      <c r="E51" s="338"/>
      <c r="F51" s="338"/>
      <c r="G51" s="338"/>
      <c r="H51" s="338"/>
      <c r="I51" s="338"/>
      <c r="J51" s="338"/>
      <c r="K51" s="217"/>
    </row>
    <row r="52" spans="2:11" s="1" customFormat="1" ht="25.5" customHeight="1">
      <c r="B52" s="216"/>
      <c r="C52" s="339" t="s">
        <v>693</v>
      </c>
      <c r="D52" s="339"/>
      <c r="E52" s="339"/>
      <c r="F52" s="339"/>
      <c r="G52" s="339"/>
      <c r="H52" s="339"/>
      <c r="I52" s="339"/>
      <c r="J52" s="339"/>
      <c r="K52" s="217"/>
    </row>
    <row r="53" spans="2:11" s="1" customFormat="1" ht="5.25" customHeight="1">
      <c r="B53" s="216"/>
      <c r="C53" s="218"/>
      <c r="D53" s="218"/>
      <c r="E53" s="218"/>
      <c r="F53" s="218"/>
      <c r="G53" s="218"/>
      <c r="H53" s="218"/>
      <c r="I53" s="218"/>
      <c r="J53" s="218"/>
      <c r="K53" s="217"/>
    </row>
    <row r="54" spans="2:11" s="1" customFormat="1" ht="15" customHeight="1">
      <c r="B54" s="216"/>
      <c r="C54" s="338" t="s">
        <v>694</v>
      </c>
      <c r="D54" s="338"/>
      <c r="E54" s="338"/>
      <c r="F54" s="338"/>
      <c r="G54" s="338"/>
      <c r="H54" s="338"/>
      <c r="I54" s="338"/>
      <c r="J54" s="338"/>
      <c r="K54" s="217"/>
    </row>
    <row r="55" spans="2:11" s="1" customFormat="1" ht="15" customHeight="1">
      <c r="B55" s="216"/>
      <c r="C55" s="338" t="s">
        <v>695</v>
      </c>
      <c r="D55" s="338"/>
      <c r="E55" s="338"/>
      <c r="F55" s="338"/>
      <c r="G55" s="338"/>
      <c r="H55" s="338"/>
      <c r="I55" s="338"/>
      <c r="J55" s="338"/>
      <c r="K55" s="217"/>
    </row>
    <row r="56" spans="2:11" s="1" customFormat="1" ht="12.75" customHeight="1">
      <c r="B56" s="216"/>
      <c r="C56" s="219"/>
      <c r="D56" s="219"/>
      <c r="E56" s="219"/>
      <c r="F56" s="219"/>
      <c r="G56" s="219"/>
      <c r="H56" s="219"/>
      <c r="I56" s="219"/>
      <c r="J56" s="219"/>
      <c r="K56" s="217"/>
    </row>
    <row r="57" spans="2:11" s="1" customFormat="1" ht="15" customHeight="1">
      <c r="B57" s="216"/>
      <c r="C57" s="338" t="s">
        <v>696</v>
      </c>
      <c r="D57" s="338"/>
      <c r="E57" s="338"/>
      <c r="F57" s="338"/>
      <c r="G57" s="338"/>
      <c r="H57" s="338"/>
      <c r="I57" s="338"/>
      <c r="J57" s="338"/>
      <c r="K57" s="217"/>
    </row>
    <row r="58" spans="2:11" s="1" customFormat="1" ht="15" customHeight="1">
      <c r="B58" s="216"/>
      <c r="C58" s="221"/>
      <c r="D58" s="338" t="s">
        <v>697</v>
      </c>
      <c r="E58" s="338"/>
      <c r="F58" s="338"/>
      <c r="G58" s="338"/>
      <c r="H58" s="338"/>
      <c r="I58" s="338"/>
      <c r="J58" s="338"/>
      <c r="K58" s="217"/>
    </row>
    <row r="59" spans="2:11" s="1" customFormat="1" ht="15" customHeight="1">
      <c r="B59" s="216"/>
      <c r="C59" s="221"/>
      <c r="D59" s="338" t="s">
        <v>698</v>
      </c>
      <c r="E59" s="338"/>
      <c r="F59" s="338"/>
      <c r="G59" s="338"/>
      <c r="H59" s="338"/>
      <c r="I59" s="338"/>
      <c r="J59" s="338"/>
      <c r="K59" s="217"/>
    </row>
    <row r="60" spans="2:11" s="1" customFormat="1" ht="15" customHeight="1">
      <c r="B60" s="216"/>
      <c r="C60" s="221"/>
      <c r="D60" s="338" t="s">
        <v>699</v>
      </c>
      <c r="E60" s="338"/>
      <c r="F60" s="338"/>
      <c r="G60" s="338"/>
      <c r="H60" s="338"/>
      <c r="I60" s="338"/>
      <c r="J60" s="338"/>
      <c r="K60" s="217"/>
    </row>
    <row r="61" spans="2:11" s="1" customFormat="1" ht="15" customHeight="1">
      <c r="B61" s="216"/>
      <c r="C61" s="221"/>
      <c r="D61" s="338" t="s">
        <v>700</v>
      </c>
      <c r="E61" s="338"/>
      <c r="F61" s="338"/>
      <c r="G61" s="338"/>
      <c r="H61" s="338"/>
      <c r="I61" s="338"/>
      <c r="J61" s="338"/>
      <c r="K61" s="217"/>
    </row>
    <row r="62" spans="2:11" s="1" customFormat="1" ht="15" customHeight="1">
      <c r="B62" s="216"/>
      <c r="C62" s="221"/>
      <c r="D62" s="340" t="s">
        <v>701</v>
      </c>
      <c r="E62" s="340"/>
      <c r="F62" s="340"/>
      <c r="G62" s="340"/>
      <c r="H62" s="340"/>
      <c r="I62" s="340"/>
      <c r="J62" s="340"/>
      <c r="K62" s="217"/>
    </row>
    <row r="63" spans="2:11" s="1" customFormat="1" ht="15" customHeight="1">
      <c r="B63" s="216"/>
      <c r="C63" s="221"/>
      <c r="D63" s="338" t="s">
        <v>702</v>
      </c>
      <c r="E63" s="338"/>
      <c r="F63" s="338"/>
      <c r="G63" s="338"/>
      <c r="H63" s="338"/>
      <c r="I63" s="338"/>
      <c r="J63" s="338"/>
      <c r="K63" s="217"/>
    </row>
    <row r="64" spans="2:11" s="1" customFormat="1" ht="12.75" customHeight="1">
      <c r="B64" s="216"/>
      <c r="C64" s="221"/>
      <c r="D64" s="221"/>
      <c r="E64" s="224"/>
      <c r="F64" s="221"/>
      <c r="G64" s="221"/>
      <c r="H64" s="221"/>
      <c r="I64" s="221"/>
      <c r="J64" s="221"/>
      <c r="K64" s="217"/>
    </row>
    <row r="65" spans="2:11" s="1" customFormat="1" ht="15" customHeight="1">
      <c r="B65" s="216"/>
      <c r="C65" s="221"/>
      <c r="D65" s="338" t="s">
        <v>703</v>
      </c>
      <c r="E65" s="338"/>
      <c r="F65" s="338"/>
      <c r="G65" s="338"/>
      <c r="H65" s="338"/>
      <c r="I65" s="338"/>
      <c r="J65" s="338"/>
      <c r="K65" s="217"/>
    </row>
    <row r="66" spans="2:11" s="1" customFormat="1" ht="15" customHeight="1">
      <c r="B66" s="216"/>
      <c r="C66" s="221"/>
      <c r="D66" s="340" t="s">
        <v>704</v>
      </c>
      <c r="E66" s="340"/>
      <c r="F66" s="340"/>
      <c r="G66" s="340"/>
      <c r="H66" s="340"/>
      <c r="I66" s="340"/>
      <c r="J66" s="340"/>
      <c r="K66" s="217"/>
    </row>
    <row r="67" spans="2:11" s="1" customFormat="1" ht="15" customHeight="1">
      <c r="B67" s="216"/>
      <c r="C67" s="221"/>
      <c r="D67" s="338" t="s">
        <v>705</v>
      </c>
      <c r="E67" s="338"/>
      <c r="F67" s="338"/>
      <c r="G67" s="338"/>
      <c r="H67" s="338"/>
      <c r="I67" s="338"/>
      <c r="J67" s="338"/>
      <c r="K67" s="217"/>
    </row>
    <row r="68" spans="2:11" s="1" customFormat="1" ht="15" customHeight="1">
      <c r="B68" s="216"/>
      <c r="C68" s="221"/>
      <c r="D68" s="338" t="s">
        <v>706</v>
      </c>
      <c r="E68" s="338"/>
      <c r="F68" s="338"/>
      <c r="G68" s="338"/>
      <c r="H68" s="338"/>
      <c r="I68" s="338"/>
      <c r="J68" s="338"/>
      <c r="K68" s="217"/>
    </row>
    <row r="69" spans="2:11" s="1" customFormat="1" ht="15" customHeight="1">
      <c r="B69" s="216"/>
      <c r="C69" s="221"/>
      <c r="D69" s="338" t="s">
        <v>707</v>
      </c>
      <c r="E69" s="338"/>
      <c r="F69" s="338"/>
      <c r="G69" s="338"/>
      <c r="H69" s="338"/>
      <c r="I69" s="338"/>
      <c r="J69" s="338"/>
      <c r="K69" s="217"/>
    </row>
    <row r="70" spans="2:11" s="1" customFormat="1" ht="15" customHeight="1">
      <c r="B70" s="216"/>
      <c r="C70" s="221"/>
      <c r="D70" s="338" t="s">
        <v>708</v>
      </c>
      <c r="E70" s="338"/>
      <c r="F70" s="338"/>
      <c r="G70" s="338"/>
      <c r="H70" s="338"/>
      <c r="I70" s="338"/>
      <c r="J70" s="338"/>
      <c r="K70" s="217"/>
    </row>
    <row r="71" spans="2:11" s="1" customFormat="1" ht="12.75" customHeight="1">
      <c r="B71" s="225"/>
      <c r="C71" s="226"/>
      <c r="D71" s="226"/>
      <c r="E71" s="226"/>
      <c r="F71" s="226"/>
      <c r="G71" s="226"/>
      <c r="H71" s="226"/>
      <c r="I71" s="226"/>
      <c r="J71" s="226"/>
      <c r="K71" s="227"/>
    </row>
    <row r="72" spans="2:11" s="1" customFormat="1" ht="18.75" customHeight="1">
      <c r="B72" s="228"/>
      <c r="C72" s="228"/>
      <c r="D72" s="228"/>
      <c r="E72" s="228"/>
      <c r="F72" s="228"/>
      <c r="G72" s="228"/>
      <c r="H72" s="228"/>
      <c r="I72" s="228"/>
      <c r="J72" s="228"/>
      <c r="K72" s="229"/>
    </row>
    <row r="73" spans="2:11" s="1" customFormat="1" ht="18.75" customHeight="1">
      <c r="B73" s="229"/>
      <c r="C73" s="229"/>
      <c r="D73" s="229"/>
      <c r="E73" s="229"/>
      <c r="F73" s="229"/>
      <c r="G73" s="229"/>
      <c r="H73" s="229"/>
      <c r="I73" s="229"/>
      <c r="J73" s="229"/>
      <c r="K73" s="229"/>
    </row>
    <row r="74" spans="2:11" s="1" customFormat="1" ht="7.5" customHeight="1">
      <c r="B74" s="230"/>
      <c r="C74" s="231"/>
      <c r="D74" s="231"/>
      <c r="E74" s="231"/>
      <c r="F74" s="231"/>
      <c r="G74" s="231"/>
      <c r="H74" s="231"/>
      <c r="I74" s="231"/>
      <c r="J74" s="231"/>
      <c r="K74" s="232"/>
    </row>
    <row r="75" spans="2:11" s="1" customFormat="1" ht="45" customHeight="1">
      <c r="B75" s="233"/>
      <c r="C75" s="333" t="s">
        <v>709</v>
      </c>
      <c r="D75" s="333"/>
      <c r="E75" s="333"/>
      <c r="F75" s="333"/>
      <c r="G75" s="333"/>
      <c r="H75" s="333"/>
      <c r="I75" s="333"/>
      <c r="J75" s="333"/>
      <c r="K75" s="234"/>
    </row>
    <row r="76" spans="2:11" s="1" customFormat="1" ht="17.25" customHeight="1">
      <c r="B76" s="233"/>
      <c r="C76" s="235" t="s">
        <v>710</v>
      </c>
      <c r="D76" s="235"/>
      <c r="E76" s="235"/>
      <c r="F76" s="235" t="s">
        <v>711</v>
      </c>
      <c r="G76" s="236"/>
      <c r="H76" s="235" t="s">
        <v>54</v>
      </c>
      <c r="I76" s="235" t="s">
        <v>57</v>
      </c>
      <c r="J76" s="235" t="s">
        <v>712</v>
      </c>
      <c r="K76" s="234"/>
    </row>
    <row r="77" spans="2:11" s="1" customFormat="1" ht="17.25" customHeight="1">
      <c r="B77" s="233"/>
      <c r="C77" s="237" t="s">
        <v>713</v>
      </c>
      <c r="D77" s="237"/>
      <c r="E77" s="237"/>
      <c r="F77" s="238" t="s">
        <v>714</v>
      </c>
      <c r="G77" s="239"/>
      <c r="H77" s="237"/>
      <c r="I77" s="237"/>
      <c r="J77" s="237" t="s">
        <v>715</v>
      </c>
      <c r="K77" s="234"/>
    </row>
    <row r="78" spans="2:11" s="1" customFormat="1" ht="5.25" customHeight="1">
      <c r="B78" s="233"/>
      <c r="C78" s="240"/>
      <c r="D78" s="240"/>
      <c r="E78" s="240"/>
      <c r="F78" s="240"/>
      <c r="G78" s="241"/>
      <c r="H78" s="240"/>
      <c r="I78" s="240"/>
      <c r="J78" s="240"/>
      <c r="K78" s="234"/>
    </row>
    <row r="79" spans="2:11" s="1" customFormat="1" ht="15" customHeight="1">
      <c r="B79" s="233"/>
      <c r="C79" s="222" t="s">
        <v>53</v>
      </c>
      <c r="D79" s="242"/>
      <c r="E79" s="242"/>
      <c r="F79" s="243" t="s">
        <v>716</v>
      </c>
      <c r="G79" s="244"/>
      <c r="H79" s="222" t="s">
        <v>717</v>
      </c>
      <c r="I79" s="222" t="s">
        <v>718</v>
      </c>
      <c r="J79" s="222">
        <v>20</v>
      </c>
      <c r="K79" s="234"/>
    </row>
    <row r="80" spans="2:11" s="1" customFormat="1" ht="15" customHeight="1">
      <c r="B80" s="233"/>
      <c r="C80" s="222" t="s">
        <v>719</v>
      </c>
      <c r="D80" s="222"/>
      <c r="E80" s="222"/>
      <c r="F80" s="243" t="s">
        <v>716</v>
      </c>
      <c r="G80" s="244"/>
      <c r="H80" s="222" t="s">
        <v>720</v>
      </c>
      <c r="I80" s="222" t="s">
        <v>718</v>
      </c>
      <c r="J80" s="222">
        <v>120</v>
      </c>
      <c r="K80" s="234"/>
    </row>
    <row r="81" spans="2:11" s="1" customFormat="1" ht="15" customHeight="1">
      <c r="B81" s="245"/>
      <c r="C81" s="222" t="s">
        <v>721</v>
      </c>
      <c r="D81" s="222"/>
      <c r="E81" s="222"/>
      <c r="F81" s="243" t="s">
        <v>722</v>
      </c>
      <c r="G81" s="244"/>
      <c r="H81" s="222" t="s">
        <v>723</v>
      </c>
      <c r="I81" s="222" t="s">
        <v>718</v>
      </c>
      <c r="J81" s="222">
        <v>50</v>
      </c>
      <c r="K81" s="234"/>
    </row>
    <row r="82" spans="2:11" s="1" customFormat="1" ht="15" customHeight="1">
      <c r="B82" s="245"/>
      <c r="C82" s="222" t="s">
        <v>724</v>
      </c>
      <c r="D82" s="222"/>
      <c r="E82" s="222"/>
      <c r="F82" s="243" t="s">
        <v>716</v>
      </c>
      <c r="G82" s="244"/>
      <c r="H82" s="222" t="s">
        <v>725</v>
      </c>
      <c r="I82" s="222" t="s">
        <v>726</v>
      </c>
      <c r="J82" s="222"/>
      <c r="K82" s="234"/>
    </row>
    <row r="83" spans="2:11" s="1" customFormat="1" ht="15" customHeight="1">
      <c r="B83" s="245"/>
      <c r="C83" s="246" t="s">
        <v>727</v>
      </c>
      <c r="D83" s="246"/>
      <c r="E83" s="246"/>
      <c r="F83" s="247" t="s">
        <v>722</v>
      </c>
      <c r="G83" s="246"/>
      <c r="H83" s="246" t="s">
        <v>728</v>
      </c>
      <c r="I83" s="246" t="s">
        <v>718</v>
      </c>
      <c r="J83" s="246">
        <v>15</v>
      </c>
      <c r="K83" s="234"/>
    </row>
    <row r="84" spans="2:11" s="1" customFormat="1" ht="15" customHeight="1">
      <c r="B84" s="245"/>
      <c r="C84" s="246" t="s">
        <v>729</v>
      </c>
      <c r="D84" s="246"/>
      <c r="E84" s="246"/>
      <c r="F84" s="247" t="s">
        <v>722</v>
      </c>
      <c r="G84" s="246"/>
      <c r="H84" s="246" t="s">
        <v>730</v>
      </c>
      <c r="I84" s="246" t="s">
        <v>718</v>
      </c>
      <c r="J84" s="246">
        <v>15</v>
      </c>
      <c r="K84" s="234"/>
    </row>
    <row r="85" spans="2:11" s="1" customFormat="1" ht="15" customHeight="1">
      <c r="B85" s="245"/>
      <c r="C85" s="246" t="s">
        <v>731</v>
      </c>
      <c r="D85" s="246"/>
      <c r="E85" s="246"/>
      <c r="F85" s="247" t="s">
        <v>722</v>
      </c>
      <c r="G85" s="246"/>
      <c r="H85" s="246" t="s">
        <v>732</v>
      </c>
      <c r="I85" s="246" t="s">
        <v>718</v>
      </c>
      <c r="J85" s="246">
        <v>20</v>
      </c>
      <c r="K85" s="234"/>
    </row>
    <row r="86" spans="2:11" s="1" customFormat="1" ht="15" customHeight="1">
      <c r="B86" s="245"/>
      <c r="C86" s="246" t="s">
        <v>733</v>
      </c>
      <c r="D86" s="246"/>
      <c r="E86" s="246"/>
      <c r="F86" s="247" t="s">
        <v>722</v>
      </c>
      <c r="G86" s="246"/>
      <c r="H86" s="246" t="s">
        <v>734</v>
      </c>
      <c r="I86" s="246" t="s">
        <v>718</v>
      </c>
      <c r="J86" s="246">
        <v>20</v>
      </c>
      <c r="K86" s="234"/>
    </row>
    <row r="87" spans="2:11" s="1" customFormat="1" ht="15" customHeight="1">
      <c r="B87" s="245"/>
      <c r="C87" s="222" t="s">
        <v>735</v>
      </c>
      <c r="D87" s="222"/>
      <c r="E87" s="222"/>
      <c r="F87" s="243" t="s">
        <v>722</v>
      </c>
      <c r="G87" s="244"/>
      <c r="H87" s="222" t="s">
        <v>736</v>
      </c>
      <c r="I87" s="222" t="s">
        <v>718</v>
      </c>
      <c r="J87" s="222">
        <v>50</v>
      </c>
      <c r="K87" s="234"/>
    </row>
    <row r="88" spans="2:11" s="1" customFormat="1" ht="15" customHeight="1">
      <c r="B88" s="245"/>
      <c r="C88" s="222" t="s">
        <v>737</v>
      </c>
      <c r="D88" s="222"/>
      <c r="E88" s="222"/>
      <c r="F88" s="243" t="s">
        <v>722</v>
      </c>
      <c r="G88" s="244"/>
      <c r="H88" s="222" t="s">
        <v>738</v>
      </c>
      <c r="I88" s="222" t="s">
        <v>718</v>
      </c>
      <c r="J88" s="222">
        <v>20</v>
      </c>
      <c r="K88" s="234"/>
    </row>
    <row r="89" spans="2:11" s="1" customFormat="1" ht="15" customHeight="1">
      <c r="B89" s="245"/>
      <c r="C89" s="222" t="s">
        <v>739</v>
      </c>
      <c r="D89" s="222"/>
      <c r="E89" s="222"/>
      <c r="F89" s="243" t="s">
        <v>722</v>
      </c>
      <c r="G89" s="244"/>
      <c r="H89" s="222" t="s">
        <v>740</v>
      </c>
      <c r="I89" s="222" t="s">
        <v>718</v>
      </c>
      <c r="J89" s="222">
        <v>20</v>
      </c>
      <c r="K89" s="234"/>
    </row>
    <row r="90" spans="2:11" s="1" customFormat="1" ht="15" customHeight="1">
      <c r="B90" s="245"/>
      <c r="C90" s="222" t="s">
        <v>741</v>
      </c>
      <c r="D90" s="222"/>
      <c r="E90" s="222"/>
      <c r="F90" s="243" t="s">
        <v>722</v>
      </c>
      <c r="G90" s="244"/>
      <c r="H90" s="222" t="s">
        <v>742</v>
      </c>
      <c r="I90" s="222" t="s">
        <v>718</v>
      </c>
      <c r="J90" s="222">
        <v>50</v>
      </c>
      <c r="K90" s="234"/>
    </row>
    <row r="91" spans="2:11" s="1" customFormat="1" ht="15" customHeight="1">
      <c r="B91" s="245"/>
      <c r="C91" s="222" t="s">
        <v>743</v>
      </c>
      <c r="D91" s="222"/>
      <c r="E91" s="222"/>
      <c r="F91" s="243" t="s">
        <v>722</v>
      </c>
      <c r="G91" s="244"/>
      <c r="H91" s="222" t="s">
        <v>743</v>
      </c>
      <c r="I91" s="222" t="s">
        <v>718</v>
      </c>
      <c r="J91" s="222">
        <v>50</v>
      </c>
      <c r="K91" s="234"/>
    </row>
    <row r="92" spans="2:11" s="1" customFormat="1" ht="15" customHeight="1">
      <c r="B92" s="245"/>
      <c r="C92" s="222" t="s">
        <v>744</v>
      </c>
      <c r="D92" s="222"/>
      <c r="E92" s="222"/>
      <c r="F92" s="243" t="s">
        <v>722</v>
      </c>
      <c r="G92" s="244"/>
      <c r="H92" s="222" t="s">
        <v>745</v>
      </c>
      <c r="I92" s="222" t="s">
        <v>718</v>
      </c>
      <c r="J92" s="222">
        <v>255</v>
      </c>
      <c r="K92" s="234"/>
    </row>
    <row r="93" spans="2:11" s="1" customFormat="1" ht="15" customHeight="1">
      <c r="B93" s="245"/>
      <c r="C93" s="222" t="s">
        <v>746</v>
      </c>
      <c r="D93" s="222"/>
      <c r="E93" s="222"/>
      <c r="F93" s="243" t="s">
        <v>716</v>
      </c>
      <c r="G93" s="244"/>
      <c r="H93" s="222" t="s">
        <v>747</v>
      </c>
      <c r="I93" s="222" t="s">
        <v>748</v>
      </c>
      <c r="J93" s="222"/>
      <c r="K93" s="234"/>
    </row>
    <row r="94" spans="2:11" s="1" customFormat="1" ht="15" customHeight="1">
      <c r="B94" s="245"/>
      <c r="C94" s="222" t="s">
        <v>749</v>
      </c>
      <c r="D94" s="222"/>
      <c r="E94" s="222"/>
      <c r="F94" s="243" t="s">
        <v>716</v>
      </c>
      <c r="G94" s="244"/>
      <c r="H94" s="222" t="s">
        <v>750</v>
      </c>
      <c r="I94" s="222" t="s">
        <v>751</v>
      </c>
      <c r="J94" s="222"/>
      <c r="K94" s="234"/>
    </row>
    <row r="95" spans="2:11" s="1" customFormat="1" ht="15" customHeight="1">
      <c r="B95" s="245"/>
      <c r="C95" s="222" t="s">
        <v>752</v>
      </c>
      <c r="D95" s="222"/>
      <c r="E95" s="222"/>
      <c r="F95" s="243" t="s">
        <v>716</v>
      </c>
      <c r="G95" s="244"/>
      <c r="H95" s="222" t="s">
        <v>752</v>
      </c>
      <c r="I95" s="222" t="s">
        <v>751</v>
      </c>
      <c r="J95" s="222"/>
      <c r="K95" s="234"/>
    </row>
    <row r="96" spans="2:11" s="1" customFormat="1" ht="15" customHeight="1">
      <c r="B96" s="245"/>
      <c r="C96" s="222" t="s">
        <v>38</v>
      </c>
      <c r="D96" s="222"/>
      <c r="E96" s="222"/>
      <c r="F96" s="243" t="s">
        <v>716</v>
      </c>
      <c r="G96" s="244"/>
      <c r="H96" s="222" t="s">
        <v>753</v>
      </c>
      <c r="I96" s="222" t="s">
        <v>751</v>
      </c>
      <c r="J96" s="222"/>
      <c r="K96" s="234"/>
    </row>
    <row r="97" spans="2:11" s="1" customFormat="1" ht="15" customHeight="1">
      <c r="B97" s="245"/>
      <c r="C97" s="222" t="s">
        <v>48</v>
      </c>
      <c r="D97" s="222"/>
      <c r="E97" s="222"/>
      <c r="F97" s="243" t="s">
        <v>716</v>
      </c>
      <c r="G97" s="244"/>
      <c r="H97" s="222" t="s">
        <v>754</v>
      </c>
      <c r="I97" s="222" t="s">
        <v>751</v>
      </c>
      <c r="J97" s="222"/>
      <c r="K97" s="234"/>
    </row>
    <row r="98" spans="2:11" s="1" customFormat="1" ht="15" customHeight="1">
      <c r="B98" s="248"/>
      <c r="C98" s="249"/>
      <c r="D98" s="249"/>
      <c r="E98" s="249"/>
      <c r="F98" s="249"/>
      <c r="G98" s="249"/>
      <c r="H98" s="249"/>
      <c r="I98" s="249"/>
      <c r="J98" s="249"/>
      <c r="K98" s="250"/>
    </row>
    <row r="99" spans="2:11" s="1" customFormat="1" ht="18.75" customHeight="1">
      <c r="B99" s="251"/>
      <c r="C99" s="252"/>
      <c r="D99" s="252"/>
      <c r="E99" s="252"/>
      <c r="F99" s="252"/>
      <c r="G99" s="252"/>
      <c r="H99" s="252"/>
      <c r="I99" s="252"/>
      <c r="J99" s="252"/>
      <c r="K99" s="251"/>
    </row>
    <row r="100" spans="2:11" s="1" customFormat="1" ht="18.75" customHeight="1">
      <c r="B100" s="229"/>
      <c r="C100" s="229"/>
      <c r="D100" s="229"/>
      <c r="E100" s="229"/>
      <c r="F100" s="229"/>
      <c r="G100" s="229"/>
      <c r="H100" s="229"/>
      <c r="I100" s="229"/>
      <c r="J100" s="229"/>
      <c r="K100" s="229"/>
    </row>
    <row r="101" spans="2:11" s="1" customFormat="1" ht="7.5" customHeight="1">
      <c r="B101" s="230"/>
      <c r="C101" s="231"/>
      <c r="D101" s="231"/>
      <c r="E101" s="231"/>
      <c r="F101" s="231"/>
      <c r="G101" s="231"/>
      <c r="H101" s="231"/>
      <c r="I101" s="231"/>
      <c r="J101" s="231"/>
      <c r="K101" s="232"/>
    </row>
    <row r="102" spans="2:11" s="1" customFormat="1" ht="45" customHeight="1">
      <c r="B102" s="233"/>
      <c r="C102" s="333" t="s">
        <v>755</v>
      </c>
      <c r="D102" s="333"/>
      <c r="E102" s="333"/>
      <c r="F102" s="333"/>
      <c r="G102" s="333"/>
      <c r="H102" s="333"/>
      <c r="I102" s="333"/>
      <c r="J102" s="333"/>
      <c r="K102" s="234"/>
    </row>
    <row r="103" spans="2:11" s="1" customFormat="1" ht="17.25" customHeight="1">
      <c r="B103" s="233"/>
      <c r="C103" s="235" t="s">
        <v>710</v>
      </c>
      <c r="D103" s="235"/>
      <c r="E103" s="235"/>
      <c r="F103" s="235" t="s">
        <v>711</v>
      </c>
      <c r="G103" s="236"/>
      <c r="H103" s="235" t="s">
        <v>54</v>
      </c>
      <c r="I103" s="235" t="s">
        <v>57</v>
      </c>
      <c r="J103" s="235" t="s">
        <v>712</v>
      </c>
      <c r="K103" s="234"/>
    </row>
    <row r="104" spans="2:11" s="1" customFormat="1" ht="17.25" customHeight="1">
      <c r="B104" s="233"/>
      <c r="C104" s="237" t="s">
        <v>713</v>
      </c>
      <c r="D104" s="237"/>
      <c r="E104" s="237"/>
      <c r="F104" s="238" t="s">
        <v>714</v>
      </c>
      <c r="G104" s="239"/>
      <c r="H104" s="237"/>
      <c r="I104" s="237"/>
      <c r="J104" s="237" t="s">
        <v>715</v>
      </c>
      <c r="K104" s="234"/>
    </row>
    <row r="105" spans="2:11" s="1" customFormat="1" ht="5.25" customHeight="1">
      <c r="B105" s="233"/>
      <c r="C105" s="235"/>
      <c r="D105" s="235"/>
      <c r="E105" s="235"/>
      <c r="F105" s="235"/>
      <c r="G105" s="253"/>
      <c r="H105" s="235"/>
      <c r="I105" s="235"/>
      <c r="J105" s="235"/>
      <c r="K105" s="234"/>
    </row>
    <row r="106" spans="2:11" s="1" customFormat="1" ht="15" customHeight="1">
      <c r="B106" s="233"/>
      <c r="C106" s="222" t="s">
        <v>53</v>
      </c>
      <c r="D106" s="242"/>
      <c r="E106" s="242"/>
      <c r="F106" s="243" t="s">
        <v>716</v>
      </c>
      <c r="G106" s="222"/>
      <c r="H106" s="222" t="s">
        <v>756</v>
      </c>
      <c r="I106" s="222" t="s">
        <v>718</v>
      </c>
      <c r="J106" s="222">
        <v>20</v>
      </c>
      <c r="K106" s="234"/>
    </row>
    <row r="107" spans="2:11" s="1" customFormat="1" ht="15" customHeight="1">
      <c r="B107" s="233"/>
      <c r="C107" s="222" t="s">
        <v>719</v>
      </c>
      <c r="D107" s="222"/>
      <c r="E107" s="222"/>
      <c r="F107" s="243" t="s">
        <v>716</v>
      </c>
      <c r="G107" s="222"/>
      <c r="H107" s="222" t="s">
        <v>756</v>
      </c>
      <c r="I107" s="222" t="s">
        <v>718</v>
      </c>
      <c r="J107" s="222">
        <v>120</v>
      </c>
      <c r="K107" s="234"/>
    </row>
    <row r="108" spans="2:11" s="1" customFormat="1" ht="15" customHeight="1">
      <c r="B108" s="245"/>
      <c r="C108" s="222" t="s">
        <v>721</v>
      </c>
      <c r="D108" s="222"/>
      <c r="E108" s="222"/>
      <c r="F108" s="243" t="s">
        <v>722</v>
      </c>
      <c r="G108" s="222"/>
      <c r="H108" s="222" t="s">
        <v>756</v>
      </c>
      <c r="I108" s="222" t="s">
        <v>718</v>
      </c>
      <c r="J108" s="222">
        <v>50</v>
      </c>
      <c r="K108" s="234"/>
    </row>
    <row r="109" spans="2:11" s="1" customFormat="1" ht="15" customHeight="1">
      <c r="B109" s="245"/>
      <c r="C109" s="222" t="s">
        <v>724</v>
      </c>
      <c r="D109" s="222"/>
      <c r="E109" s="222"/>
      <c r="F109" s="243" t="s">
        <v>716</v>
      </c>
      <c r="G109" s="222"/>
      <c r="H109" s="222" t="s">
        <v>756</v>
      </c>
      <c r="I109" s="222" t="s">
        <v>726</v>
      </c>
      <c r="J109" s="222"/>
      <c r="K109" s="234"/>
    </row>
    <row r="110" spans="2:11" s="1" customFormat="1" ht="15" customHeight="1">
      <c r="B110" s="245"/>
      <c r="C110" s="222" t="s">
        <v>735</v>
      </c>
      <c r="D110" s="222"/>
      <c r="E110" s="222"/>
      <c r="F110" s="243" t="s">
        <v>722</v>
      </c>
      <c r="G110" s="222"/>
      <c r="H110" s="222" t="s">
        <v>756</v>
      </c>
      <c r="I110" s="222" t="s">
        <v>718</v>
      </c>
      <c r="J110" s="222">
        <v>50</v>
      </c>
      <c r="K110" s="234"/>
    </row>
    <row r="111" spans="2:11" s="1" customFormat="1" ht="15" customHeight="1">
      <c r="B111" s="245"/>
      <c r="C111" s="222" t="s">
        <v>743</v>
      </c>
      <c r="D111" s="222"/>
      <c r="E111" s="222"/>
      <c r="F111" s="243" t="s">
        <v>722</v>
      </c>
      <c r="G111" s="222"/>
      <c r="H111" s="222" t="s">
        <v>756</v>
      </c>
      <c r="I111" s="222" t="s">
        <v>718</v>
      </c>
      <c r="J111" s="222">
        <v>50</v>
      </c>
      <c r="K111" s="234"/>
    </row>
    <row r="112" spans="2:11" s="1" customFormat="1" ht="15" customHeight="1">
      <c r="B112" s="245"/>
      <c r="C112" s="222" t="s">
        <v>741</v>
      </c>
      <c r="D112" s="222"/>
      <c r="E112" s="222"/>
      <c r="F112" s="243" t="s">
        <v>722</v>
      </c>
      <c r="G112" s="222"/>
      <c r="H112" s="222" t="s">
        <v>756</v>
      </c>
      <c r="I112" s="222" t="s">
        <v>718</v>
      </c>
      <c r="J112" s="222">
        <v>50</v>
      </c>
      <c r="K112" s="234"/>
    </row>
    <row r="113" spans="2:11" s="1" customFormat="1" ht="15" customHeight="1">
      <c r="B113" s="245"/>
      <c r="C113" s="222" t="s">
        <v>53</v>
      </c>
      <c r="D113" s="222"/>
      <c r="E113" s="222"/>
      <c r="F113" s="243" t="s">
        <v>716</v>
      </c>
      <c r="G113" s="222"/>
      <c r="H113" s="222" t="s">
        <v>757</v>
      </c>
      <c r="I113" s="222" t="s">
        <v>718</v>
      </c>
      <c r="J113" s="222">
        <v>20</v>
      </c>
      <c r="K113" s="234"/>
    </row>
    <row r="114" spans="2:11" s="1" customFormat="1" ht="15" customHeight="1">
      <c r="B114" s="245"/>
      <c r="C114" s="222" t="s">
        <v>758</v>
      </c>
      <c r="D114" s="222"/>
      <c r="E114" s="222"/>
      <c r="F114" s="243" t="s">
        <v>716</v>
      </c>
      <c r="G114" s="222"/>
      <c r="H114" s="222" t="s">
        <v>759</v>
      </c>
      <c r="I114" s="222" t="s">
        <v>718</v>
      </c>
      <c r="J114" s="222">
        <v>120</v>
      </c>
      <c r="K114" s="234"/>
    </row>
    <row r="115" spans="2:11" s="1" customFormat="1" ht="15" customHeight="1">
      <c r="B115" s="245"/>
      <c r="C115" s="222" t="s">
        <v>38</v>
      </c>
      <c r="D115" s="222"/>
      <c r="E115" s="222"/>
      <c r="F115" s="243" t="s">
        <v>716</v>
      </c>
      <c r="G115" s="222"/>
      <c r="H115" s="222" t="s">
        <v>760</v>
      </c>
      <c r="I115" s="222" t="s">
        <v>751</v>
      </c>
      <c r="J115" s="222"/>
      <c r="K115" s="234"/>
    </row>
    <row r="116" spans="2:11" s="1" customFormat="1" ht="15" customHeight="1">
      <c r="B116" s="245"/>
      <c r="C116" s="222" t="s">
        <v>48</v>
      </c>
      <c r="D116" s="222"/>
      <c r="E116" s="222"/>
      <c r="F116" s="243" t="s">
        <v>716</v>
      </c>
      <c r="G116" s="222"/>
      <c r="H116" s="222" t="s">
        <v>761</v>
      </c>
      <c r="I116" s="222" t="s">
        <v>751</v>
      </c>
      <c r="J116" s="222"/>
      <c r="K116" s="234"/>
    </row>
    <row r="117" spans="2:11" s="1" customFormat="1" ht="15" customHeight="1">
      <c r="B117" s="245"/>
      <c r="C117" s="222" t="s">
        <v>57</v>
      </c>
      <c r="D117" s="222"/>
      <c r="E117" s="222"/>
      <c r="F117" s="243" t="s">
        <v>716</v>
      </c>
      <c r="G117" s="222"/>
      <c r="H117" s="222" t="s">
        <v>762</v>
      </c>
      <c r="I117" s="222" t="s">
        <v>763</v>
      </c>
      <c r="J117" s="222"/>
      <c r="K117" s="234"/>
    </row>
    <row r="118" spans="2:11" s="1" customFormat="1" ht="15" customHeight="1">
      <c r="B118" s="248"/>
      <c r="C118" s="254"/>
      <c r="D118" s="254"/>
      <c r="E118" s="254"/>
      <c r="F118" s="254"/>
      <c r="G118" s="254"/>
      <c r="H118" s="254"/>
      <c r="I118" s="254"/>
      <c r="J118" s="254"/>
      <c r="K118" s="250"/>
    </row>
    <row r="119" spans="2:11" s="1" customFormat="1" ht="18.75" customHeight="1">
      <c r="B119" s="255"/>
      <c r="C119" s="256"/>
      <c r="D119" s="256"/>
      <c r="E119" s="256"/>
      <c r="F119" s="257"/>
      <c r="G119" s="256"/>
      <c r="H119" s="256"/>
      <c r="I119" s="256"/>
      <c r="J119" s="256"/>
      <c r="K119" s="255"/>
    </row>
    <row r="120" spans="2:11" s="1" customFormat="1" ht="18.75" customHeight="1">
      <c r="B120" s="229"/>
      <c r="C120" s="229"/>
      <c r="D120" s="229"/>
      <c r="E120" s="229"/>
      <c r="F120" s="229"/>
      <c r="G120" s="229"/>
      <c r="H120" s="229"/>
      <c r="I120" s="229"/>
      <c r="J120" s="229"/>
      <c r="K120" s="229"/>
    </row>
    <row r="121" spans="2:11" s="1" customFormat="1" ht="7.5" customHeight="1">
      <c r="B121" s="258"/>
      <c r="C121" s="259"/>
      <c r="D121" s="259"/>
      <c r="E121" s="259"/>
      <c r="F121" s="259"/>
      <c r="G121" s="259"/>
      <c r="H121" s="259"/>
      <c r="I121" s="259"/>
      <c r="J121" s="259"/>
      <c r="K121" s="260"/>
    </row>
    <row r="122" spans="2:11" s="1" customFormat="1" ht="45" customHeight="1">
      <c r="B122" s="261"/>
      <c r="C122" s="334" t="s">
        <v>764</v>
      </c>
      <c r="D122" s="334"/>
      <c r="E122" s="334"/>
      <c r="F122" s="334"/>
      <c r="G122" s="334"/>
      <c r="H122" s="334"/>
      <c r="I122" s="334"/>
      <c r="J122" s="334"/>
      <c r="K122" s="262"/>
    </row>
    <row r="123" spans="2:11" s="1" customFormat="1" ht="17.25" customHeight="1">
      <c r="B123" s="263"/>
      <c r="C123" s="235" t="s">
        <v>710</v>
      </c>
      <c r="D123" s="235"/>
      <c r="E123" s="235"/>
      <c r="F123" s="235" t="s">
        <v>711</v>
      </c>
      <c r="G123" s="236"/>
      <c r="H123" s="235" t="s">
        <v>54</v>
      </c>
      <c r="I123" s="235" t="s">
        <v>57</v>
      </c>
      <c r="J123" s="235" t="s">
        <v>712</v>
      </c>
      <c r="K123" s="264"/>
    </row>
    <row r="124" spans="2:11" s="1" customFormat="1" ht="17.25" customHeight="1">
      <c r="B124" s="263"/>
      <c r="C124" s="237" t="s">
        <v>713</v>
      </c>
      <c r="D124" s="237"/>
      <c r="E124" s="237"/>
      <c r="F124" s="238" t="s">
        <v>714</v>
      </c>
      <c r="G124" s="239"/>
      <c r="H124" s="237"/>
      <c r="I124" s="237"/>
      <c r="J124" s="237" t="s">
        <v>715</v>
      </c>
      <c r="K124" s="264"/>
    </row>
    <row r="125" spans="2:11" s="1" customFormat="1" ht="5.25" customHeight="1">
      <c r="B125" s="265"/>
      <c r="C125" s="240"/>
      <c r="D125" s="240"/>
      <c r="E125" s="240"/>
      <c r="F125" s="240"/>
      <c r="G125" s="266"/>
      <c r="H125" s="240"/>
      <c r="I125" s="240"/>
      <c r="J125" s="240"/>
      <c r="K125" s="267"/>
    </row>
    <row r="126" spans="2:11" s="1" customFormat="1" ht="15" customHeight="1">
      <c r="B126" s="265"/>
      <c r="C126" s="222" t="s">
        <v>719</v>
      </c>
      <c r="D126" s="242"/>
      <c r="E126" s="242"/>
      <c r="F126" s="243" t="s">
        <v>716</v>
      </c>
      <c r="G126" s="222"/>
      <c r="H126" s="222" t="s">
        <v>756</v>
      </c>
      <c r="I126" s="222" t="s">
        <v>718</v>
      </c>
      <c r="J126" s="222">
        <v>120</v>
      </c>
      <c r="K126" s="268"/>
    </row>
    <row r="127" spans="2:11" s="1" customFormat="1" ht="15" customHeight="1">
      <c r="B127" s="265"/>
      <c r="C127" s="222" t="s">
        <v>765</v>
      </c>
      <c r="D127" s="222"/>
      <c r="E127" s="222"/>
      <c r="F127" s="243" t="s">
        <v>716</v>
      </c>
      <c r="G127" s="222"/>
      <c r="H127" s="222" t="s">
        <v>766</v>
      </c>
      <c r="I127" s="222" t="s">
        <v>718</v>
      </c>
      <c r="J127" s="222" t="s">
        <v>767</v>
      </c>
      <c r="K127" s="268"/>
    </row>
    <row r="128" spans="2:11" s="1" customFormat="1" ht="15" customHeight="1">
      <c r="B128" s="265"/>
      <c r="C128" s="222" t="s">
        <v>664</v>
      </c>
      <c r="D128" s="222"/>
      <c r="E128" s="222"/>
      <c r="F128" s="243" t="s">
        <v>716</v>
      </c>
      <c r="G128" s="222"/>
      <c r="H128" s="222" t="s">
        <v>768</v>
      </c>
      <c r="I128" s="222" t="s">
        <v>718</v>
      </c>
      <c r="J128" s="222" t="s">
        <v>767</v>
      </c>
      <c r="K128" s="268"/>
    </row>
    <row r="129" spans="2:11" s="1" customFormat="1" ht="15" customHeight="1">
      <c r="B129" s="265"/>
      <c r="C129" s="222" t="s">
        <v>727</v>
      </c>
      <c r="D129" s="222"/>
      <c r="E129" s="222"/>
      <c r="F129" s="243" t="s">
        <v>722</v>
      </c>
      <c r="G129" s="222"/>
      <c r="H129" s="222" t="s">
        <v>728</v>
      </c>
      <c r="I129" s="222" t="s">
        <v>718</v>
      </c>
      <c r="J129" s="222">
        <v>15</v>
      </c>
      <c r="K129" s="268"/>
    </row>
    <row r="130" spans="2:11" s="1" customFormat="1" ht="15" customHeight="1">
      <c r="B130" s="265"/>
      <c r="C130" s="246" t="s">
        <v>729</v>
      </c>
      <c r="D130" s="246"/>
      <c r="E130" s="246"/>
      <c r="F130" s="247" t="s">
        <v>722</v>
      </c>
      <c r="G130" s="246"/>
      <c r="H130" s="246" t="s">
        <v>730</v>
      </c>
      <c r="I130" s="246" t="s">
        <v>718</v>
      </c>
      <c r="J130" s="246">
        <v>15</v>
      </c>
      <c r="K130" s="268"/>
    </row>
    <row r="131" spans="2:11" s="1" customFormat="1" ht="15" customHeight="1">
      <c r="B131" s="265"/>
      <c r="C131" s="246" t="s">
        <v>731</v>
      </c>
      <c r="D131" s="246"/>
      <c r="E131" s="246"/>
      <c r="F131" s="247" t="s">
        <v>722</v>
      </c>
      <c r="G131" s="246"/>
      <c r="H131" s="246" t="s">
        <v>732</v>
      </c>
      <c r="I131" s="246" t="s">
        <v>718</v>
      </c>
      <c r="J131" s="246">
        <v>20</v>
      </c>
      <c r="K131" s="268"/>
    </row>
    <row r="132" spans="2:11" s="1" customFormat="1" ht="15" customHeight="1">
      <c r="B132" s="265"/>
      <c r="C132" s="246" t="s">
        <v>733</v>
      </c>
      <c r="D132" s="246"/>
      <c r="E132" s="246"/>
      <c r="F132" s="247" t="s">
        <v>722</v>
      </c>
      <c r="G132" s="246"/>
      <c r="H132" s="246" t="s">
        <v>734</v>
      </c>
      <c r="I132" s="246" t="s">
        <v>718</v>
      </c>
      <c r="J132" s="246">
        <v>20</v>
      </c>
      <c r="K132" s="268"/>
    </row>
    <row r="133" spans="2:11" s="1" customFormat="1" ht="15" customHeight="1">
      <c r="B133" s="265"/>
      <c r="C133" s="222" t="s">
        <v>721</v>
      </c>
      <c r="D133" s="222"/>
      <c r="E133" s="222"/>
      <c r="F133" s="243" t="s">
        <v>722</v>
      </c>
      <c r="G133" s="222"/>
      <c r="H133" s="222" t="s">
        <v>756</v>
      </c>
      <c r="I133" s="222" t="s">
        <v>718</v>
      </c>
      <c r="J133" s="222">
        <v>50</v>
      </c>
      <c r="K133" s="268"/>
    </row>
    <row r="134" spans="2:11" s="1" customFormat="1" ht="15" customHeight="1">
      <c r="B134" s="265"/>
      <c r="C134" s="222" t="s">
        <v>735</v>
      </c>
      <c r="D134" s="222"/>
      <c r="E134" s="222"/>
      <c r="F134" s="243" t="s">
        <v>722</v>
      </c>
      <c r="G134" s="222"/>
      <c r="H134" s="222" t="s">
        <v>756</v>
      </c>
      <c r="I134" s="222" t="s">
        <v>718</v>
      </c>
      <c r="J134" s="222">
        <v>50</v>
      </c>
      <c r="K134" s="268"/>
    </row>
    <row r="135" spans="2:11" s="1" customFormat="1" ht="15" customHeight="1">
      <c r="B135" s="265"/>
      <c r="C135" s="222" t="s">
        <v>741</v>
      </c>
      <c r="D135" s="222"/>
      <c r="E135" s="222"/>
      <c r="F135" s="243" t="s">
        <v>722</v>
      </c>
      <c r="G135" s="222"/>
      <c r="H135" s="222" t="s">
        <v>756</v>
      </c>
      <c r="I135" s="222" t="s">
        <v>718</v>
      </c>
      <c r="J135" s="222">
        <v>50</v>
      </c>
      <c r="K135" s="268"/>
    </row>
    <row r="136" spans="2:11" s="1" customFormat="1" ht="15" customHeight="1">
      <c r="B136" s="265"/>
      <c r="C136" s="222" t="s">
        <v>743</v>
      </c>
      <c r="D136" s="222"/>
      <c r="E136" s="222"/>
      <c r="F136" s="243" t="s">
        <v>722</v>
      </c>
      <c r="G136" s="222"/>
      <c r="H136" s="222" t="s">
        <v>756</v>
      </c>
      <c r="I136" s="222" t="s">
        <v>718</v>
      </c>
      <c r="J136" s="222">
        <v>50</v>
      </c>
      <c r="K136" s="268"/>
    </row>
    <row r="137" spans="2:11" s="1" customFormat="1" ht="15" customHeight="1">
      <c r="B137" s="265"/>
      <c r="C137" s="222" t="s">
        <v>744</v>
      </c>
      <c r="D137" s="222"/>
      <c r="E137" s="222"/>
      <c r="F137" s="243" t="s">
        <v>722</v>
      </c>
      <c r="G137" s="222"/>
      <c r="H137" s="222" t="s">
        <v>769</v>
      </c>
      <c r="I137" s="222" t="s">
        <v>718</v>
      </c>
      <c r="J137" s="222">
        <v>255</v>
      </c>
      <c r="K137" s="268"/>
    </row>
    <row r="138" spans="2:11" s="1" customFormat="1" ht="15" customHeight="1">
      <c r="B138" s="265"/>
      <c r="C138" s="222" t="s">
        <v>746</v>
      </c>
      <c r="D138" s="222"/>
      <c r="E138" s="222"/>
      <c r="F138" s="243" t="s">
        <v>716</v>
      </c>
      <c r="G138" s="222"/>
      <c r="H138" s="222" t="s">
        <v>770</v>
      </c>
      <c r="I138" s="222" t="s">
        <v>748</v>
      </c>
      <c r="J138" s="222"/>
      <c r="K138" s="268"/>
    </row>
    <row r="139" spans="2:11" s="1" customFormat="1" ht="15" customHeight="1">
      <c r="B139" s="265"/>
      <c r="C139" s="222" t="s">
        <v>749</v>
      </c>
      <c r="D139" s="222"/>
      <c r="E139" s="222"/>
      <c r="F139" s="243" t="s">
        <v>716</v>
      </c>
      <c r="G139" s="222"/>
      <c r="H139" s="222" t="s">
        <v>771</v>
      </c>
      <c r="I139" s="222" t="s">
        <v>751</v>
      </c>
      <c r="J139" s="222"/>
      <c r="K139" s="268"/>
    </row>
    <row r="140" spans="2:11" s="1" customFormat="1" ht="15" customHeight="1">
      <c r="B140" s="265"/>
      <c r="C140" s="222" t="s">
        <v>752</v>
      </c>
      <c r="D140" s="222"/>
      <c r="E140" s="222"/>
      <c r="F140" s="243" t="s">
        <v>716</v>
      </c>
      <c r="G140" s="222"/>
      <c r="H140" s="222" t="s">
        <v>752</v>
      </c>
      <c r="I140" s="222" t="s">
        <v>751</v>
      </c>
      <c r="J140" s="222"/>
      <c r="K140" s="268"/>
    </row>
    <row r="141" spans="2:11" s="1" customFormat="1" ht="15" customHeight="1">
      <c r="B141" s="265"/>
      <c r="C141" s="222" t="s">
        <v>38</v>
      </c>
      <c r="D141" s="222"/>
      <c r="E141" s="222"/>
      <c r="F141" s="243" t="s">
        <v>716</v>
      </c>
      <c r="G141" s="222"/>
      <c r="H141" s="222" t="s">
        <v>772</v>
      </c>
      <c r="I141" s="222" t="s">
        <v>751</v>
      </c>
      <c r="J141" s="222"/>
      <c r="K141" s="268"/>
    </row>
    <row r="142" spans="2:11" s="1" customFormat="1" ht="15" customHeight="1">
      <c r="B142" s="265"/>
      <c r="C142" s="222" t="s">
        <v>773</v>
      </c>
      <c r="D142" s="222"/>
      <c r="E142" s="222"/>
      <c r="F142" s="243" t="s">
        <v>716</v>
      </c>
      <c r="G142" s="222"/>
      <c r="H142" s="222" t="s">
        <v>774</v>
      </c>
      <c r="I142" s="222" t="s">
        <v>751</v>
      </c>
      <c r="J142" s="222"/>
      <c r="K142" s="268"/>
    </row>
    <row r="143" spans="2:11" s="1" customFormat="1" ht="15" customHeight="1">
      <c r="B143" s="269"/>
      <c r="C143" s="270"/>
      <c r="D143" s="270"/>
      <c r="E143" s="270"/>
      <c r="F143" s="270"/>
      <c r="G143" s="270"/>
      <c r="H143" s="270"/>
      <c r="I143" s="270"/>
      <c r="J143" s="270"/>
      <c r="K143" s="271"/>
    </row>
    <row r="144" spans="2:11" s="1" customFormat="1" ht="18.75" customHeight="1">
      <c r="B144" s="256"/>
      <c r="C144" s="256"/>
      <c r="D144" s="256"/>
      <c r="E144" s="256"/>
      <c r="F144" s="257"/>
      <c r="G144" s="256"/>
      <c r="H144" s="256"/>
      <c r="I144" s="256"/>
      <c r="J144" s="256"/>
      <c r="K144" s="256"/>
    </row>
    <row r="145" spans="2:11" s="1" customFormat="1" ht="18.75" customHeight="1">
      <c r="B145" s="229"/>
      <c r="C145" s="229"/>
      <c r="D145" s="229"/>
      <c r="E145" s="229"/>
      <c r="F145" s="229"/>
      <c r="G145" s="229"/>
      <c r="H145" s="229"/>
      <c r="I145" s="229"/>
      <c r="J145" s="229"/>
      <c r="K145" s="229"/>
    </row>
    <row r="146" spans="2:11" s="1" customFormat="1" ht="7.5" customHeight="1">
      <c r="B146" s="230"/>
      <c r="C146" s="231"/>
      <c r="D146" s="231"/>
      <c r="E146" s="231"/>
      <c r="F146" s="231"/>
      <c r="G146" s="231"/>
      <c r="H146" s="231"/>
      <c r="I146" s="231"/>
      <c r="J146" s="231"/>
      <c r="K146" s="232"/>
    </row>
    <row r="147" spans="2:11" s="1" customFormat="1" ht="45" customHeight="1">
      <c r="B147" s="233"/>
      <c r="C147" s="333" t="s">
        <v>775</v>
      </c>
      <c r="D147" s="333"/>
      <c r="E147" s="333"/>
      <c r="F147" s="333"/>
      <c r="G147" s="333"/>
      <c r="H147" s="333"/>
      <c r="I147" s="333"/>
      <c r="J147" s="333"/>
      <c r="K147" s="234"/>
    </row>
    <row r="148" spans="2:11" s="1" customFormat="1" ht="17.25" customHeight="1">
      <c r="B148" s="233"/>
      <c r="C148" s="235" t="s">
        <v>710</v>
      </c>
      <c r="D148" s="235"/>
      <c r="E148" s="235"/>
      <c r="F148" s="235" t="s">
        <v>711</v>
      </c>
      <c r="G148" s="236"/>
      <c r="H148" s="235" t="s">
        <v>54</v>
      </c>
      <c r="I148" s="235" t="s">
        <v>57</v>
      </c>
      <c r="J148" s="235" t="s">
        <v>712</v>
      </c>
      <c r="K148" s="234"/>
    </row>
    <row r="149" spans="2:11" s="1" customFormat="1" ht="17.25" customHeight="1">
      <c r="B149" s="233"/>
      <c r="C149" s="237" t="s">
        <v>713</v>
      </c>
      <c r="D149" s="237"/>
      <c r="E149" s="237"/>
      <c r="F149" s="238" t="s">
        <v>714</v>
      </c>
      <c r="G149" s="239"/>
      <c r="H149" s="237"/>
      <c r="I149" s="237"/>
      <c r="J149" s="237" t="s">
        <v>715</v>
      </c>
      <c r="K149" s="234"/>
    </row>
    <row r="150" spans="2:11" s="1" customFormat="1" ht="5.25" customHeight="1">
      <c r="B150" s="245"/>
      <c r="C150" s="240"/>
      <c r="D150" s="240"/>
      <c r="E150" s="240"/>
      <c r="F150" s="240"/>
      <c r="G150" s="241"/>
      <c r="H150" s="240"/>
      <c r="I150" s="240"/>
      <c r="J150" s="240"/>
      <c r="K150" s="268"/>
    </row>
    <row r="151" spans="2:11" s="1" customFormat="1" ht="15" customHeight="1">
      <c r="B151" s="245"/>
      <c r="C151" s="272" t="s">
        <v>719</v>
      </c>
      <c r="D151" s="222"/>
      <c r="E151" s="222"/>
      <c r="F151" s="273" t="s">
        <v>716</v>
      </c>
      <c r="G151" s="222"/>
      <c r="H151" s="272" t="s">
        <v>756</v>
      </c>
      <c r="I151" s="272" t="s">
        <v>718</v>
      </c>
      <c r="J151" s="272">
        <v>120</v>
      </c>
      <c r="K151" s="268"/>
    </row>
    <row r="152" spans="2:11" s="1" customFormat="1" ht="15" customHeight="1">
      <c r="B152" s="245"/>
      <c r="C152" s="272" t="s">
        <v>765</v>
      </c>
      <c r="D152" s="222"/>
      <c r="E152" s="222"/>
      <c r="F152" s="273" t="s">
        <v>716</v>
      </c>
      <c r="G152" s="222"/>
      <c r="H152" s="272" t="s">
        <v>776</v>
      </c>
      <c r="I152" s="272" t="s">
        <v>718</v>
      </c>
      <c r="J152" s="272" t="s">
        <v>767</v>
      </c>
      <c r="K152" s="268"/>
    </row>
    <row r="153" spans="2:11" s="1" customFormat="1" ht="15" customHeight="1">
      <c r="B153" s="245"/>
      <c r="C153" s="272" t="s">
        <v>664</v>
      </c>
      <c r="D153" s="222"/>
      <c r="E153" s="222"/>
      <c r="F153" s="273" t="s">
        <v>716</v>
      </c>
      <c r="G153" s="222"/>
      <c r="H153" s="272" t="s">
        <v>777</v>
      </c>
      <c r="I153" s="272" t="s">
        <v>718</v>
      </c>
      <c r="J153" s="272" t="s">
        <v>767</v>
      </c>
      <c r="K153" s="268"/>
    </row>
    <row r="154" spans="2:11" s="1" customFormat="1" ht="15" customHeight="1">
      <c r="B154" s="245"/>
      <c r="C154" s="272" t="s">
        <v>721</v>
      </c>
      <c r="D154" s="222"/>
      <c r="E154" s="222"/>
      <c r="F154" s="273" t="s">
        <v>722</v>
      </c>
      <c r="G154" s="222"/>
      <c r="H154" s="272" t="s">
        <v>756</v>
      </c>
      <c r="I154" s="272" t="s">
        <v>718</v>
      </c>
      <c r="J154" s="272">
        <v>50</v>
      </c>
      <c r="K154" s="268"/>
    </row>
    <row r="155" spans="2:11" s="1" customFormat="1" ht="15" customHeight="1">
      <c r="B155" s="245"/>
      <c r="C155" s="272" t="s">
        <v>724</v>
      </c>
      <c r="D155" s="222"/>
      <c r="E155" s="222"/>
      <c r="F155" s="273" t="s">
        <v>716</v>
      </c>
      <c r="G155" s="222"/>
      <c r="H155" s="272" t="s">
        <v>756</v>
      </c>
      <c r="I155" s="272" t="s">
        <v>726</v>
      </c>
      <c r="J155" s="272"/>
      <c r="K155" s="268"/>
    </row>
    <row r="156" spans="2:11" s="1" customFormat="1" ht="15" customHeight="1">
      <c r="B156" s="245"/>
      <c r="C156" s="272" t="s">
        <v>735</v>
      </c>
      <c r="D156" s="222"/>
      <c r="E156" s="222"/>
      <c r="F156" s="273" t="s">
        <v>722</v>
      </c>
      <c r="G156" s="222"/>
      <c r="H156" s="272" t="s">
        <v>756</v>
      </c>
      <c r="I156" s="272" t="s">
        <v>718</v>
      </c>
      <c r="J156" s="272">
        <v>50</v>
      </c>
      <c r="K156" s="268"/>
    </row>
    <row r="157" spans="2:11" s="1" customFormat="1" ht="15" customHeight="1">
      <c r="B157" s="245"/>
      <c r="C157" s="272" t="s">
        <v>743</v>
      </c>
      <c r="D157" s="222"/>
      <c r="E157" s="222"/>
      <c r="F157" s="273" t="s">
        <v>722</v>
      </c>
      <c r="G157" s="222"/>
      <c r="H157" s="272" t="s">
        <v>756</v>
      </c>
      <c r="I157" s="272" t="s">
        <v>718</v>
      </c>
      <c r="J157" s="272">
        <v>50</v>
      </c>
      <c r="K157" s="268"/>
    </row>
    <row r="158" spans="2:11" s="1" customFormat="1" ht="15" customHeight="1">
      <c r="B158" s="245"/>
      <c r="C158" s="272" t="s">
        <v>741</v>
      </c>
      <c r="D158" s="222"/>
      <c r="E158" s="222"/>
      <c r="F158" s="273" t="s">
        <v>722</v>
      </c>
      <c r="G158" s="222"/>
      <c r="H158" s="272" t="s">
        <v>756</v>
      </c>
      <c r="I158" s="272" t="s">
        <v>718</v>
      </c>
      <c r="J158" s="272">
        <v>50</v>
      </c>
      <c r="K158" s="268"/>
    </row>
    <row r="159" spans="2:11" s="1" customFormat="1" ht="15" customHeight="1">
      <c r="B159" s="245"/>
      <c r="C159" s="272" t="s">
        <v>117</v>
      </c>
      <c r="D159" s="222"/>
      <c r="E159" s="222"/>
      <c r="F159" s="273" t="s">
        <v>716</v>
      </c>
      <c r="G159" s="222"/>
      <c r="H159" s="272" t="s">
        <v>778</v>
      </c>
      <c r="I159" s="272" t="s">
        <v>718</v>
      </c>
      <c r="J159" s="272" t="s">
        <v>779</v>
      </c>
      <c r="K159" s="268"/>
    </row>
    <row r="160" spans="2:11" s="1" customFormat="1" ht="15" customHeight="1">
      <c r="B160" s="245"/>
      <c r="C160" s="272" t="s">
        <v>780</v>
      </c>
      <c r="D160" s="222"/>
      <c r="E160" s="222"/>
      <c r="F160" s="273" t="s">
        <v>716</v>
      </c>
      <c r="G160" s="222"/>
      <c r="H160" s="272" t="s">
        <v>781</v>
      </c>
      <c r="I160" s="272" t="s">
        <v>751</v>
      </c>
      <c r="J160" s="272"/>
      <c r="K160" s="268"/>
    </row>
    <row r="161" spans="2:11" s="1" customFormat="1" ht="15" customHeight="1">
      <c r="B161" s="274"/>
      <c r="C161" s="254"/>
      <c r="D161" s="254"/>
      <c r="E161" s="254"/>
      <c r="F161" s="254"/>
      <c r="G161" s="254"/>
      <c r="H161" s="254"/>
      <c r="I161" s="254"/>
      <c r="J161" s="254"/>
      <c r="K161" s="275"/>
    </row>
    <row r="162" spans="2:11" s="1" customFormat="1" ht="18.75" customHeight="1">
      <c r="B162" s="256"/>
      <c r="C162" s="266"/>
      <c r="D162" s="266"/>
      <c r="E162" s="266"/>
      <c r="F162" s="276"/>
      <c r="G162" s="266"/>
      <c r="H162" s="266"/>
      <c r="I162" s="266"/>
      <c r="J162" s="266"/>
      <c r="K162" s="256"/>
    </row>
    <row r="163" spans="2:11" s="1" customFormat="1" ht="18.75" customHeight="1">
      <c r="B163" s="229"/>
      <c r="C163" s="229"/>
      <c r="D163" s="229"/>
      <c r="E163" s="229"/>
      <c r="F163" s="229"/>
      <c r="G163" s="229"/>
      <c r="H163" s="229"/>
      <c r="I163" s="229"/>
      <c r="J163" s="229"/>
      <c r="K163" s="229"/>
    </row>
    <row r="164" spans="2:11" s="1" customFormat="1" ht="7.5" customHeight="1">
      <c r="B164" s="211"/>
      <c r="C164" s="212"/>
      <c r="D164" s="212"/>
      <c r="E164" s="212"/>
      <c r="F164" s="212"/>
      <c r="G164" s="212"/>
      <c r="H164" s="212"/>
      <c r="I164" s="212"/>
      <c r="J164" s="212"/>
      <c r="K164" s="213"/>
    </row>
    <row r="165" spans="2:11" s="1" customFormat="1" ht="45" customHeight="1">
      <c r="B165" s="214"/>
      <c r="C165" s="334" t="s">
        <v>782</v>
      </c>
      <c r="D165" s="334"/>
      <c r="E165" s="334"/>
      <c r="F165" s="334"/>
      <c r="G165" s="334"/>
      <c r="H165" s="334"/>
      <c r="I165" s="334"/>
      <c r="J165" s="334"/>
      <c r="K165" s="215"/>
    </row>
    <row r="166" spans="2:11" s="1" customFormat="1" ht="17.25" customHeight="1">
      <c r="B166" s="214"/>
      <c r="C166" s="235" t="s">
        <v>710</v>
      </c>
      <c r="D166" s="235"/>
      <c r="E166" s="235"/>
      <c r="F166" s="235" t="s">
        <v>711</v>
      </c>
      <c r="G166" s="277"/>
      <c r="H166" s="278" t="s">
        <v>54</v>
      </c>
      <c r="I166" s="278" t="s">
        <v>57</v>
      </c>
      <c r="J166" s="235" t="s">
        <v>712</v>
      </c>
      <c r="K166" s="215"/>
    </row>
    <row r="167" spans="2:11" s="1" customFormat="1" ht="17.25" customHeight="1">
      <c r="B167" s="216"/>
      <c r="C167" s="237" t="s">
        <v>713</v>
      </c>
      <c r="D167" s="237"/>
      <c r="E167" s="237"/>
      <c r="F167" s="238" t="s">
        <v>714</v>
      </c>
      <c r="G167" s="279"/>
      <c r="H167" s="280"/>
      <c r="I167" s="280"/>
      <c r="J167" s="237" t="s">
        <v>715</v>
      </c>
      <c r="K167" s="217"/>
    </row>
    <row r="168" spans="2:11" s="1" customFormat="1" ht="5.25" customHeight="1">
      <c r="B168" s="245"/>
      <c r="C168" s="240"/>
      <c r="D168" s="240"/>
      <c r="E168" s="240"/>
      <c r="F168" s="240"/>
      <c r="G168" s="241"/>
      <c r="H168" s="240"/>
      <c r="I168" s="240"/>
      <c r="J168" s="240"/>
      <c r="K168" s="268"/>
    </row>
    <row r="169" spans="2:11" s="1" customFormat="1" ht="15" customHeight="1">
      <c r="B169" s="245"/>
      <c r="C169" s="222" t="s">
        <v>719</v>
      </c>
      <c r="D169" s="222"/>
      <c r="E169" s="222"/>
      <c r="F169" s="243" t="s">
        <v>716</v>
      </c>
      <c r="G169" s="222"/>
      <c r="H169" s="222" t="s">
        <v>756</v>
      </c>
      <c r="I169" s="222" t="s">
        <v>718</v>
      </c>
      <c r="J169" s="222">
        <v>120</v>
      </c>
      <c r="K169" s="268"/>
    </row>
    <row r="170" spans="2:11" s="1" customFormat="1" ht="15" customHeight="1">
      <c r="B170" s="245"/>
      <c r="C170" s="222" t="s">
        <v>765</v>
      </c>
      <c r="D170" s="222"/>
      <c r="E170" s="222"/>
      <c r="F170" s="243" t="s">
        <v>716</v>
      </c>
      <c r="G170" s="222"/>
      <c r="H170" s="222" t="s">
        <v>766</v>
      </c>
      <c r="I170" s="222" t="s">
        <v>718</v>
      </c>
      <c r="J170" s="222" t="s">
        <v>767</v>
      </c>
      <c r="K170" s="268"/>
    </row>
    <row r="171" spans="2:11" s="1" customFormat="1" ht="15" customHeight="1">
      <c r="B171" s="245"/>
      <c r="C171" s="222" t="s">
        <v>664</v>
      </c>
      <c r="D171" s="222"/>
      <c r="E171" s="222"/>
      <c r="F171" s="243" t="s">
        <v>716</v>
      </c>
      <c r="G171" s="222"/>
      <c r="H171" s="222" t="s">
        <v>783</v>
      </c>
      <c r="I171" s="222" t="s">
        <v>718</v>
      </c>
      <c r="J171" s="222" t="s">
        <v>767</v>
      </c>
      <c r="K171" s="268"/>
    </row>
    <row r="172" spans="2:11" s="1" customFormat="1" ht="15" customHeight="1">
      <c r="B172" s="245"/>
      <c r="C172" s="222" t="s">
        <v>721</v>
      </c>
      <c r="D172" s="222"/>
      <c r="E172" s="222"/>
      <c r="F172" s="243" t="s">
        <v>722</v>
      </c>
      <c r="G172" s="222"/>
      <c r="H172" s="222" t="s">
        <v>783</v>
      </c>
      <c r="I172" s="222" t="s">
        <v>718</v>
      </c>
      <c r="J172" s="222">
        <v>50</v>
      </c>
      <c r="K172" s="268"/>
    </row>
    <row r="173" spans="2:11" s="1" customFormat="1" ht="15" customHeight="1">
      <c r="B173" s="245"/>
      <c r="C173" s="222" t="s">
        <v>724</v>
      </c>
      <c r="D173" s="222"/>
      <c r="E173" s="222"/>
      <c r="F173" s="243" t="s">
        <v>716</v>
      </c>
      <c r="G173" s="222"/>
      <c r="H173" s="222" t="s">
        <v>783</v>
      </c>
      <c r="I173" s="222" t="s">
        <v>726</v>
      </c>
      <c r="J173" s="222"/>
      <c r="K173" s="268"/>
    </row>
    <row r="174" spans="2:11" s="1" customFormat="1" ht="15" customHeight="1">
      <c r="B174" s="245"/>
      <c r="C174" s="222" t="s">
        <v>735</v>
      </c>
      <c r="D174" s="222"/>
      <c r="E174" s="222"/>
      <c r="F174" s="243" t="s">
        <v>722</v>
      </c>
      <c r="G174" s="222"/>
      <c r="H174" s="222" t="s">
        <v>783</v>
      </c>
      <c r="I174" s="222" t="s">
        <v>718</v>
      </c>
      <c r="J174" s="222">
        <v>50</v>
      </c>
      <c r="K174" s="268"/>
    </row>
    <row r="175" spans="2:11" s="1" customFormat="1" ht="15" customHeight="1">
      <c r="B175" s="245"/>
      <c r="C175" s="222" t="s">
        <v>743</v>
      </c>
      <c r="D175" s="222"/>
      <c r="E175" s="222"/>
      <c r="F175" s="243" t="s">
        <v>722</v>
      </c>
      <c r="G175" s="222"/>
      <c r="H175" s="222" t="s">
        <v>783</v>
      </c>
      <c r="I175" s="222" t="s">
        <v>718</v>
      </c>
      <c r="J175" s="222">
        <v>50</v>
      </c>
      <c r="K175" s="268"/>
    </row>
    <row r="176" spans="2:11" s="1" customFormat="1" ht="15" customHeight="1">
      <c r="B176" s="245"/>
      <c r="C176" s="222" t="s">
        <v>741</v>
      </c>
      <c r="D176" s="222"/>
      <c r="E176" s="222"/>
      <c r="F176" s="243" t="s">
        <v>722</v>
      </c>
      <c r="G176" s="222"/>
      <c r="H176" s="222" t="s">
        <v>783</v>
      </c>
      <c r="I176" s="222" t="s">
        <v>718</v>
      </c>
      <c r="J176" s="222">
        <v>50</v>
      </c>
      <c r="K176" s="268"/>
    </row>
    <row r="177" spans="2:11" s="1" customFormat="1" ht="15" customHeight="1">
      <c r="B177" s="245"/>
      <c r="C177" s="222" t="s">
        <v>130</v>
      </c>
      <c r="D177" s="222"/>
      <c r="E177" s="222"/>
      <c r="F177" s="243" t="s">
        <v>716</v>
      </c>
      <c r="G177" s="222"/>
      <c r="H177" s="222" t="s">
        <v>784</v>
      </c>
      <c r="I177" s="222" t="s">
        <v>785</v>
      </c>
      <c r="J177" s="222"/>
      <c r="K177" s="268"/>
    </row>
    <row r="178" spans="2:11" s="1" customFormat="1" ht="15" customHeight="1">
      <c r="B178" s="245"/>
      <c r="C178" s="222" t="s">
        <v>57</v>
      </c>
      <c r="D178" s="222"/>
      <c r="E178" s="222"/>
      <c r="F178" s="243" t="s">
        <v>716</v>
      </c>
      <c r="G178" s="222"/>
      <c r="H178" s="222" t="s">
        <v>786</v>
      </c>
      <c r="I178" s="222" t="s">
        <v>787</v>
      </c>
      <c r="J178" s="222">
        <v>1</v>
      </c>
      <c r="K178" s="268"/>
    </row>
    <row r="179" spans="2:11" s="1" customFormat="1" ht="15" customHeight="1">
      <c r="B179" s="245"/>
      <c r="C179" s="222" t="s">
        <v>53</v>
      </c>
      <c r="D179" s="222"/>
      <c r="E179" s="222"/>
      <c r="F179" s="243" t="s">
        <v>716</v>
      </c>
      <c r="G179" s="222"/>
      <c r="H179" s="222" t="s">
        <v>788</v>
      </c>
      <c r="I179" s="222" t="s">
        <v>718</v>
      </c>
      <c r="J179" s="222">
        <v>20</v>
      </c>
      <c r="K179" s="268"/>
    </row>
    <row r="180" spans="2:11" s="1" customFormat="1" ht="15" customHeight="1">
      <c r="B180" s="245"/>
      <c r="C180" s="222" t="s">
        <v>54</v>
      </c>
      <c r="D180" s="222"/>
      <c r="E180" s="222"/>
      <c r="F180" s="243" t="s">
        <v>716</v>
      </c>
      <c r="G180" s="222"/>
      <c r="H180" s="222" t="s">
        <v>789</v>
      </c>
      <c r="I180" s="222" t="s">
        <v>718</v>
      </c>
      <c r="J180" s="222">
        <v>255</v>
      </c>
      <c r="K180" s="268"/>
    </row>
    <row r="181" spans="2:11" s="1" customFormat="1" ht="15" customHeight="1">
      <c r="B181" s="245"/>
      <c r="C181" s="222" t="s">
        <v>131</v>
      </c>
      <c r="D181" s="222"/>
      <c r="E181" s="222"/>
      <c r="F181" s="243" t="s">
        <v>716</v>
      </c>
      <c r="G181" s="222"/>
      <c r="H181" s="222" t="s">
        <v>680</v>
      </c>
      <c r="I181" s="222" t="s">
        <v>718</v>
      </c>
      <c r="J181" s="222">
        <v>10</v>
      </c>
      <c r="K181" s="268"/>
    </row>
    <row r="182" spans="2:11" s="1" customFormat="1" ht="15" customHeight="1">
      <c r="B182" s="245"/>
      <c r="C182" s="222" t="s">
        <v>132</v>
      </c>
      <c r="D182" s="222"/>
      <c r="E182" s="222"/>
      <c r="F182" s="243" t="s">
        <v>716</v>
      </c>
      <c r="G182" s="222"/>
      <c r="H182" s="222" t="s">
        <v>790</v>
      </c>
      <c r="I182" s="222" t="s">
        <v>751</v>
      </c>
      <c r="J182" s="222"/>
      <c r="K182" s="268"/>
    </row>
    <row r="183" spans="2:11" s="1" customFormat="1" ht="15" customHeight="1">
      <c r="B183" s="245"/>
      <c r="C183" s="222" t="s">
        <v>791</v>
      </c>
      <c r="D183" s="222"/>
      <c r="E183" s="222"/>
      <c r="F183" s="243" t="s">
        <v>716</v>
      </c>
      <c r="G183" s="222"/>
      <c r="H183" s="222" t="s">
        <v>792</v>
      </c>
      <c r="I183" s="222" t="s">
        <v>751</v>
      </c>
      <c r="J183" s="222"/>
      <c r="K183" s="268"/>
    </row>
    <row r="184" spans="2:11" s="1" customFormat="1" ht="15" customHeight="1">
      <c r="B184" s="245"/>
      <c r="C184" s="222" t="s">
        <v>780</v>
      </c>
      <c r="D184" s="222"/>
      <c r="E184" s="222"/>
      <c r="F184" s="243" t="s">
        <v>716</v>
      </c>
      <c r="G184" s="222"/>
      <c r="H184" s="222" t="s">
        <v>793</v>
      </c>
      <c r="I184" s="222" t="s">
        <v>751</v>
      </c>
      <c r="J184" s="222"/>
      <c r="K184" s="268"/>
    </row>
    <row r="185" spans="2:11" s="1" customFormat="1" ht="15" customHeight="1">
      <c r="B185" s="245"/>
      <c r="C185" s="222" t="s">
        <v>134</v>
      </c>
      <c r="D185" s="222"/>
      <c r="E185" s="222"/>
      <c r="F185" s="243" t="s">
        <v>722</v>
      </c>
      <c r="G185" s="222"/>
      <c r="H185" s="222" t="s">
        <v>794</v>
      </c>
      <c r="I185" s="222" t="s">
        <v>718</v>
      </c>
      <c r="J185" s="222">
        <v>50</v>
      </c>
      <c r="K185" s="268"/>
    </row>
    <row r="186" spans="2:11" s="1" customFormat="1" ht="15" customHeight="1">
      <c r="B186" s="245"/>
      <c r="C186" s="222" t="s">
        <v>795</v>
      </c>
      <c r="D186" s="222"/>
      <c r="E186" s="222"/>
      <c r="F186" s="243" t="s">
        <v>722</v>
      </c>
      <c r="G186" s="222"/>
      <c r="H186" s="222" t="s">
        <v>796</v>
      </c>
      <c r="I186" s="222" t="s">
        <v>797</v>
      </c>
      <c r="J186" s="222"/>
      <c r="K186" s="268"/>
    </row>
    <row r="187" spans="2:11" s="1" customFormat="1" ht="15" customHeight="1">
      <c r="B187" s="245"/>
      <c r="C187" s="222" t="s">
        <v>798</v>
      </c>
      <c r="D187" s="222"/>
      <c r="E187" s="222"/>
      <c r="F187" s="243" t="s">
        <v>722</v>
      </c>
      <c r="G187" s="222"/>
      <c r="H187" s="222" t="s">
        <v>799</v>
      </c>
      <c r="I187" s="222" t="s">
        <v>797</v>
      </c>
      <c r="J187" s="222"/>
      <c r="K187" s="268"/>
    </row>
    <row r="188" spans="2:11" s="1" customFormat="1" ht="15" customHeight="1">
      <c r="B188" s="245"/>
      <c r="C188" s="222" t="s">
        <v>800</v>
      </c>
      <c r="D188" s="222"/>
      <c r="E188" s="222"/>
      <c r="F188" s="243" t="s">
        <v>722</v>
      </c>
      <c r="G188" s="222"/>
      <c r="H188" s="222" t="s">
        <v>801</v>
      </c>
      <c r="I188" s="222" t="s">
        <v>797</v>
      </c>
      <c r="J188" s="222"/>
      <c r="K188" s="268"/>
    </row>
    <row r="189" spans="2:11" s="1" customFormat="1" ht="15" customHeight="1">
      <c r="B189" s="245"/>
      <c r="C189" s="281" t="s">
        <v>802</v>
      </c>
      <c r="D189" s="222"/>
      <c r="E189" s="222"/>
      <c r="F189" s="243" t="s">
        <v>722</v>
      </c>
      <c r="G189" s="222"/>
      <c r="H189" s="222" t="s">
        <v>803</v>
      </c>
      <c r="I189" s="222" t="s">
        <v>804</v>
      </c>
      <c r="J189" s="282" t="s">
        <v>805</v>
      </c>
      <c r="K189" s="268"/>
    </row>
    <row r="190" spans="2:11" s="1" customFormat="1" ht="15" customHeight="1">
      <c r="B190" s="245"/>
      <c r="C190" s="281" t="s">
        <v>42</v>
      </c>
      <c r="D190" s="222"/>
      <c r="E190" s="222"/>
      <c r="F190" s="243" t="s">
        <v>716</v>
      </c>
      <c r="G190" s="222"/>
      <c r="H190" s="219" t="s">
        <v>806</v>
      </c>
      <c r="I190" s="222" t="s">
        <v>807</v>
      </c>
      <c r="J190" s="222"/>
      <c r="K190" s="268"/>
    </row>
    <row r="191" spans="2:11" s="1" customFormat="1" ht="15" customHeight="1">
      <c r="B191" s="245"/>
      <c r="C191" s="281" t="s">
        <v>808</v>
      </c>
      <c r="D191" s="222"/>
      <c r="E191" s="222"/>
      <c r="F191" s="243" t="s">
        <v>716</v>
      </c>
      <c r="G191" s="222"/>
      <c r="H191" s="222" t="s">
        <v>809</v>
      </c>
      <c r="I191" s="222" t="s">
        <v>751</v>
      </c>
      <c r="J191" s="222"/>
      <c r="K191" s="268"/>
    </row>
    <row r="192" spans="2:11" s="1" customFormat="1" ht="15" customHeight="1">
      <c r="B192" s="245"/>
      <c r="C192" s="281" t="s">
        <v>810</v>
      </c>
      <c r="D192" s="222"/>
      <c r="E192" s="222"/>
      <c r="F192" s="243" t="s">
        <v>716</v>
      </c>
      <c r="G192" s="222"/>
      <c r="H192" s="222" t="s">
        <v>811</v>
      </c>
      <c r="I192" s="222" t="s">
        <v>751</v>
      </c>
      <c r="J192" s="222"/>
      <c r="K192" s="268"/>
    </row>
    <row r="193" spans="2:11" s="1" customFormat="1" ht="15" customHeight="1">
      <c r="B193" s="245"/>
      <c r="C193" s="281" t="s">
        <v>579</v>
      </c>
      <c r="D193" s="222"/>
      <c r="E193" s="222"/>
      <c r="F193" s="243" t="s">
        <v>722</v>
      </c>
      <c r="G193" s="222"/>
      <c r="H193" s="222" t="s">
        <v>812</v>
      </c>
      <c r="I193" s="222" t="s">
        <v>751</v>
      </c>
      <c r="J193" s="222"/>
      <c r="K193" s="268"/>
    </row>
    <row r="194" spans="2:11" s="1" customFormat="1" ht="15" customHeight="1">
      <c r="B194" s="274"/>
      <c r="C194" s="283"/>
      <c r="D194" s="254"/>
      <c r="E194" s="254"/>
      <c r="F194" s="254"/>
      <c r="G194" s="254"/>
      <c r="H194" s="254"/>
      <c r="I194" s="254"/>
      <c r="J194" s="254"/>
      <c r="K194" s="275"/>
    </row>
    <row r="195" spans="2:11" s="1" customFormat="1" ht="18.75" customHeight="1">
      <c r="B195" s="256"/>
      <c r="C195" s="266"/>
      <c r="D195" s="266"/>
      <c r="E195" s="266"/>
      <c r="F195" s="276"/>
      <c r="G195" s="266"/>
      <c r="H195" s="266"/>
      <c r="I195" s="266"/>
      <c r="J195" s="266"/>
      <c r="K195" s="256"/>
    </row>
    <row r="196" spans="2:11" s="1" customFormat="1" ht="18.75" customHeight="1">
      <c r="B196" s="256"/>
      <c r="C196" s="266"/>
      <c r="D196" s="266"/>
      <c r="E196" s="266"/>
      <c r="F196" s="276"/>
      <c r="G196" s="266"/>
      <c r="H196" s="266"/>
      <c r="I196" s="266"/>
      <c r="J196" s="266"/>
      <c r="K196" s="256"/>
    </row>
    <row r="197" spans="2:11" s="1" customFormat="1" ht="18.75" customHeight="1">
      <c r="B197" s="229"/>
      <c r="C197" s="229"/>
      <c r="D197" s="229"/>
      <c r="E197" s="229"/>
      <c r="F197" s="229"/>
      <c r="G197" s="229"/>
      <c r="H197" s="229"/>
      <c r="I197" s="229"/>
      <c r="J197" s="229"/>
      <c r="K197" s="229"/>
    </row>
    <row r="198" spans="2:11" s="1" customFormat="1" ht="13.5">
      <c r="B198" s="211"/>
      <c r="C198" s="212"/>
      <c r="D198" s="212"/>
      <c r="E198" s="212"/>
      <c r="F198" s="212"/>
      <c r="G198" s="212"/>
      <c r="H198" s="212"/>
      <c r="I198" s="212"/>
      <c r="J198" s="212"/>
      <c r="K198" s="213"/>
    </row>
    <row r="199" spans="2:11" s="1" customFormat="1" ht="21">
      <c r="B199" s="214"/>
      <c r="C199" s="334" t="s">
        <v>813</v>
      </c>
      <c r="D199" s="334"/>
      <c r="E199" s="334"/>
      <c r="F199" s="334"/>
      <c r="G199" s="334"/>
      <c r="H199" s="334"/>
      <c r="I199" s="334"/>
      <c r="J199" s="334"/>
      <c r="K199" s="215"/>
    </row>
    <row r="200" spans="2:11" s="1" customFormat="1" ht="25.5" customHeight="1">
      <c r="B200" s="214"/>
      <c r="C200" s="284" t="s">
        <v>814</v>
      </c>
      <c r="D200" s="284"/>
      <c r="E200" s="284"/>
      <c r="F200" s="284" t="s">
        <v>815</v>
      </c>
      <c r="G200" s="285"/>
      <c r="H200" s="335" t="s">
        <v>816</v>
      </c>
      <c r="I200" s="335"/>
      <c r="J200" s="335"/>
      <c r="K200" s="215"/>
    </row>
    <row r="201" spans="2:11" s="1" customFormat="1" ht="5.25" customHeight="1">
      <c r="B201" s="245"/>
      <c r="C201" s="240"/>
      <c r="D201" s="240"/>
      <c r="E201" s="240"/>
      <c r="F201" s="240"/>
      <c r="G201" s="266"/>
      <c r="H201" s="240"/>
      <c r="I201" s="240"/>
      <c r="J201" s="240"/>
      <c r="K201" s="268"/>
    </row>
    <row r="202" spans="2:11" s="1" customFormat="1" ht="15" customHeight="1">
      <c r="B202" s="245"/>
      <c r="C202" s="222" t="s">
        <v>807</v>
      </c>
      <c r="D202" s="222"/>
      <c r="E202" s="222"/>
      <c r="F202" s="243" t="s">
        <v>43</v>
      </c>
      <c r="G202" s="222"/>
      <c r="H202" s="336" t="s">
        <v>817</v>
      </c>
      <c r="I202" s="336"/>
      <c r="J202" s="336"/>
      <c r="K202" s="268"/>
    </row>
    <row r="203" spans="2:11" s="1" customFormat="1" ht="15" customHeight="1">
      <c r="B203" s="245"/>
      <c r="C203" s="222"/>
      <c r="D203" s="222"/>
      <c r="E203" s="222"/>
      <c r="F203" s="243" t="s">
        <v>44</v>
      </c>
      <c r="G203" s="222"/>
      <c r="H203" s="336" t="s">
        <v>818</v>
      </c>
      <c r="I203" s="336"/>
      <c r="J203" s="336"/>
      <c r="K203" s="268"/>
    </row>
    <row r="204" spans="2:11" s="1" customFormat="1" ht="15" customHeight="1">
      <c r="B204" s="245"/>
      <c r="C204" s="222"/>
      <c r="D204" s="222"/>
      <c r="E204" s="222"/>
      <c r="F204" s="243" t="s">
        <v>47</v>
      </c>
      <c r="G204" s="222"/>
      <c r="H204" s="336" t="s">
        <v>819</v>
      </c>
      <c r="I204" s="336"/>
      <c r="J204" s="336"/>
      <c r="K204" s="268"/>
    </row>
    <row r="205" spans="2:11" s="1" customFormat="1" ht="15" customHeight="1">
      <c r="B205" s="245"/>
      <c r="C205" s="222"/>
      <c r="D205" s="222"/>
      <c r="E205" s="222"/>
      <c r="F205" s="243" t="s">
        <v>45</v>
      </c>
      <c r="G205" s="222"/>
      <c r="H205" s="336" t="s">
        <v>820</v>
      </c>
      <c r="I205" s="336"/>
      <c r="J205" s="336"/>
      <c r="K205" s="268"/>
    </row>
    <row r="206" spans="2:11" s="1" customFormat="1" ht="15" customHeight="1">
      <c r="B206" s="245"/>
      <c r="C206" s="222"/>
      <c r="D206" s="222"/>
      <c r="E206" s="222"/>
      <c r="F206" s="243" t="s">
        <v>46</v>
      </c>
      <c r="G206" s="222"/>
      <c r="H206" s="336" t="s">
        <v>821</v>
      </c>
      <c r="I206" s="336"/>
      <c r="J206" s="336"/>
      <c r="K206" s="268"/>
    </row>
    <row r="207" spans="2:11" s="1" customFormat="1" ht="15" customHeight="1">
      <c r="B207" s="245"/>
      <c r="C207" s="222"/>
      <c r="D207" s="222"/>
      <c r="E207" s="222"/>
      <c r="F207" s="243"/>
      <c r="G207" s="222"/>
      <c r="H207" s="222"/>
      <c r="I207" s="222"/>
      <c r="J207" s="222"/>
      <c r="K207" s="268"/>
    </row>
    <row r="208" spans="2:11" s="1" customFormat="1" ht="15" customHeight="1">
      <c r="B208" s="245"/>
      <c r="C208" s="222" t="s">
        <v>763</v>
      </c>
      <c r="D208" s="222"/>
      <c r="E208" s="222"/>
      <c r="F208" s="243" t="s">
        <v>656</v>
      </c>
      <c r="G208" s="222"/>
      <c r="H208" s="336" t="s">
        <v>822</v>
      </c>
      <c r="I208" s="336"/>
      <c r="J208" s="336"/>
      <c r="K208" s="268"/>
    </row>
    <row r="209" spans="2:11" s="1" customFormat="1" ht="15" customHeight="1">
      <c r="B209" s="245"/>
      <c r="C209" s="222"/>
      <c r="D209" s="222"/>
      <c r="E209" s="222"/>
      <c r="F209" s="243" t="s">
        <v>659</v>
      </c>
      <c r="G209" s="222"/>
      <c r="H209" s="336" t="s">
        <v>660</v>
      </c>
      <c r="I209" s="336"/>
      <c r="J209" s="336"/>
      <c r="K209" s="268"/>
    </row>
    <row r="210" spans="2:11" s="1" customFormat="1" ht="15" customHeight="1">
      <c r="B210" s="245"/>
      <c r="C210" s="222"/>
      <c r="D210" s="222"/>
      <c r="E210" s="222"/>
      <c r="F210" s="243" t="s">
        <v>79</v>
      </c>
      <c r="G210" s="222"/>
      <c r="H210" s="336" t="s">
        <v>823</v>
      </c>
      <c r="I210" s="336"/>
      <c r="J210" s="336"/>
      <c r="K210" s="268"/>
    </row>
    <row r="211" spans="2:11" s="1" customFormat="1" ht="15" customHeight="1">
      <c r="B211" s="286"/>
      <c r="C211" s="222"/>
      <c r="D211" s="222"/>
      <c r="E211" s="222"/>
      <c r="F211" s="243" t="s">
        <v>86</v>
      </c>
      <c r="G211" s="281"/>
      <c r="H211" s="337" t="s">
        <v>661</v>
      </c>
      <c r="I211" s="337"/>
      <c r="J211" s="337"/>
      <c r="K211" s="287"/>
    </row>
    <row r="212" spans="2:11" s="1" customFormat="1" ht="15" customHeight="1">
      <c r="B212" s="286"/>
      <c r="C212" s="222"/>
      <c r="D212" s="222"/>
      <c r="E212" s="222"/>
      <c r="F212" s="243" t="s">
        <v>662</v>
      </c>
      <c r="G212" s="281"/>
      <c r="H212" s="337" t="s">
        <v>824</v>
      </c>
      <c r="I212" s="337"/>
      <c r="J212" s="337"/>
      <c r="K212" s="287"/>
    </row>
    <row r="213" spans="2:11" s="1" customFormat="1" ht="15" customHeight="1">
      <c r="B213" s="286"/>
      <c r="C213" s="222"/>
      <c r="D213" s="222"/>
      <c r="E213" s="222"/>
      <c r="F213" s="243"/>
      <c r="G213" s="281"/>
      <c r="H213" s="272"/>
      <c r="I213" s="272"/>
      <c r="J213" s="272"/>
      <c r="K213" s="287"/>
    </row>
    <row r="214" spans="2:11" s="1" customFormat="1" ht="15" customHeight="1">
      <c r="B214" s="286"/>
      <c r="C214" s="222" t="s">
        <v>787</v>
      </c>
      <c r="D214" s="222"/>
      <c r="E214" s="222"/>
      <c r="F214" s="243">
        <v>1</v>
      </c>
      <c r="G214" s="281"/>
      <c r="H214" s="337" t="s">
        <v>825</v>
      </c>
      <c r="I214" s="337"/>
      <c r="J214" s="337"/>
      <c r="K214" s="287"/>
    </row>
    <row r="215" spans="2:11" s="1" customFormat="1" ht="15" customHeight="1">
      <c r="B215" s="286"/>
      <c r="C215" s="222"/>
      <c r="D215" s="222"/>
      <c r="E215" s="222"/>
      <c r="F215" s="243">
        <v>2</v>
      </c>
      <c r="G215" s="281"/>
      <c r="H215" s="337" t="s">
        <v>826</v>
      </c>
      <c r="I215" s="337"/>
      <c r="J215" s="337"/>
      <c r="K215" s="287"/>
    </row>
    <row r="216" spans="2:11" s="1" customFormat="1" ht="15" customHeight="1">
      <c r="B216" s="286"/>
      <c r="C216" s="222"/>
      <c r="D216" s="222"/>
      <c r="E216" s="222"/>
      <c r="F216" s="243">
        <v>3</v>
      </c>
      <c r="G216" s="281"/>
      <c r="H216" s="337" t="s">
        <v>827</v>
      </c>
      <c r="I216" s="337"/>
      <c r="J216" s="337"/>
      <c r="K216" s="287"/>
    </row>
    <row r="217" spans="2:11" s="1" customFormat="1" ht="15" customHeight="1">
      <c r="B217" s="286"/>
      <c r="C217" s="222"/>
      <c r="D217" s="222"/>
      <c r="E217" s="222"/>
      <c r="F217" s="243">
        <v>4</v>
      </c>
      <c r="G217" s="281"/>
      <c r="H217" s="337" t="s">
        <v>828</v>
      </c>
      <c r="I217" s="337"/>
      <c r="J217" s="337"/>
      <c r="K217" s="287"/>
    </row>
    <row r="218" spans="2:11" s="1" customFormat="1" ht="12.75" customHeight="1">
      <c r="B218" s="288"/>
      <c r="C218" s="289"/>
      <c r="D218" s="289"/>
      <c r="E218" s="289"/>
      <c r="F218" s="289"/>
      <c r="G218" s="289"/>
      <c r="H218" s="289"/>
      <c r="I218" s="289"/>
      <c r="J218" s="289"/>
      <c r="K218" s="290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VLADIMÍR\Plhak</dc:creator>
  <cp:keywords/>
  <dc:description/>
  <cp:lastModifiedBy>Petra</cp:lastModifiedBy>
  <dcterms:created xsi:type="dcterms:W3CDTF">2021-03-20T06:26:35Z</dcterms:created>
  <dcterms:modified xsi:type="dcterms:W3CDTF">2021-03-21T10:25:35Z</dcterms:modified>
  <cp:category/>
  <cp:version/>
  <cp:contentType/>
  <cp:contentStatus/>
</cp:coreProperties>
</file>