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2"/>
  <workbookPr/>
  <bookViews>
    <workbookView xWindow="0" yWindow="0" windowWidth="28800" windowHeight="14025" activeTab="1"/>
  </bookViews>
  <sheets>
    <sheet name="Rekapitulace stavby" sheetId="1" r:id="rId1"/>
    <sheet name="00 - VRN" sheetId="2" r:id="rId2"/>
    <sheet name="0 - Bourací práce" sheetId="3" r:id="rId3"/>
    <sheet name="01 - Stavební část" sheetId="4" r:id="rId4"/>
    <sheet name="02 - ZTI" sheetId="5" r:id="rId5"/>
    <sheet name="03 - Vytápění" sheetId="6" r:id="rId6"/>
    <sheet name="04 - Vzduchotechnika" sheetId="7" r:id="rId7"/>
    <sheet name="05 - Elektroinstalace" sheetId="8" r:id="rId8"/>
  </sheets>
  <definedNames>
    <definedName name="_xlnm._FilterDatabase" localSheetId="2" hidden="1">'0 - Bourací práce'!$C$127:$K$192</definedName>
    <definedName name="_xlnm._FilterDatabase" localSheetId="1" hidden="1">'00 - VRN'!$C$121:$K$133</definedName>
    <definedName name="_xlnm._FilterDatabase" localSheetId="3" hidden="1">'01 - Stavební část'!$C$128:$K$268</definedName>
    <definedName name="_xlnm._FilterDatabase" localSheetId="4" hidden="1">'02 - ZTI'!$C$127:$K$179</definedName>
    <definedName name="_xlnm._FilterDatabase" localSheetId="5" hidden="1">'03 - Vytápění'!$C$126:$K$160</definedName>
    <definedName name="_xlnm._FilterDatabase" localSheetId="6" hidden="1">'04 - Vzduchotechnika'!$C$119:$K$151</definedName>
    <definedName name="_xlnm._FilterDatabase" localSheetId="7" hidden="1">'05 - Elektroinstalace'!$C$117:$K$150</definedName>
    <definedName name="_xlnm.Print_Area" localSheetId="2">'0 - Bourací práce'!$C$4:$J$76,'0 - Bourací práce'!$C$82:$J$109,'0 - Bourací práce'!$C$115:$J$192</definedName>
    <definedName name="_xlnm.Print_Area" localSheetId="1">'00 - VRN'!$C$4:$J$76,'00 - VRN'!$C$82:$J$103,'00 - VRN'!$C$109:$J$133</definedName>
    <definedName name="_xlnm.Print_Area" localSheetId="3">'01 - Stavební část'!$C$4:$J$76,'01 - Stavební část'!$C$82:$J$110,'01 - Stavební část'!$C$116:$J$268</definedName>
    <definedName name="_xlnm.Print_Area" localSheetId="4">'02 - ZTI'!$C$4:$J$76,'02 - ZTI'!$C$82:$J$109,'02 - ZTI'!$C$115:$J$179</definedName>
    <definedName name="_xlnm.Print_Area" localSheetId="5">'03 - Vytápění'!$C$4:$J$76,'03 - Vytápění'!$C$82:$J$108,'03 - Vytápění'!$C$114:$J$160</definedName>
    <definedName name="_xlnm.Print_Area" localSheetId="6">'04 - Vzduchotechnika'!$C$4:$J$76,'04 - Vzduchotechnika'!$C$82:$J$101,'04 - Vzduchotechnika'!$C$107:$J$151</definedName>
    <definedName name="_xlnm.Print_Area" localSheetId="7">'05 - Elektroinstalace'!$C$4:$J$76,'05 - Elektroinstalace'!$C$82:$J$99,'05 - Elektroinstalace'!$C$105:$J$150</definedName>
    <definedName name="_xlnm.Print_Area" localSheetId="0">'Rekapitulace stavby'!$D$4:$AO$76,'Rekapitulace stavby'!$C$82:$AQ$102</definedName>
    <definedName name="_xlnm.Print_Titles" localSheetId="0">'Rekapitulace stavby'!$92:$92</definedName>
    <definedName name="_xlnm.Print_Titles" localSheetId="1">'00 - VRN'!$121:$121</definedName>
    <definedName name="_xlnm.Print_Titles" localSheetId="2">'0 - Bourací práce'!$127:$127</definedName>
    <definedName name="_xlnm.Print_Titles" localSheetId="3">'01 - Stavební část'!$128:$128</definedName>
    <definedName name="_xlnm.Print_Titles" localSheetId="4">'02 - ZTI'!$127:$127</definedName>
    <definedName name="_xlnm.Print_Titles" localSheetId="5">'03 - Vytápění'!$126:$126</definedName>
    <definedName name="_xlnm.Print_Titles" localSheetId="6">'04 - Vzduchotechnika'!$119:$119</definedName>
    <definedName name="_xlnm.Print_Titles" localSheetId="7">'05 - Elektroinstalace'!$117:$117</definedName>
  </definedNames>
  <calcPr calcId="191029"/>
</workbook>
</file>

<file path=xl/sharedStrings.xml><?xml version="1.0" encoding="utf-8"?>
<sst xmlns="http://schemas.openxmlformats.org/spreadsheetml/2006/main" count="5188" uniqueCount="1010">
  <si>
    <t>Export Komplet</t>
  </si>
  <si>
    <t/>
  </si>
  <si>
    <t>2.0</t>
  </si>
  <si>
    <t>False</t>
  </si>
  <si>
    <t>{e90b7b92-20ca-48b4-824b-29d0f39bf629}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</si>
  <si>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</si>
  <si>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</si>
  <si>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</si>
  <si>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</si>
  <si>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</si>
  <si>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</si>
  <si>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</si>
  <si>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</si>
  <si>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</si>
  <si>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</si>
  <si>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</si>
  <si>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</si>
  <si>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KSO:</t>
  </si>
  <si>
    <t>CC-CZ:</t>
  </si>
  <si>
    <t>Místo:</t>
  </si>
  <si>
    <t>Masarykovo náměstí 97</t>
  </si>
  <si>
    <t>Datum:</t>
  </si>
  <si>
    <t>17. 6. 2022</t>
  </si>
  <si>
    <t>Zadavatel:</t>
  </si>
  <si>
    <t>IČ:</t>
  </si>
  <si>
    <t>00067539</t>
  </si>
  <si>
    <t>Oblastní muzeum Praha-východ</t>
  </si>
  <si>
    <t>DIČ:</t>
  </si>
  <si>
    <t>Uchazeč:</t>
  </si>
  <si>
    <t>Vyplň údaj</t>
  </si>
  <si>
    <t>Projektant:</t>
  </si>
  <si>
    <t xml:space="preserve"> 2473311</t>
  </si>
  <si>
    <t>Maur – Dases s.r.o.</t>
  </si>
  <si>
    <t>True</t>
  </si>
  <si>
    <t>Zpracovatel:</t>
  </si>
  <si>
    <t>14267713</t>
  </si>
  <si>
    <t>RPHSTAV s.r.o.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</si>
  <si>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</si>
  <si>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</si>
  <si>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</si>
  <si>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</si>
  <si>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</si>
  <si>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</si>
  <si>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</si>
  <si>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</si>
  <si>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</si>
  <si>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</si>
  <si>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</si>
  <si>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</si>
  <si>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</si>
  <si>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</si>
  <si>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</si>
  <si>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</si>
  <si>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</si>
  <si>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</si>
  <si>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</si>
  <si>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</si>
  <si>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</si>
  <si>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</si>
  <si>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</si>
  <si>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</si>
  <si>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</si>
  <si>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</si>
  <si>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</si>
  <si>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</si>
  <si>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</si>
  <si>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</si>
  <si>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</si>
  <si>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</si>
  <si>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</si>
  <si>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</si>
  <si>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</si>
  <si>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</si>
  <si>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</si>
  <si>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</si>
  <si>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</si>
  <si>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</si>
  <si>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</si>
  <si>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</si>
  <si>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</si>
  <si>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</si>
  <si>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</si>
  <si>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</si>
  <si>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</t>
  </si>
  <si>
    <t>VRN</t>
  </si>
  <si>
    <t>STA</t>
  </si>
  <si>
    <t>1</t>
  </si>
  <si>
    <t>{7d6cc7bc-4739-4db9-8d23-d8abb05b06fc}</t>
  </si>
  <si>
    <t>2</t>
  </si>
  <si>
    <t>Bourací práce</t>
  </si>
  <si>
    <t>{a39ce660-b4cc-4beb-a816-133e83eb70d4}</t>
  </si>
  <si>
    <t>01</t>
  </si>
  <si>
    <t>Stavební část</t>
  </si>
  <si>
    <t>{8162c91a-933b-4cf8-8903-ed2159beb05d}</t>
  </si>
  <si>
    <t>02</t>
  </si>
  <si>
    <t>ZTI</t>
  </si>
  <si>
    <t>{45bcb363-7d1d-4f7b-9943-f4f1587c880e}</t>
  </si>
  <si>
    <t>03</t>
  </si>
  <si>
    <t>Vytápění</t>
  </si>
  <si>
    <t>{5df21809-c3c7-4f01-a5d0-e8441b0ad7f2}</t>
  </si>
  <si>
    <t>04</t>
  </si>
  <si>
    <t>Vzduchotechnika</t>
  </si>
  <si>
    <t>{ac79c5da-631b-4bd0-ab4e-f4e6b5337902}</t>
  </si>
  <si>
    <t>05</t>
  </si>
  <si>
    <t>Elektroinstalace</t>
  </si>
  <si>
    <t>{2355a94b-40e8-40cf-9052-cbacc190aba0}</t>
  </si>
  <si>
    <t>KRYCÍ LIST SOUPISU PRACÍ</t>
  </si>
  <si>
    <t>Objekt:</t>
  </si>
  <si>
    <t>00 - VRN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</si>
  <si>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</si>
  <si>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</si>
  <si>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</si>
  <si>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</si>
  <si>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</si>
  <si>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</si>
  <si>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</si>
  <si>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</si>
  <si>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</si>
  <si>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</si>
  <si>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</si>
  <si>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</si>
  <si>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</si>
  <si>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</si>
  <si>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</si>
  <si>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</si>
  <si>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</si>
  <si>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</si>
  <si>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</si>
  <si>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</si>
  <si>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</si>
  <si>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</si>
  <si>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</si>
  <si>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</si>
  <si>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Vedlejší rozpočtové náklady</t>
  </si>
  <si>
    <t>ROZPOCET</t>
  </si>
  <si>
    <t>VRN1</t>
  </si>
  <si>
    <t>Průzkumné, geodetické a projektové práce</t>
  </si>
  <si>
    <t>K</t>
  </si>
  <si>
    <t>013002000</t>
  </si>
  <si>
    <t>Projektové práce - dokumentace skutečného provedení</t>
  </si>
  <si>
    <t>...</t>
  </si>
  <si>
    <t>1024</t>
  </si>
  <si>
    <t>1760415301</t>
  </si>
  <si>
    <t>VRN2</t>
  </si>
  <si>
    <t>Příprava staveniště</t>
  </si>
  <si>
    <t>020001000</t>
  </si>
  <si>
    <t>…</t>
  </si>
  <si>
    <t>1618201011</t>
  </si>
  <si>
    <t>VRN3</t>
  </si>
  <si>
    <t>Zařízení staveniště</t>
  </si>
  <si>
    <t>3</t>
  </si>
  <si>
    <t>030001000</t>
  </si>
  <si>
    <t>-432524691</t>
  </si>
  <si>
    <t>VRN4</t>
  </si>
  <si>
    <t>Inženýrská činnost</t>
  </si>
  <si>
    <t>4</t>
  </si>
  <si>
    <t>045002000</t>
  </si>
  <si>
    <t>Kompletační a koordinační činnost</t>
  </si>
  <si>
    <t>-1453897096</t>
  </si>
  <si>
    <t>VRN7</t>
  </si>
  <si>
    <t>Provozní vlivy</t>
  </si>
  <si>
    <t>070001000</t>
  </si>
  <si>
    <t>-1002143185</t>
  </si>
  <si>
    <t>0 - Bourací práce</t>
  </si>
  <si>
    <t>HSV - Práce a dodávky HSV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</si>
  <si>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</si>
  <si>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</si>
  <si>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</si>
  <si>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</si>
  <si>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</si>
  <si>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725 - Zdravotechnika - zařizovací předměty</t>
  </si>
  <si>
    <t xml:space="preserve">    733 - Ústřední vytápění - rozvodné potrubí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</si>
  <si>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</si>
  <si>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</si>
  <si>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</si>
  <si>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</si>
  <si>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>HSV</t>
  </si>
  <si>
    <t>Práce a dodávky HSV</t>
  </si>
  <si>
    <t>9</t>
  </si>
  <si>
    <t>Ostatní konstrukce a práce, bourání</t>
  </si>
  <si>
    <t>m2</t>
  </si>
  <si>
    <t>VV</t>
  </si>
  <si>
    <t>"1.NP"</t>
  </si>
  <si>
    <t>25</t>
  </si>
  <si>
    <t>965046111</t>
  </si>
  <si>
    <t>Broušení stávajících betonových podlah úběr do 3 mm</t>
  </si>
  <si>
    <t>1197985511</t>
  </si>
  <si>
    <t>(4,5*3,1)-5,3*0,1-1,6*0,1+0,3*0,65*2</t>
  </si>
  <si>
    <t xml:space="preserve">"2.NP" </t>
  </si>
  <si>
    <t>(3,5*4,5-4,5*0,109/2)-15,1*0,1-1,3*1+0,3*0,65*2</t>
  </si>
  <si>
    <t>Součet</t>
  </si>
  <si>
    <t>26</t>
  </si>
  <si>
    <t>965046119</t>
  </si>
  <si>
    <t>Příplatek k broušení stávajících betonových podlah za každý další 1 mm úběru</t>
  </si>
  <si>
    <t>764635282</t>
  </si>
  <si>
    <t>965081213</t>
  </si>
  <si>
    <t>Bourání podlah z dlaždic keramických nebo xylolitových tl do 10 mm plochy přes 1 m2</t>
  </si>
  <si>
    <t>505185995</t>
  </si>
  <si>
    <t>968072455</t>
  </si>
  <si>
    <t>Vybourání kovových dveřních zárubní pl do 2 m2</t>
  </si>
  <si>
    <t>-603654310</t>
  </si>
  <si>
    <t>6</t>
  </si>
  <si>
    <t>978013191</t>
  </si>
  <si>
    <t>Otlučení (osekání) vnitřní vápenné nebo vápenocementové omítky stěn v rozsahu přes 50 do 100 %</t>
  </si>
  <si>
    <t>-1375347823</t>
  </si>
  <si>
    <t>(3,1*4+4,5*2+1,6*2)*1,5-(0,65*2*0,18)</t>
  </si>
  <si>
    <t>"2.NP"</t>
  </si>
  <si>
    <t>(4,4*4+3,45-1,1+4,5*2+3,6*2+1,3*2+1,5*6)*1,5</t>
  </si>
  <si>
    <t>7</t>
  </si>
  <si>
    <t>978059541</t>
  </si>
  <si>
    <t>Odsekání a odebrání obkladů stěn z vnitřních obkládaček plochy přes 1 m2</t>
  </si>
  <si>
    <t>2143704681</t>
  </si>
  <si>
    <t>(1,5+4,3+0,3)*2*2,02</t>
  </si>
  <si>
    <t>2,8*2,02*2</t>
  </si>
  <si>
    <t>1,9*2*2,02</t>
  </si>
  <si>
    <t>0,9*2*2,02</t>
  </si>
  <si>
    <t>1,6*3*2,02</t>
  </si>
  <si>
    <t>2*2,02+0,3*2,02</t>
  </si>
  <si>
    <t>Mezisoučet</t>
  </si>
  <si>
    <t>2,5*4*2,02+0,8*0,02</t>
  </si>
  <si>
    <t>7,6*2,02</t>
  </si>
  <si>
    <t>7,2*2,02+0,4*2,02</t>
  </si>
  <si>
    <t>997</t>
  </si>
  <si>
    <t>Přesun sutě</t>
  </si>
  <si>
    <t>8</t>
  </si>
  <si>
    <t>997013151</t>
  </si>
  <si>
    <t>Vnitrostaveništní doprava suti a vybouraných hmot pro budovy v do 6 m s omezením mechanizace</t>
  </si>
  <si>
    <t>t</t>
  </si>
  <si>
    <t>1535424966</t>
  </si>
  <si>
    <t>997013501</t>
  </si>
  <si>
    <t>Odvoz suti a vybouraných hmot na skládku nebo meziskládku do 1 km se složením</t>
  </si>
  <si>
    <t>-227347893</t>
  </si>
  <si>
    <t>10</t>
  </si>
  <si>
    <t>997013509</t>
  </si>
  <si>
    <t>Příplatek k odvozu suti a vybouraných hmot na skládku ZKD 1 km přes 1 km</t>
  </si>
  <si>
    <t>-134115786</t>
  </si>
  <si>
    <t>17,035*50</t>
  </si>
  <si>
    <t>11</t>
  </si>
  <si>
    <t>997013603</t>
  </si>
  <si>
    <t>Poplatek za uložení na skládce (skládkovné) stavebního odpadu cihelného kód odpadu 17 01 02</t>
  </si>
  <si>
    <t>-1357776116</t>
  </si>
  <si>
    <t>12</t>
  </si>
  <si>
    <t>997013631</t>
  </si>
  <si>
    <t>Poplatek za uložení na skládce (skládkovné) stavebního odpadu směsného kód odpadu 17 09 04</t>
  </si>
  <si>
    <t>188578680</t>
  </si>
  <si>
    <t>13</t>
  </si>
  <si>
    <t>997013811</t>
  </si>
  <si>
    <t>Poplatek za uložení na skládce (skládkovné) stavebního odpadu dřevěného kód odpadu 17 02 01</t>
  </si>
  <si>
    <t>-642032036</t>
  </si>
  <si>
    <t>998</t>
  </si>
  <si>
    <t>Přesun hmot</t>
  </si>
  <si>
    <t>14</t>
  </si>
  <si>
    <t>998011001</t>
  </si>
  <si>
    <t>Přesun hmot pro budovy zděné v do 6 m</t>
  </si>
  <si>
    <t>562397312</t>
  </si>
  <si>
    <t>PSV</t>
  </si>
  <si>
    <t>Práce a dodávky PSV</t>
  </si>
  <si>
    <t>721</t>
  </si>
  <si>
    <t>Zdravotechnika - vnitřní kanalizace</t>
  </si>
  <si>
    <t>721110802R</t>
  </si>
  <si>
    <t>kpl</t>
  </si>
  <si>
    <t>16</t>
  </si>
  <si>
    <t>1279787736</t>
  </si>
  <si>
    <t>725</t>
  </si>
  <si>
    <t>Zdravotechnika - zařizovací předměty</t>
  </si>
  <si>
    <t>20</t>
  </si>
  <si>
    <t>soubor</t>
  </si>
  <si>
    <t>19</t>
  </si>
  <si>
    <t>18</t>
  </si>
  <si>
    <t>725210821</t>
  </si>
  <si>
    <t>-595300457</t>
  </si>
  <si>
    <t>733</t>
  </si>
  <si>
    <t>Ústřední vytápění - rozvodné potrubí</t>
  </si>
  <si>
    <t>24</t>
  </si>
  <si>
    <t>733110803R</t>
  </si>
  <si>
    <t>Demontáž původního vytápění</t>
  </si>
  <si>
    <t>-1569335869</t>
  </si>
  <si>
    <t>741</t>
  </si>
  <si>
    <t>Elektroinstalace - silnoproud</t>
  </si>
  <si>
    <t>22</t>
  </si>
  <si>
    <t>741120811R</t>
  </si>
  <si>
    <t>Demontáž původních rozvodů elektroinstalace dle dokumentace</t>
  </si>
  <si>
    <t>9393244</t>
  </si>
  <si>
    <t>751</t>
  </si>
  <si>
    <t>23</t>
  </si>
  <si>
    <t>75161181R</t>
  </si>
  <si>
    <t xml:space="preserve">Demontáž VZT dle dokumentace </t>
  </si>
  <si>
    <t>-1863973228</t>
  </si>
  <si>
    <t>763</t>
  </si>
  <si>
    <t>Konstrukce suché výstavby</t>
  </si>
  <si>
    <t>27</t>
  </si>
  <si>
    <t>763121811</t>
  </si>
  <si>
    <t>Demontáž SDK předsazené/šachtové stěny s jednoduchou nosnou kcí opláštění jednoduché</t>
  </si>
  <si>
    <t>-1272682146</t>
  </si>
  <si>
    <t>1,6*3,594</t>
  </si>
  <si>
    <t>0,8*2,75</t>
  </si>
  <si>
    <t>766</t>
  </si>
  <si>
    <t>Konstrukce truhlářské</t>
  </si>
  <si>
    <t>766491851</t>
  </si>
  <si>
    <t>Demontáž ostatních truhlářských konstrukcí prahů dveří jednokřídlových</t>
  </si>
  <si>
    <t>kus</t>
  </si>
  <si>
    <t>-109989334</t>
  </si>
  <si>
    <t>766691914</t>
  </si>
  <si>
    <t>Vyvěšení nebo zavěšení dřevěných křídel dveří pl do 2 m2</t>
  </si>
  <si>
    <t>-1548753833</t>
  </si>
  <si>
    <t>17</t>
  </si>
  <si>
    <t>998766101</t>
  </si>
  <si>
    <t>Přesun hmot tonážní pro kce truhlářské v objektech v do 6 m</t>
  </si>
  <si>
    <t>472975396</t>
  </si>
  <si>
    <t>01 - Stavební část</t>
  </si>
  <si>
    <t xml:space="preserve">    3 - Svislé a kompletní konstrukce</t>
  </si>
  <si>
    <t xml:space="preserve">    6 - Úpravy povrchů, podlahy a osazování výplní</t>
  </si>
  <si>
    <t xml:space="preserve">    771 - Podlahy z dlaždic</t>
  </si>
  <si>
    <t xml:space="preserve">    775 - Podlahy skládané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</si>
  <si>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</si>
  <si>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</si>
  <si>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</si>
  <si>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</si>
  <si>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Svislé a kompletní konstrukce</t>
  </si>
  <si>
    <t>45</t>
  </si>
  <si>
    <t>317121211</t>
  </si>
  <si>
    <t>Překlad železobetonový prefabrikovaný 60x190x1000 mm</t>
  </si>
  <si>
    <t>350353961</t>
  </si>
  <si>
    <t>Úpravy povrchů, podlahy a osazování výplní</t>
  </si>
  <si>
    <t>612311121</t>
  </si>
  <si>
    <t>Vápenná omítka hladká jednovrstvá vnitřních stěn nanášená ručně</t>
  </si>
  <si>
    <t>-1618445242</t>
  </si>
  <si>
    <t>(3,1*4+4,5*2+0,9+1,25*2+0,9*2+0,2+0,8+0,6+1,1+0,6*2)*0,5-(0,65*2*0,18)</t>
  </si>
  <si>
    <t>(4,35*2+1,35*6+1,4*2+1,3*2+1,2+1,1+0,3*2+1,2+1,1+1,7+1,645)*0,5</t>
  </si>
  <si>
    <t>29</t>
  </si>
  <si>
    <t>612311131</t>
  </si>
  <si>
    <t>Potažení vnitřních stěn vápenným štukem tloušťky do 3 mm</t>
  </si>
  <si>
    <t>869303454</t>
  </si>
  <si>
    <t>28</t>
  </si>
  <si>
    <t>612311191</t>
  </si>
  <si>
    <t>Příplatek k vápenné omítce vnitřních stěn za každých dalších 5 mm tloušťky ručně</t>
  </si>
  <si>
    <t>-2098084161</t>
  </si>
  <si>
    <t>54</t>
  </si>
  <si>
    <t>612315101</t>
  </si>
  <si>
    <t>Vápenná hrubá omítka rýh ve stěnách š do 150 mm - po nových rozvodech</t>
  </si>
  <si>
    <t>-1566469017</t>
  </si>
  <si>
    <t>10*0,15</t>
  </si>
  <si>
    <t>41</t>
  </si>
  <si>
    <t>642942111</t>
  </si>
  <si>
    <t>Osazování zárubní nebo rámů dveřních kovových do 2,5 m2 na MC</t>
  </si>
  <si>
    <t>1614956900</t>
  </si>
  <si>
    <t>42</t>
  </si>
  <si>
    <t>M</t>
  </si>
  <si>
    <t>55331480</t>
  </si>
  <si>
    <t>zárubeň jednokřídlá ocelová pro zdění tl stěny 75-100mm rozměru 600/1970, 2100mm</t>
  </si>
  <si>
    <t>1497662464</t>
  </si>
  <si>
    <t>55</t>
  </si>
  <si>
    <t>998011002</t>
  </si>
  <si>
    <t>Přesun hmot pro budovy zděné v přes 6 do 12 m</t>
  </si>
  <si>
    <t>820856721</t>
  </si>
  <si>
    <t>30</t>
  </si>
  <si>
    <t>763121422R</t>
  </si>
  <si>
    <t>SDK stěna předsazená tl 50mm profil CW+UW 50 deska 1xH2 12,5  bez izolace EI 15</t>
  </si>
  <si>
    <t>-1990017665</t>
  </si>
  <si>
    <t>1,6*2,45</t>
  </si>
  <si>
    <t>0,5*2,45</t>
  </si>
  <si>
    <t>31</t>
  </si>
  <si>
    <t>763121424R</t>
  </si>
  <si>
    <t>SDK stěna předsazená tl 100 mm profil CW+UW 75 deska 1xH2 12,5 bez izolace EI 15</t>
  </si>
  <si>
    <t>-1007663702</t>
  </si>
  <si>
    <t>(1,6*2,45)</t>
  </si>
  <si>
    <t>(0,8*2,45+0,75*2,45)</t>
  </si>
  <si>
    <t>32</t>
  </si>
  <si>
    <t>7631214206R</t>
  </si>
  <si>
    <t>SDK stěna předsazená tl 150 mm profil CW+UW 100 deska 1xH2 12,5 bez izolace EI 15</t>
  </si>
  <si>
    <t>633523985</t>
  </si>
  <si>
    <t>0,9*2*2,45</t>
  </si>
  <si>
    <t>0,8*4*2,45</t>
  </si>
  <si>
    <t>62</t>
  </si>
  <si>
    <t>763121426R</t>
  </si>
  <si>
    <t>SDK stěna předsazená tl 200mm profil CW+UW 100 deska 1xH2 12,5 bez izolace EI 15</t>
  </si>
  <si>
    <t>-1270243209</t>
  </si>
  <si>
    <t>0,8*2,45</t>
  </si>
  <si>
    <t>37</t>
  </si>
  <si>
    <t>763121714</t>
  </si>
  <si>
    <t>SDK stěna předsazená základní penetrační nátěr</t>
  </si>
  <si>
    <t>1269333581</t>
  </si>
  <si>
    <t>1,96+12,250+7,718+5,145</t>
  </si>
  <si>
    <t>33</t>
  </si>
  <si>
    <t>763131451</t>
  </si>
  <si>
    <t>SDK podhled deska 1xH2 12,5 bez izolace dvouvrstvá spodní kce profil CD+UD</t>
  </si>
  <si>
    <t>81234112</t>
  </si>
  <si>
    <t>(4,5*3,1)-((0,9+1,6+0,9)*0,1)-(3,3*0,1)+(0,3*0,65*2)</t>
  </si>
  <si>
    <t>((3,5*4,5)-(4,5*0,109/2))-(15,1*0,1)-(1,4*1,1)</t>
  </si>
  <si>
    <t>38</t>
  </si>
  <si>
    <t>763131714</t>
  </si>
  <si>
    <t>SDK podhled základní penetrační nátěr</t>
  </si>
  <si>
    <t>-1787548307</t>
  </si>
  <si>
    <t>72</t>
  </si>
  <si>
    <t>763411121</t>
  </si>
  <si>
    <t>Dveře sanitárních příček, desky s HPL - laminátem tl 19,6 mm, š do 800 mm, v do 2000 mm</t>
  </si>
  <si>
    <t>-208367819</t>
  </si>
  <si>
    <t>35</t>
  </si>
  <si>
    <t>998763302</t>
  </si>
  <si>
    <t>Přesun hmot tonážní pro sádrokartonové konstrukce v objektech v přes 6 do 12 m</t>
  </si>
  <si>
    <t>1782821860</t>
  </si>
  <si>
    <t>36</t>
  </si>
  <si>
    <t>998763381</t>
  </si>
  <si>
    <t>Příplatek k přesunu hmot tonážní 763 SDK prováděný bez použití mechanizace</t>
  </si>
  <si>
    <t>630252450</t>
  </si>
  <si>
    <t>43</t>
  </si>
  <si>
    <t>766660001</t>
  </si>
  <si>
    <t>Montáž dveřních křídel otvíravých jednokřídlových š do 0,8 m do ocelové zárubně</t>
  </si>
  <si>
    <t>-1538862495</t>
  </si>
  <si>
    <t>44</t>
  </si>
  <si>
    <t>61160050R</t>
  </si>
  <si>
    <t>dveře jednokřídlé dle dokumentace 600x1970mm</t>
  </si>
  <si>
    <t>702582172</t>
  </si>
  <si>
    <t>56</t>
  </si>
  <si>
    <t>998766102</t>
  </si>
  <si>
    <t>Přesun hmot tonážní pro kce truhlářské v objektech v přes 6 do 12 m</t>
  </si>
  <si>
    <t>861352203</t>
  </si>
  <si>
    <t>57</t>
  </si>
  <si>
    <t>998766181</t>
  </si>
  <si>
    <t>Příplatek k přesunu hmot tonážní 766 prováděný bez použití mechanizace</t>
  </si>
  <si>
    <t>1952375428</t>
  </si>
  <si>
    <t>771</t>
  </si>
  <si>
    <t>Podlahy z dlaždic</t>
  </si>
  <si>
    <t>771111011</t>
  </si>
  <si>
    <t>Vysátí podkladu před pokládkou dlažby</t>
  </si>
  <si>
    <t>-872622929</t>
  </si>
  <si>
    <t>((3,5*4,5)-(4,5*0,109/2))-(15,1*0,1)-(1,4*1,1)+0,3*0,65*2</t>
  </si>
  <si>
    <t>771121011</t>
  </si>
  <si>
    <t>Nátěr penetrační na podlahu</t>
  </si>
  <si>
    <t>448753386</t>
  </si>
  <si>
    <t>771151016</t>
  </si>
  <si>
    <t>Samonivelační stěrka podlah pevnosti 20 MPa tl přes 12 do 15 mm</t>
  </si>
  <si>
    <t>1126680846</t>
  </si>
  <si>
    <t>771574261</t>
  </si>
  <si>
    <t>Montáž podlah keramických velkoformát pro mechanické zatížení protiskluzných lepených flexibilním lepidlem přes 2 do 4 ks/m2</t>
  </si>
  <si>
    <t>1871154946</t>
  </si>
  <si>
    <t>59761415</t>
  </si>
  <si>
    <t>dlažba velkoformátová keramická slinutá protiskluzná do interiéru i exteriéru pro vysoké mechanické namáhání přes 2 do 4ks/m2</t>
  </si>
  <si>
    <t>690482527</t>
  </si>
  <si>
    <t>26,515*1,15 'Přepočtené koeficientem množství</t>
  </si>
  <si>
    <t>771591112</t>
  </si>
  <si>
    <t>Izolace pod dlažbu nátěrem nebo stěrkou ve dvou vrstvách</t>
  </si>
  <si>
    <t>165314144</t>
  </si>
  <si>
    <t>58</t>
  </si>
  <si>
    <t>998771102</t>
  </si>
  <si>
    <t>Přesun hmot tonážní pro podlahy z dlaždic v objektech v přes 6 do 12 m</t>
  </si>
  <si>
    <t>-2096237164</t>
  </si>
  <si>
    <t>59</t>
  </si>
  <si>
    <t>998771181</t>
  </si>
  <si>
    <t>Příplatek k přesunu hmot tonážní 771 prováděný bez použití mechanizace</t>
  </si>
  <si>
    <t>-285593850</t>
  </si>
  <si>
    <t>775</t>
  </si>
  <si>
    <t>Podlahy skládané</t>
  </si>
  <si>
    <t>60</t>
  </si>
  <si>
    <t>775429124</t>
  </si>
  <si>
    <t>Montáž podlahové lišty přechodové připevněné zaklapnutím</t>
  </si>
  <si>
    <t>m</t>
  </si>
  <si>
    <t>-689895997</t>
  </si>
  <si>
    <t>15*0,6</t>
  </si>
  <si>
    <t>61</t>
  </si>
  <si>
    <t>55343110</t>
  </si>
  <si>
    <t>profil přechodový Al narážecí 30mm stříbro</t>
  </si>
  <si>
    <t>-653290701</t>
  </si>
  <si>
    <t>9*1,08 'Přepočtené koeficientem množství</t>
  </si>
  <si>
    <t>781</t>
  </si>
  <si>
    <t>Dokončovací práce - obklady</t>
  </si>
  <si>
    <t>781111011</t>
  </si>
  <si>
    <t>Ometení (oprášení) stěny při přípravě podkladu</t>
  </si>
  <si>
    <t>952238303</t>
  </si>
  <si>
    <t>(0,75+4,3+0,75+0,3)*2*2,02</t>
  </si>
  <si>
    <t>2,8*2*2,02</t>
  </si>
  <si>
    <t>1,35*2,02</t>
  </si>
  <si>
    <t>(0,6+1,8)*2,02</t>
  </si>
  <si>
    <t>2,5*4*2,02</t>
  </si>
  <si>
    <t>7,2*2,02</t>
  </si>
  <si>
    <t>0,4*2,02</t>
  </si>
  <si>
    <t>781121011</t>
  </si>
  <si>
    <t>Nátěr penetrační na stěnu</t>
  </si>
  <si>
    <t>-851723015</t>
  </si>
  <si>
    <t>781131112</t>
  </si>
  <si>
    <t>Izolace pod obklad nátěrem nebo stěrkou ve dvou vrstvách</t>
  </si>
  <si>
    <t>1518670032</t>
  </si>
  <si>
    <t>781474154</t>
  </si>
  <si>
    <t>Montáž obkladů vnitřních keramických velkoformátových hladkých přes 4 do 6 ks/m2 lepených flexibilním lepidlem</t>
  </si>
  <si>
    <t>-1983427612</t>
  </si>
  <si>
    <t>94,435-30,258</t>
  </si>
  <si>
    <t>59761001</t>
  </si>
  <si>
    <t>obklad velkoformátový keramický hladký přes 4 do 6ks/m2</t>
  </si>
  <si>
    <t>-1047646916</t>
  </si>
  <si>
    <t>64,177*1,15 'Přepočtené koeficientem množství</t>
  </si>
  <si>
    <t>781484116</t>
  </si>
  <si>
    <t>Montáž obkladů vnitřních z mozaiky 300x300 mm lepených flexibilním lepidlem</t>
  </si>
  <si>
    <t>535594486</t>
  </si>
  <si>
    <t>1,7*2,02*2+0,8*2,02*2+0,9*2,02*2+0,9*1,3</t>
  </si>
  <si>
    <t>(0,8*5+1,3+1,55+0,75)*2,02</t>
  </si>
  <si>
    <t>59761181</t>
  </si>
  <si>
    <t>mozaika keramická hladká na podlahu i stěnu pro interiér i exteriér (5x5)-set 300mx300mm</t>
  </si>
  <si>
    <t>885827784</t>
  </si>
  <si>
    <t>30,258*12,22222 'Přepočtené koeficientem množství</t>
  </si>
  <si>
    <t>71</t>
  </si>
  <si>
    <t>M026</t>
  </si>
  <si>
    <t>Montáž vybavení</t>
  </si>
  <si>
    <t>1890645190</t>
  </si>
  <si>
    <t>63</t>
  </si>
  <si>
    <t>M001</t>
  </si>
  <si>
    <t>Záchodová štětka P1, viz seznam vybavení</t>
  </si>
  <si>
    <t>ks</t>
  </si>
  <si>
    <t>1972939590</t>
  </si>
  <si>
    <t>64</t>
  </si>
  <si>
    <t>M009</t>
  </si>
  <si>
    <t>Držák toaletního papíru P2, viz seznam vybavení</t>
  </si>
  <si>
    <t>1170932991</t>
  </si>
  <si>
    <t>65</t>
  </si>
  <si>
    <t>M014</t>
  </si>
  <si>
    <t>Věšák P8, viz seznam vybavení</t>
  </si>
  <si>
    <t>-1002733248</t>
  </si>
  <si>
    <t>66</t>
  </si>
  <si>
    <t>M017</t>
  </si>
  <si>
    <t>Odpadkový koš P3, viz seznam vybavení</t>
  </si>
  <si>
    <t>-2100365188</t>
  </si>
  <si>
    <t>67</t>
  </si>
  <si>
    <t>M020</t>
  </si>
  <si>
    <t>Dřevěná deska pod umyvadlo K4, viz seznam vybavení</t>
  </si>
  <si>
    <t>-923269532</t>
  </si>
  <si>
    <t>68</t>
  </si>
  <si>
    <t>M023</t>
  </si>
  <si>
    <t>Mýdlenka P4, viz seznam vybavení</t>
  </si>
  <si>
    <t>-309635356</t>
  </si>
  <si>
    <t>69</t>
  </si>
  <si>
    <t>M024</t>
  </si>
  <si>
    <t>Zrcadlo P5, viz seznam vybavení</t>
  </si>
  <si>
    <t>-240209758</t>
  </si>
  <si>
    <t>70</t>
  </si>
  <si>
    <t>M025</t>
  </si>
  <si>
    <t>Zásobník papírových útěrek P6, viz seznam vybavení</t>
  </si>
  <si>
    <t>-1254117344</t>
  </si>
  <si>
    <t>781495184</t>
  </si>
  <si>
    <t>Řezání pracnější rovné keramických obkládaček - kamenické rohy</t>
  </si>
  <si>
    <t>-1421720107</t>
  </si>
  <si>
    <t>(0,65*4+0,9*3)+(2,02*7)+(2,02*6)+0,9</t>
  </si>
  <si>
    <t>781571131</t>
  </si>
  <si>
    <t>Montáž obkladů ostění šířky do 200 mm lepenými flexibilním lepidlem</t>
  </si>
  <si>
    <t>2001742758</t>
  </si>
  <si>
    <t>0,9*4+2*4+2*4</t>
  </si>
  <si>
    <t>781674113</t>
  </si>
  <si>
    <t>Montáž obkladů parapetů š přes 150 do 200 mm z dlaždic keramických lepených flexibilním lepidlem</t>
  </si>
  <si>
    <t>-163040620</t>
  </si>
  <si>
    <t>0,65*2</t>
  </si>
  <si>
    <t>998781102</t>
  </si>
  <si>
    <t>Přesun hmot tonážní pro obklady keramické v objektech v přes 6 do 12 m</t>
  </si>
  <si>
    <t>-1096775644</t>
  </si>
  <si>
    <t>998781181</t>
  </si>
  <si>
    <t>Příplatek k přesunu hmot tonážní 781 prováděný bez použití mechanizace</t>
  </si>
  <si>
    <t>-912329004</t>
  </si>
  <si>
    <t>783</t>
  </si>
  <si>
    <t>Dokončovací práce - nátěry</t>
  </si>
  <si>
    <t>53</t>
  </si>
  <si>
    <t>783306801</t>
  </si>
  <si>
    <t>Odstranění nátěru ze zámečnických konstrukcí obroušením</t>
  </si>
  <si>
    <t>-315319317</t>
  </si>
  <si>
    <t>12*(4,6*0,3) "zůstávající zárubně"</t>
  </si>
  <si>
    <t>47</t>
  </si>
  <si>
    <t>783301401</t>
  </si>
  <si>
    <t>Ometení zámečnických konstrukcí</t>
  </si>
  <si>
    <t>-933058595</t>
  </si>
  <si>
    <t>48</t>
  </si>
  <si>
    <t>783301311</t>
  </si>
  <si>
    <t>Odmaštění zámečnických konstrukcí vodou ředitelným odmašťovačem</t>
  </si>
  <si>
    <t>-1193057802</t>
  </si>
  <si>
    <t>49</t>
  </si>
  <si>
    <t>783324101</t>
  </si>
  <si>
    <t>Základní jednonásobný akrylátový nátěr zámečnických konstrukcí</t>
  </si>
  <si>
    <t>506178747</t>
  </si>
  <si>
    <t>51</t>
  </si>
  <si>
    <t>783325101</t>
  </si>
  <si>
    <t>Mezinátěr jednonásobný akrylátový mezinátěr zámečnických konstrukcí</t>
  </si>
  <si>
    <t>-2029994875</t>
  </si>
  <si>
    <t>52</t>
  </si>
  <si>
    <t>783327101</t>
  </si>
  <si>
    <t>Krycí jednonásobný akrylátový nátěr zámečnických konstrukcí</t>
  </si>
  <si>
    <t>1699854435</t>
  </si>
  <si>
    <t>784</t>
  </si>
  <si>
    <t>Dokončovací práce - malby a tapety</t>
  </si>
  <si>
    <t>39</t>
  </si>
  <si>
    <t>784111001</t>
  </si>
  <si>
    <t>Oprášení (ometení ) podkladu v místnostech v do 3,80 m</t>
  </si>
  <si>
    <t>-1764120686</t>
  </si>
  <si>
    <t>30,389+26,125+4,2</t>
  </si>
  <si>
    <t>40</t>
  </si>
  <si>
    <t>784221101</t>
  </si>
  <si>
    <t>Dvojnásobné bílé malby ze směsí za sucha dobře otěruvzdorných v místnostech do 3,80 m</t>
  </si>
  <si>
    <t>-1607327558</t>
  </si>
  <si>
    <t>HZS</t>
  </si>
  <si>
    <t>Hodinové zúčtovací sazby</t>
  </si>
  <si>
    <t>46</t>
  </si>
  <si>
    <t>HZS1301</t>
  </si>
  <si>
    <t>Hodinová zúčtovací sazba zedník</t>
  </si>
  <si>
    <t>hod</t>
  </si>
  <si>
    <t>512</t>
  </si>
  <si>
    <t>2137474283</t>
  </si>
  <si>
    <t>02 - ZTI</t>
  </si>
  <si>
    <t>OST - Ostatní</t>
  </si>
  <si>
    <t xml:space="preserve">    1 - SPLAŠKOVÁ KANALIZACE</t>
  </si>
  <si>
    <t xml:space="preserve">    1.01 - Potrubí</t>
  </si>
  <si>
    <t xml:space="preserve">    1.02 - Příslušenství</t>
  </si>
  <si>
    <t xml:space="preserve">    2 - VODOVOD</t>
  </si>
  <si>
    <t xml:space="preserve">    2.00 - Zařízení</t>
  </si>
  <si>
    <t xml:space="preserve">    2.01 - Armatury - elektrický zásobník TV</t>
  </si>
  <si>
    <t xml:space="preserve">    2.02 - Potrubí</t>
  </si>
  <si>
    <t xml:space="preserve">    2.03 - Tepelná izolace potrubí</t>
  </si>
  <si>
    <t xml:space="preserve">    2.04 - Armatury k zařizovacím předmětům</t>
  </si>
  <si>
    <t xml:space="preserve">    2.05 - Zařizovací předměty</t>
  </si>
  <si>
    <t xml:space="preserve">    3 - Ostatní</t>
  </si>
  <si>
    <t>OST</t>
  </si>
  <si>
    <t>Ostatní</t>
  </si>
  <si>
    <t>SPLAŠKOVÁ KANALIZACE</t>
  </si>
  <si>
    <t>1.01</t>
  </si>
  <si>
    <t>Potrubí</t>
  </si>
  <si>
    <t>K037</t>
  </si>
  <si>
    <t>Potrubí vnitřního odpadu - Tichý systém - včetně tvarovek, objímek, tlumících podložek, protipožárních manžet a kotvení dle doporučení výrobce systému DN40</t>
  </si>
  <si>
    <t>-379648523</t>
  </si>
  <si>
    <t>K038</t>
  </si>
  <si>
    <t>Potrubí vnitřního odpadu - Tichý systém - včetně tvarovek, objímek, tlumících podložek, protipožárních manžet a kotvení dle doporučení výrobce systému DN50</t>
  </si>
  <si>
    <t>1862600555</t>
  </si>
  <si>
    <t>K039</t>
  </si>
  <si>
    <t>Potrubí vnitřního odpadu - Tichý systém - včetně tvarovek, objímek, tlumících podložek, protipožárních manžet a kotvení dle doporučení výrobce systému DN75</t>
  </si>
  <si>
    <t>496538876</t>
  </si>
  <si>
    <t>K040</t>
  </si>
  <si>
    <t>Potrubí vnitřního odpadu - Tichý systém - včetně tvarovek, objímek, tlumících podložek, protipožárních manžet a kotvení dle doporučení výrobce systému DN110</t>
  </si>
  <si>
    <t>34089588</t>
  </si>
  <si>
    <t>K041</t>
  </si>
  <si>
    <t>Potrubí vnitřního odpadu - Tichý systém - včetně tvarovek, objímek, tlumících podložek, protipožárních manžet a kotvení dle doporučení výrobce systému DN160</t>
  </si>
  <si>
    <t>-678530077</t>
  </si>
  <si>
    <t>1.02</t>
  </si>
  <si>
    <t>Příslušenství</t>
  </si>
  <si>
    <t>K042</t>
  </si>
  <si>
    <t>Čistící kus DN75 - Tichý systém</t>
  </si>
  <si>
    <t>283534750</t>
  </si>
  <si>
    <t>K043</t>
  </si>
  <si>
    <t>Čistící kus DN110 - Tichý systém</t>
  </si>
  <si>
    <t>380491629</t>
  </si>
  <si>
    <t>K044</t>
  </si>
  <si>
    <t>Čistící kus DN160 - Tichý systém</t>
  </si>
  <si>
    <t>-1797771268</t>
  </si>
  <si>
    <t>K045</t>
  </si>
  <si>
    <t>Větrací hlavice DN110</t>
  </si>
  <si>
    <t>633257521</t>
  </si>
  <si>
    <t>K046</t>
  </si>
  <si>
    <t>Umyvadlový sifon</t>
  </si>
  <si>
    <t>-629774422</t>
  </si>
  <si>
    <t>K047</t>
  </si>
  <si>
    <t>Instalační systém pro WC</t>
  </si>
  <si>
    <t>525828233</t>
  </si>
  <si>
    <t>K048</t>
  </si>
  <si>
    <t>Instalační systém pro pisoár</t>
  </si>
  <si>
    <t>-1401968792</t>
  </si>
  <si>
    <t>K049</t>
  </si>
  <si>
    <t>Nosný systém pro intalaci závěsné výlevky</t>
  </si>
  <si>
    <t>-783248543</t>
  </si>
  <si>
    <t>K050</t>
  </si>
  <si>
    <t>Revizní dvířka 200x400 pro čistící kus</t>
  </si>
  <si>
    <t>-365535981</t>
  </si>
  <si>
    <t>K051</t>
  </si>
  <si>
    <t>Ochranné potrubí 125</t>
  </si>
  <si>
    <t>1663693950</t>
  </si>
  <si>
    <t>VODOVOD</t>
  </si>
  <si>
    <t>2.00</t>
  </si>
  <si>
    <t>Zařízení</t>
  </si>
  <si>
    <t>K052</t>
  </si>
  <si>
    <t>Stávající přímotopný elektrický závěsný zásobníkový ohřívač TV - není součástí dodávky</t>
  </si>
  <si>
    <t>956625237</t>
  </si>
  <si>
    <t>2.01</t>
  </si>
  <si>
    <t>Armatury - elektrický zásobník TV</t>
  </si>
  <si>
    <t>K053</t>
  </si>
  <si>
    <t>Kulový kohout DN20</t>
  </si>
  <si>
    <t>-296383086</t>
  </si>
  <si>
    <t>K054</t>
  </si>
  <si>
    <t>Zpětná klapka DN20</t>
  </si>
  <si>
    <t>-158965166</t>
  </si>
  <si>
    <t>K055</t>
  </si>
  <si>
    <t>Vypouštěcí ventil DN15</t>
  </si>
  <si>
    <t>1497046603</t>
  </si>
  <si>
    <t>K056</t>
  </si>
  <si>
    <t>Pojistný ventil DN15</t>
  </si>
  <si>
    <t>-461134635</t>
  </si>
  <si>
    <t>2.02</t>
  </si>
  <si>
    <t>K057</t>
  </si>
  <si>
    <t>Plastové potrubí pro pitnou vodu PP-RCT HOT PN20, včetně tvarovek, závěsů, požárních prostupů, objímek a kotvení - 20x2,8</t>
  </si>
  <si>
    <t>1248331865</t>
  </si>
  <si>
    <t>K058</t>
  </si>
  <si>
    <t>Plastové potrubí pro pitnou vodu PP-RCT HOT PN20, včetně tvarovek, závěsů, požárních prostupů, objímek a kotvení - 25x3,5</t>
  </si>
  <si>
    <t>-1314613549</t>
  </si>
  <si>
    <t>K059</t>
  </si>
  <si>
    <t>Ochranné ocelové potrubí DN32</t>
  </si>
  <si>
    <t>1298412161</t>
  </si>
  <si>
    <t>2.03</t>
  </si>
  <si>
    <t>Tepelná izolace potrubí</t>
  </si>
  <si>
    <t>K060</t>
  </si>
  <si>
    <t>Izolace potrubí PP-RCT HOT PN20, návlekový PE tl. 9mm (studená voda), včetně montážního materiálu, svorek a pásek - 20x2,8</t>
  </si>
  <si>
    <t>562456713</t>
  </si>
  <si>
    <t>K061</t>
  </si>
  <si>
    <t>Izolace potrubí PP-RCT HOT PN20, návlekový PE tl. 9mm (studená voda), včetně montážního materiálu, svorek a pásek - 25x3,5</t>
  </si>
  <si>
    <t>-643087304</t>
  </si>
  <si>
    <t>K062</t>
  </si>
  <si>
    <t>Izolace potrubí PP-RCT HOT PN20, návlekový PE tl. 13mm (teplá voda, cirkulační voda), včetně montážního materiálu, svorek a pásek - 20x2,8</t>
  </si>
  <si>
    <t>-1514206945</t>
  </si>
  <si>
    <t>K063</t>
  </si>
  <si>
    <t>Izolace potrubí PP-RCT HOT PN20, návlekový PE tl. 20mm (teplá voda), včetně montážního materiálu, svorek a pásek - 25x3,5</t>
  </si>
  <si>
    <t>-1688533124</t>
  </si>
  <si>
    <t>2.04</t>
  </si>
  <si>
    <t>Armatury k zařizovacím předmětům</t>
  </si>
  <si>
    <t>K064</t>
  </si>
  <si>
    <t>"Nástěnná páková baterie k výlevce včetně sprchové sady a hadice, - dle specifikace arch."</t>
  </si>
  <si>
    <t>811984707</t>
  </si>
  <si>
    <t>K065</t>
  </si>
  <si>
    <t>Umyvadlová nástěnná baterie pod omítku - dle výběru arch.</t>
  </si>
  <si>
    <t>176745736</t>
  </si>
  <si>
    <t>K066</t>
  </si>
  <si>
    <t>Podomítkový modul k nástěnné umyvadlové baterii</t>
  </si>
  <si>
    <t>-455639238</t>
  </si>
  <si>
    <t>2.05</t>
  </si>
  <si>
    <t>Zařizovací předměty</t>
  </si>
  <si>
    <t>K067</t>
  </si>
  <si>
    <t>"Závěsné WC - dle specifikace arch.  včetně sady pro závěsné WC s kotvícími prvky, prkénka a tlačítka"</t>
  </si>
  <si>
    <t>876591189</t>
  </si>
  <si>
    <t>K068</t>
  </si>
  <si>
    <t>Umyvadlo - dle specifikace arch.</t>
  </si>
  <si>
    <t>2046295093</t>
  </si>
  <si>
    <t>K069</t>
  </si>
  <si>
    <t>"Pisoár  - dle specifikace arch.  včetně sady pro závěsné WC s kotvícími prvky, prkénka a tlačítka"</t>
  </si>
  <si>
    <t>1402512439</t>
  </si>
  <si>
    <t>34</t>
  </si>
  <si>
    <t>K070</t>
  </si>
  <si>
    <t>Výlevka DN110 - dle specifikace arch.</t>
  </si>
  <si>
    <t>-2052167055</t>
  </si>
  <si>
    <t>K033</t>
  </si>
  <si>
    <t>Montáž</t>
  </si>
  <si>
    <t>652256157</t>
  </si>
  <si>
    <t>K071</t>
  </si>
  <si>
    <t>Tlakové zkoušky</t>
  </si>
  <si>
    <t>-1496600475</t>
  </si>
  <si>
    <t>K072</t>
  </si>
  <si>
    <t>Propláchnutí a napuštění systému</t>
  </si>
  <si>
    <t>-1985009520</t>
  </si>
  <si>
    <t>K034</t>
  </si>
  <si>
    <t>Uvedení do provozu</t>
  </si>
  <si>
    <t>1625125060</t>
  </si>
  <si>
    <t>K036</t>
  </si>
  <si>
    <t>Protokoly, revize</t>
  </si>
  <si>
    <t>97241628</t>
  </si>
  <si>
    <t>03 - Vytápění</t>
  </si>
  <si>
    <t xml:space="preserve">    1 - Vytápění</t>
  </si>
  <si>
    <t xml:space="preserve">    1.01 - Zdroj Tepla</t>
  </si>
  <si>
    <t xml:space="preserve">    1.02 - Přípravné práce</t>
  </si>
  <si>
    <t xml:space="preserve">    1.03 - Otopné plochy 1NP</t>
  </si>
  <si>
    <t xml:space="preserve">    1.04 - Armatury 1NP</t>
  </si>
  <si>
    <t xml:space="preserve">    1.05 - Otopné plochy 2NP</t>
  </si>
  <si>
    <t xml:space="preserve">    1.06 - Armatury 2NP</t>
  </si>
  <si>
    <t xml:space="preserve">    1.07 - Potrubí topné vody</t>
  </si>
  <si>
    <t xml:space="preserve">    1.08 - Tepelně izolační pouzdro, např. IZOTUB ALS</t>
  </si>
  <si>
    <t xml:space="preserve">    1.09 - Ostatní</t>
  </si>
  <si>
    <t>Zdroj Tepla</t>
  </si>
  <si>
    <t>K073</t>
  </si>
  <si>
    <t>Zapojení technické mísnosti + kotelny není součástí tohoto výkazu výměr</t>
  </si>
  <si>
    <t>-2133115699</t>
  </si>
  <si>
    <t>Přípravné práce</t>
  </si>
  <si>
    <t>K075</t>
  </si>
  <si>
    <t>Vypuštění a nové napuštění otopného systému</t>
  </si>
  <si>
    <t>-1329228695</t>
  </si>
  <si>
    <t>K076</t>
  </si>
  <si>
    <t>Kulový kohout DN15 - DN20 pro dočasné uzavření otopného systému</t>
  </si>
  <si>
    <t>243539098</t>
  </si>
  <si>
    <t>K077</t>
  </si>
  <si>
    <t>Přípravné práce - drážkování</t>
  </si>
  <si>
    <t>-561708488</t>
  </si>
  <si>
    <t>1.03</t>
  </si>
  <si>
    <t>Otopné plochy 1NP</t>
  </si>
  <si>
    <t>K078</t>
  </si>
  <si>
    <t>Deskové otopné těleso Radik VK 21/600x800</t>
  </si>
  <si>
    <t>1864719706</t>
  </si>
  <si>
    <t>K079</t>
  </si>
  <si>
    <t>Deskové otopné těleso Radik VKL 21/600x800</t>
  </si>
  <si>
    <t>567996987</t>
  </si>
  <si>
    <t>1.04</t>
  </si>
  <si>
    <t>Armatury 1NP</t>
  </si>
  <si>
    <t>K080</t>
  </si>
  <si>
    <t>OT šroubení Regulux, rohové, DN15, IMI Heimeier</t>
  </si>
  <si>
    <t>-1440526831</t>
  </si>
  <si>
    <t>K081</t>
  </si>
  <si>
    <t>Eclipse – termostatická vložka, IMI Heimeier</t>
  </si>
  <si>
    <t>-180637077</t>
  </si>
  <si>
    <t>K082</t>
  </si>
  <si>
    <t>Termostatická hlavice, bílé provedení, M30x1,5</t>
  </si>
  <si>
    <t>-1487538903</t>
  </si>
  <si>
    <t>1.05</t>
  </si>
  <si>
    <t>Otopné plochy 2NP</t>
  </si>
  <si>
    <t>K083</t>
  </si>
  <si>
    <t>Deskové otopné těleso Radik VK 21/600x500</t>
  </si>
  <si>
    <t>-1442686597</t>
  </si>
  <si>
    <t>K084</t>
  </si>
  <si>
    <t>Deskové otopné těleso Radik VKL 21/600x500</t>
  </si>
  <si>
    <t>495199081</t>
  </si>
  <si>
    <t>1.06</t>
  </si>
  <si>
    <t>Armatury 2NP</t>
  </si>
  <si>
    <t>-1605462598</t>
  </si>
  <si>
    <t>1092406024</t>
  </si>
  <si>
    <t>2045423206</t>
  </si>
  <si>
    <t>1.07</t>
  </si>
  <si>
    <t>Potrubí topné vody</t>
  </si>
  <si>
    <t>K085</t>
  </si>
  <si>
    <t>měděné potrubí 15x1, včetně tvarovek</t>
  </si>
  <si>
    <t>-1710928517</t>
  </si>
  <si>
    <t>K086</t>
  </si>
  <si>
    <t>měděné potrubí 22x1, včetně tvarovek</t>
  </si>
  <si>
    <t>-1777522284</t>
  </si>
  <si>
    <t>1.08</t>
  </si>
  <si>
    <t>Tepelně izolační pouzdro, např. IZOTUB ALS</t>
  </si>
  <si>
    <t>K087</t>
  </si>
  <si>
    <t>pro potrubí 18x1, tl. 20mm</t>
  </si>
  <si>
    <t>1003580875</t>
  </si>
  <si>
    <t>K088</t>
  </si>
  <si>
    <t>pro potrubí 22x1, tl. 20mm</t>
  </si>
  <si>
    <t>73018410</t>
  </si>
  <si>
    <t>1.09</t>
  </si>
  <si>
    <t>-1572683330</t>
  </si>
  <si>
    <t>-2134850629</t>
  </si>
  <si>
    <t>K035</t>
  </si>
  <si>
    <t>Zaregulování systému</t>
  </si>
  <si>
    <t>1014570998</t>
  </si>
  <si>
    <t>-1898288153</t>
  </si>
  <si>
    <t>04 - Vzduchotechnika</t>
  </si>
  <si>
    <t xml:space="preserve">    1 - Větrání</t>
  </si>
  <si>
    <t xml:space="preserve">    2 - Tvarovky spiro potrubí</t>
  </si>
  <si>
    <t>Větrání</t>
  </si>
  <si>
    <t>K002</t>
  </si>
  <si>
    <t>"Tichý ventilátor do kruhového potrubí Ø160,Nastavitelný doběh 1 až 30 minut"</t>
  </si>
  <si>
    <t>2061318317</t>
  </si>
  <si>
    <t>K003</t>
  </si>
  <si>
    <t>Regulace ventilátorů (včetně čidel pohybu a kabelů)</t>
  </si>
  <si>
    <t>687511542</t>
  </si>
  <si>
    <t>K004</t>
  </si>
  <si>
    <t>Výfuková střešní hlavice Ø160</t>
  </si>
  <si>
    <t>1575099787</t>
  </si>
  <si>
    <t>K005</t>
  </si>
  <si>
    <t>Kruhový tlumič hluku Ø160; délka 600 mm</t>
  </si>
  <si>
    <t>1549028425</t>
  </si>
  <si>
    <t>K006</t>
  </si>
  <si>
    <t>Izolace tlumiče hluku 20mm</t>
  </si>
  <si>
    <t>klp</t>
  </si>
  <si>
    <t>177015698</t>
  </si>
  <si>
    <t>K007</t>
  </si>
  <si>
    <t>Úchýtka tlumiče hluku</t>
  </si>
  <si>
    <t>-681191893</t>
  </si>
  <si>
    <t>K008</t>
  </si>
  <si>
    <t>Odvodní talířový ventil Ø100</t>
  </si>
  <si>
    <t>-1941663495</t>
  </si>
  <si>
    <t>K010</t>
  </si>
  <si>
    <t>Úchýtka talížového ventilu Ø,100</t>
  </si>
  <si>
    <t>-993939447</t>
  </si>
  <si>
    <t>K011</t>
  </si>
  <si>
    <t>Kruhové spiro potrubí 100 povrchová úprava pozink</t>
  </si>
  <si>
    <t>-930238089</t>
  </si>
  <si>
    <t>K012</t>
  </si>
  <si>
    <t>Kruhové spiro potrubí 160 povrchová úprava pozink</t>
  </si>
  <si>
    <t>854097385</t>
  </si>
  <si>
    <t>K013</t>
  </si>
  <si>
    <t>Úchytky kruhového potrubí 100</t>
  </si>
  <si>
    <t>713875430</t>
  </si>
  <si>
    <t>K015</t>
  </si>
  <si>
    <t>Úchytky kruhového potrubí 160</t>
  </si>
  <si>
    <t>1835023211</t>
  </si>
  <si>
    <t>K016</t>
  </si>
  <si>
    <t>Flexibilní potrubí s tepelnou izolací Ø100</t>
  </si>
  <si>
    <t>-555649351</t>
  </si>
  <si>
    <t>Tvarovky spiro potrubí</t>
  </si>
  <si>
    <t>K018</t>
  </si>
  <si>
    <t>Redukce 100/160</t>
  </si>
  <si>
    <t>-2010697260</t>
  </si>
  <si>
    <t>K019</t>
  </si>
  <si>
    <t>Koleno 100/90</t>
  </si>
  <si>
    <t>-1056224007</t>
  </si>
  <si>
    <t>K021</t>
  </si>
  <si>
    <t>Koleno 160/90</t>
  </si>
  <si>
    <t>-1520113926</t>
  </si>
  <si>
    <t>K022</t>
  </si>
  <si>
    <t>T- Kus 100/100</t>
  </si>
  <si>
    <t>1989002334</t>
  </si>
  <si>
    <t>K027</t>
  </si>
  <si>
    <t>T- Kus 160/100</t>
  </si>
  <si>
    <t>-204669365</t>
  </si>
  <si>
    <t>K028</t>
  </si>
  <si>
    <t>T- Kus 160/160</t>
  </si>
  <si>
    <t>1219625023</t>
  </si>
  <si>
    <t>K029</t>
  </si>
  <si>
    <t>Záslepka potrubí 160</t>
  </si>
  <si>
    <t>-1250737591</t>
  </si>
  <si>
    <t>K030</t>
  </si>
  <si>
    <t>Tepelná izolace kruhového potrubí 100 z MV tl. 20 mm s Al polepem</t>
  </si>
  <si>
    <t>-1151558389</t>
  </si>
  <si>
    <t>K031</t>
  </si>
  <si>
    <t>Tepelná izolace kruhového potrubí 160 z MV tl. 20 mm s Al polepem</t>
  </si>
  <si>
    <t>-1960211009</t>
  </si>
  <si>
    <t>K032</t>
  </si>
  <si>
    <t>Tepelná izolace kruhového potrubí 160 z MV tl. 50 mm s Al polepem a oplechováním</t>
  </si>
  <si>
    <t>-599494851</t>
  </si>
  <si>
    <t>-126882689</t>
  </si>
  <si>
    <t>-360469235</t>
  </si>
  <si>
    <t>-1235072699</t>
  </si>
  <si>
    <t>1132907193</t>
  </si>
  <si>
    <t>05 - Elektroinstalace</t>
  </si>
  <si>
    <t xml:space="preserve">    O01 - Ostatní</t>
  </si>
  <si>
    <t>O01</t>
  </si>
  <si>
    <t>K089</t>
  </si>
  <si>
    <t>Montáž kabel Cu bez ukončení uložený pod omítku plný kulatý až 4x2,5 mm2 (např. CYKY)</t>
  </si>
  <si>
    <t>650737872</t>
  </si>
  <si>
    <t>M090</t>
  </si>
  <si>
    <t>kabel instalační jádro Cu plné izolace PVC plášť PVC 450/750V (CYKY) 3x1,5mm2</t>
  </si>
  <si>
    <t>652047046</t>
  </si>
  <si>
    <t>M091</t>
  </si>
  <si>
    <t>kabel instalační jádro Cu plné izolace PVC plášť PVC 450/750V (CYKY) 3x2,5mm2</t>
  </si>
  <si>
    <t>-2000393146</t>
  </si>
  <si>
    <t>K092</t>
  </si>
  <si>
    <t>Montáž vodič Cu izolovaný plný a laněný s PVC pláštěm žíla 0,55-16 mm2 pevně (např. CY, CHAH-V)</t>
  </si>
  <si>
    <t>-72890042</t>
  </si>
  <si>
    <t>M093</t>
  </si>
  <si>
    <t>vodič propojovací flexibilní jádro Cu lanované izolace PVC 450/750V (H07V-K) 1x4mm2</t>
  </si>
  <si>
    <t>2091407417</t>
  </si>
  <si>
    <t>K094</t>
  </si>
  <si>
    <t>Montáž svorkovnice do rozvaděčů - řadová vodič do 6 mm2 se zapojením vodičů</t>
  </si>
  <si>
    <t>1939188992</t>
  </si>
  <si>
    <t>M095</t>
  </si>
  <si>
    <t>Svorkovnice - můstek</t>
  </si>
  <si>
    <t>1068146100</t>
  </si>
  <si>
    <t>K096</t>
  </si>
  <si>
    <t>Montáž spínač  v krytu  zapojením vodičů</t>
  </si>
  <si>
    <t>-2111361527</t>
  </si>
  <si>
    <t>M097</t>
  </si>
  <si>
    <t>spínač (detektor pohybu) 180°</t>
  </si>
  <si>
    <t>-1425688669</t>
  </si>
  <si>
    <t>M098</t>
  </si>
  <si>
    <t>svítidlo stropní, nástěnné přisazené LED 8W</t>
  </si>
  <si>
    <t>-194663987</t>
  </si>
  <si>
    <t>M099</t>
  </si>
  <si>
    <t>Svítidlo koupelnové lineární /např. Miranda/</t>
  </si>
  <si>
    <t>-1384854598</t>
  </si>
  <si>
    <t>M100</t>
  </si>
  <si>
    <t>svítidlo nouzového osvětlení 1h 100lx</t>
  </si>
  <si>
    <t>1515273734</t>
  </si>
  <si>
    <t>K101</t>
  </si>
  <si>
    <t>montáž svítidel</t>
  </si>
  <si>
    <t>220342357</t>
  </si>
  <si>
    <t>K102</t>
  </si>
  <si>
    <t>připojení vodiče CYA1x4 k kovovým trubkám  rozvodů topení a teplé vody v technické místností</t>
  </si>
  <si>
    <t>-1528412966</t>
  </si>
  <si>
    <t>M103</t>
  </si>
  <si>
    <t>svorka BERNARD s Cu páskem</t>
  </si>
  <si>
    <t>-77261713</t>
  </si>
  <si>
    <t>K104</t>
  </si>
  <si>
    <t>ukončení vodičů do 2,5mm v rozvaděči nebo na přístroji</t>
  </si>
  <si>
    <t>-995183836</t>
  </si>
  <si>
    <t>M002</t>
  </si>
  <si>
    <t>proudový chránič 25/2/0,03  30mA</t>
  </si>
  <si>
    <t>1452728792</t>
  </si>
  <si>
    <t>M105</t>
  </si>
  <si>
    <t>jistič B10A</t>
  </si>
  <si>
    <t>1891017602</t>
  </si>
  <si>
    <t>M106</t>
  </si>
  <si>
    <t>jistič B16A</t>
  </si>
  <si>
    <t>-1853473472</t>
  </si>
  <si>
    <t>M107</t>
  </si>
  <si>
    <t>jistič C10A/1</t>
  </si>
  <si>
    <t>-225677889</t>
  </si>
  <si>
    <t>M108</t>
  </si>
  <si>
    <t>spínací hodiny denní se zálohou chodu</t>
  </si>
  <si>
    <t>583677296</t>
  </si>
  <si>
    <t>K109</t>
  </si>
  <si>
    <t>montáž přístrojů modulových</t>
  </si>
  <si>
    <t>modul</t>
  </si>
  <si>
    <t>423943055</t>
  </si>
  <si>
    <t>M110</t>
  </si>
  <si>
    <t>krabice elektroinstalační KPR</t>
  </si>
  <si>
    <t>-1856073377</t>
  </si>
  <si>
    <t>M111</t>
  </si>
  <si>
    <t>spinač řazení 1 komplet</t>
  </si>
  <si>
    <t>-844955480</t>
  </si>
  <si>
    <t>K112</t>
  </si>
  <si>
    <t>montáž krabice vč. vysekání</t>
  </si>
  <si>
    <t>-1906287533</t>
  </si>
  <si>
    <t>K113</t>
  </si>
  <si>
    <t>mntáž spinače</t>
  </si>
  <si>
    <t>859624871</t>
  </si>
  <si>
    <t>K114</t>
  </si>
  <si>
    <t>vysekání drážky pro kabely ve zdivu cihelném 3x3cm</t>
  </si>
  <si>
    <t>2106903901</t>
  </si>
  <si>
    <t>K115</t>
  </si>
  <si>
    <t>demontáž stáv. Elektroinstalace, úpravy rozvaděčů</t>
  </si>
  <si>
    <t xml:space="preserve">hod </t>
  </si>
  <si>
    <t>2011271377</t>
  </si>
  <si>
    <t>M116</t>
  </si>
  <si>
    <t>podružný materiál</t>
  </si>
  <si>
    <t>soub</t>
  </si>
  <si>
    <t>268291578</t>
  </si>
  <si>
    <t>K117</t>
  </si>
  <si>
    <t>Revize a revizní zpráva</t>
  </si>
  <si>
    <t>set</t>
  </si>
  <si>
    <t>-566278947</t>
  </si>
  <si>
    <t>částečně provedeno</t>
  </si>
  <si>
    <t>Tlakové zkoušky rozvodů provedených předchozím zhotovitelem</t>
  </si>
  <si>
    <t>Demontáž zařizovacích předmětů bez výtokových armatur</t>
  </si>
  <si>
    <r>
      <rPr>
        <b/>
        <sz val="11"/>
        <rFont val="Arial"/>
        <family val="2"/>
      </rPr>
      <t>Dokončení rekonstrukce</t>
    </r>
    <r>
      <rPr>
        <b/>
        <sz val="11"/>
        <rFont val="Arial CE"/>
        <family val="2"/>
      </rPr>
      <t xml:space="preserve"> toalet 1.NP a 2.NP - muzeum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</si>
</sst>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5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1" fillId="0" borderId="17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>
      <alignment vertical="center"/>
    </xf>
    <xf numFmtId="4" fontId="31" fillId="0" borderId="19" xfId="0" applyNumberFormat="1" applyFont="1" applyBorder="1" applyAlignment="1">
      <alignment vertical="center"/>
    </xf>
    <xf numFmtId="166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4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4" fillId="0" borderId="10" xfId="0" applyNumberFormat="1" applyFont="1" applyBorder="1" applyAlignment="1">
      <alignment/>
    </xf>
    <xf numFmtId="166" fontId="34" fillId="0" borderId="11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167" fontId="24" fillId="0" borderId="22" xfId="0" applyNumberFormat="1" applyFont="1" applyFill="1" applyBorder="1" applyAlignment="1" applyProtection="1">
      <alignment vertical="center"/>
      <protection locked="0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right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5" fillId="5" borderId="0" xfId="0" applyFont="1" applyFill="1" applyAlignment="1">
      <alignment horizontal="center" vertical="center"/>
    </xf>
    <xf numFmtId="0" fontId="0" fillId="0" borderId="0" xfId="0"/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3"/>
  <sheetViews>
    <sheetView showGridLines="0" workbookViewId="0" topLeftCell="A82">
      <selection activeCell="K6" sqref="K6:AJ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5" customHeight="1">
      <c r="AR2" s="234" t="s">
        <v>5</v>
      </c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243" t="s">
        <v>14</v>
      </c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R5" s="21"/>
      <c r="BE5" s="240" t="s">
        <v>15</v>
      </c>
      <c r="BS5" s="18" t="s">
        <v>6</v>
      </c>
    </row>
    <row r="6" spans="2:71" s="1" customFormat="1" ht="36.95" customHeight="1">
      <c r="B6" s="21"/>
      <c r="D6" s="27" t="s">
        <v>16</v>
      </c>
      <c r="K6" s="251" t="s">
        <v>1009</v>
      </c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R6" s="21"/>
      <c r="BE6" s="241"/>
      <c r="BS6" s="18" t="s">
        <v>6</v>
      </c>
    </row>
    <row r="7" spans="2:71" s="1" customFormat="1" ht="12" customHeight="1">
      <c r="B7" s="21"/>
      <c r="D7" s="28" t="s">
        <v>17</v>
      </c>
      <c r="K7" s="26" t="s">
        <v>1</v>
      </c>
      <c r="AK7" s="28" t="s">
        <v>18</v>
      </c>
      <c r="AN7" s="26" t="s">
        <v>1</v>
      </c>
      <c r="AR7" s="21"/>
      <c r="BE7" s="241"/>
      <c r="BS7" s="18" t="s">
        <v>6</v>
      </c>
    </row>
    <row r="8" spans="2:71" s="1" customFormat="1" ht="12" customHeight="1">
      <c r="B8" s="21"/>
      <c r="D8" s="28" t="s">
        <v>19</v>
      </c>
      <c r="K8" s="26" t="s">
        <v>20</v>
      </c>
      <c r="AK8" s="28" t="s">
        <v>21</v>
      </c>
      <c r="AN8" s="29" t="s">
        <v>22</v>
      </c>
      <c r="AR8" s="21"/>
      <c r="BE8" s="241"/>
      <c r="BS8" s="18" t="s">
        <v>6</v>
      </c>
    </row>
    <row r="9" spans="2:71" s="1" customFormat="1" ht="14.45" customHeight="1">
      <c r="B9" s="21"/>
      <c r="AR9" s="21"/>
      <c r="BE9" s="241"/>
      <c r="BS9" s="18" t="s">
        <v>6</v>
      </c>
    </row>
    <row r="10" spans="2:71" s="1" customFormat="1" ht="12" customHeight="1">
      <c r="B10" s="21"/>
      <c r="D10" s="28" t="s">
        <v>23</v>
      </c>
      <c r="AK10" s="28" t="s">
        <v>24</v>
      </c>
      <c r="AN10" s="26" t="s">
        <v>25</v>
      </c>
      <c r="AR10" s="21"/>
      <c r="BE10" s="241"/>
      <c r="BS10" s="18" t="s">
        <v>6</v>
      </c>
    </row>
    <row r="11" spans="2:71" s="1" customFormat="1" ht="18.4" customHeight="1">
      <c r="B11" s="21"/>
      <c r="E11" s="26" t="s">
        <v>26</v>
      </c>
      <c r="AK11" s="28" t="s">
        <v>27</v>
      </c>
      <c r="AN11" s="26" t="s">
        <v>1</v>
      </c>
      <c r="AR11" s="21"/>
      <c r="BE11" s="241"/>
      <c r="BS11" s="18" t="s">
        <v>6</v>
      </c>
    </row>
    <row r="12" spans="2:71" s="1" customFormat="1" ht="6.95" customHeight="1">
      <c r="B12" s="21"/>
      <c r="AR12" s="21"/>
      <c r="BE12" s="241"/>
      <c r="BS12" s="18" t="s">
        <v>6</v>
      </c>
    </row>
    <row r="13" spans="2:71" s="1" customFormat="1" ht="12" customHeight="1">
      <c r="B13" s="21"/>
      <c r="D13" s="28" t="s">
        <v>28</v>
      </c>
      <c r="AK13" s="28" t="s">
        <v>24</v>
      </c>
      <c r="AN13" s="30" t="s">
        <v>29</v>
      </c>
      <c r="AR13" s="21"/>
      <c r="BE13" s="241"/>
      <c r="BS13" s="18" t="s">
        <v>6</v>
      </c>
    </row>
    <row r="14" spans="2:71" ht="12.75">
      <c r="B14" s="21"/>
      <c r="E14" s="244" t="s">
        <v>29</v>
      </c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8" t="s">
        <v>27</v>
      </c>
      <c r="AN14" s="30" t="s">
        <v>29</v>
      </c>
      <c r="AR14" s="21"/>
      <c r="BE14" s="241"/>
      <c r="BS14" s="18" t="s">
        <v>6</v>
      </c>
    </row>
    <row r="15" spans="2:71" s="1" customFormat="1" ht="6.95" customHeight="1">
      <c r="B15" s="21"/>
      <c r="AR15" s="21"/>
      <c r="BE15" s="241"/>
      <c r="BS15" s="18" t="s">
        <v>3</v>
      </c>
    </row>
    <row r="16" spans="2:71" s="1" customFormat="1" ht="12" customHeight="1">
      <c r="B16" s="21"/>
      <c r="D16" s="28" t="s">
        <v>30</v>
      </c>
      <c r="AK16" s="28" t="s">
        <v>24</v>
      </c>
      <c r="AN16" s="26" t="s">
        <v>31</v>
      </c>
      <c r="AR16" s="21"/>
      <c r="BE16" s="241"/>
      <c r="BS16" s="18" t="s">
        <v>3</v>
      </c>
    </row>
    <row r="17" spans="2:71" s="1" customFormat="1" ht="18.4" customHeight="1">
      <c r="B17" s="21"/>
      <c r="E17" s="26" t="s">
        <v>32</v>
      </c>
      <c r="AK17" s="28" t="s">
        <v>27</v>
      </c>
      <c r="AN17" s="26" t="s">
        <v>1</v>
      </c>
      <c r="AR17" s="21"/>
      <c r="BE17" s="241"/>
      <c r="BS17" s="18" t="s">
        <v>33</v>
      </c>
    </row>
    <row r="18" spans="2:71" s="1" customFormat="1" ht="6.95" customHeight="1">
      <c r="B18" s="21"/>
      <c r="AR18" s="21"/>
      <c r="BE18" s="241"/>
      <c r="BS18" s="18" t="s">
        <v>6</v>
      </c>
    </row>
    <row r="19" spans="2:71" s="1" customFormat="1" ht="12" customHeight="1">
      <c r="B19" s="21"/>
      <c r="D19" s="28" t="s">
        <v>34</v>
      </c>
      <c r="AK19" s="28" t="s">
        <v>24</v>
      </c>
      <c r="AN19" s="26" t="s">
        <v>35</v>
      </c>
      <c r="AR19" s="21"/>
      <c r="BE19" s="241"/>
      <c r="BS19" s="18" t="s">
        <v>6</v>
      </c>
    </row>
    <row r="20" spans="2:71" s="1" customFormat="1" ht="18.4" customHeight="1">
      <c r="B20" s="21"/>
      <c r="E20" s="26" t="s">
        <v>36</v>
      </c>
      <c r="AK20" s="28" t="s">
        <v>27</v>
      </c>
      <c r="AN20" s="26" t="s">
        <v>1</v>
      </c>
      <c r="AR20" s="21"/>
      <c r="BE20" s="241"/>
      <c r="BS20" s="18" t="s">
        <v>33</v>
      </c>
    </row>
    <row r="21" spans="2:57" s="1" customFormat="1" ht="6.95" customHeight="1">
      <c r="B21" s="21"/>
      <c r="AR21" s="21"/>
      <c r="BE21" s="241"/>
    </row>
    <row r="22" spans="2:57" s="1" customFormat="1" ht="12" customHeight="1">
      <c r="B22" s="21"/>
      <c r="D22" s="28" t="s">
        <v>37</v>
      </c>
      <c r="AR22" s="21"/>
      <c r="BE22" s="241"/>
    </row>
    <row r="23" spans="2:57" s="1" customFormat="1" ht="16.5" customHeight="1">
      <c r="B23" s="21"/>
      <c r="E23" s="246" t="s">
        <v>1</v>
      </c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R23" s="21"/>
      <c r="BE23" s="241"/>
    </row>
    <row r="24" spans="2:57" s="1" customFormat="1" ht="6.95" customHeight="1">
      <c r="B24" s="21"/>
      <c r="AR24" s="21"/>
      <c r="BE24" s="241"/>
    </row>
    <row r="25" spans="2:57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41"/>
    </row>
    <row r="26" spans="1:57" s="2" customFormat="1" ht="25.9" customHeight="1">
      <c r="A26" s="33"/>
      <c r="B26" s="34"/>
      <c r="C26" s="33"/>
      <c r="D26" s="35" t="s">
        <v>38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31">
        <f>ROUND(AG94,2)</f>
        <v>0</v>
      </c>
      <c r="AL26" s="232"/>
      <c r="AM26" s="232"/>
      <c r="AN26" s="232"/>
      <c r="AO26" s="232"/>
      <c r="AP26" s="33"/>
      <c r="AQ26" s="33"/>
      <c r="AR26" s="34"/>
      <c r="BE26" s="241"/>
    </row>
    <row r="27" spans="1:57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41"/>
    </row>
    <row r="28" spans="1:57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33" t="s">
        <v>39</v>
      </c>
      <c r="M28" s="233"/>
      <c r="N28" s="233"/>
      <c r="O28" s="233"/>
      <c r="P28" s="233"/>
      <c r="Q28" s="33"/>
      <c r="R28" s="33"/>
      <c r="S28" s="33"/>
      <c r="T28" s="33"/>
      <c r="U28" s="33"/>
      <c r="V28" s="33"/>
      <c r="W28" s="233" t="s">
        <v>40</v>
      </c>
      <c r="X28" s="233"/>
      <c r="Y28" s="233"/>
      <c r="Z28" s="233"/>
      <c r="AA28" s="233"/>
      <c r="AB28" s="233"/>
      <c r="AC28" s="233"/>
      <c r="AD28" s="233"/>
      <c r="AE28" s="233"/>
      <c r="AF28" s="33"/>
      <c r="AG28" s="33"/>
      <c r="AH28" s="33"/>
      <c r="AI28" s="33"/>
      <c r="AJ28" s="33"/>
      <c r="AK28" s="233" t="s">
        <v>41</v>
      </c>
      <c r="AL28" s="233"/>
      <c r="AM28" s="233"/>
      <c r="AN28" s="233"/>
      <c r="AO28" s="233"/>
      <c r="AP28" s="33"/>
      <c r="AQ28" s="33"/>
      <c r="AR28" s="34"/>
      <c r="BE28" s="241"/>
    </row>
    <row r="29" spans="2:57" s="3" customFormat="1" ht="14.45" customHeight="1">
      <c r="B29" s="38"/>
      <c r="D29" s="28" t="s">
        <v>42</v>
      </c>
      <c r="F29" s="28" t="s">
        <v>43</v>
      </c>
      <c r="L29" s="227">
        <v>0.21</v>
      </c>
      <c r="M29" s="226"/>
      <c r="N29" s="226"/>
      <c r="O29" s="226"/>
      <c r="P29" s="226"/>
      <c r="W29" s="225">
        <f>ROUND(AZ94,2)</f>
        <v>0</v>
      </c>
      <c r="X29" s="226"/>
      <c r="Y29" s="226"/>
      <c r="Z29" s="226"/>
      <c r="AA29" s="226"/>
      <c r="AB29" s="226"/>
      <c r="AC29" s="226"/>
      <c r="AD29" s="226"/>
      <c r="AE29" s="226"/>
      <c r="AK29" s="225">
        <f>ROUND(AV94,2)</f>
        <v>0</v>
      </c>
      <c r="AL29" s="226"/>
      <c r="AM29" s="226"/>
      <c r="AN29" s="226"/>
      <c r="AO29" s="226"/>
      <c r="AR29" s="38"/>
      <c r="BE29" s="242"/>
    </row>
    <row r="30" spans="2:57" s="3" customFormat="1" ht="14.45" customHeight="1">
      <c r="B30" s="38"/>
      <c r="F30" s="28" t="s">
        <v>44</v>
      </c>
      <c r="L30" s="227">
        <v>0.15</v>
      </c>
      <c r="M30" s="226"/>
      <c r="N30" s="226"/>
      <c r="O30" s="226"/>
      <c r="P30" s="226"/>
      <c r="W30" s="225">
        <f>ROUND(BA94,2)</f>
        <v>0</v>
      </c>
      <c r="X30" s="226"/>
      <c r="Y30" s="226"/>
      <c r="Z30" s="226"/>
      <c r="AA30" s="226"/>
      <c r="AB30" s="226"/>
      <c r="AC30" s="226"/>
      <c r="AD30" s="226"/>
      <c r="AE30" s="226"/>
      <c r="AK30" s="225">
        <f>ROUND(AW94,2)</f>
        <v>0</v>
      </c>
      <c r="AL30" s="226"/>
      <c r="AM30" s="226"/>
      <c r="AN30" s="226"/>
      <c r="AO30" s="226"/>
      <c r="AR30" s="38"/>
      <c r="BE30" s="242"/>
    </row>
    <row r="31" spans="2:57" s="3" customFormat="1" ht="14.45" customHeight="1" hidden="1">
      <c r="B31" s="38"/>
      <c r="F31" s="28" t="s">
        <v>45</v>
      </c>
      <c r="L31" s="227">
        <v>0.21</v>
      </c>
      <c r="M31" s="226"/>
      <c r="N31" s="226"/>
      <c r="O31" s="226"/>
      <c r="P31" s="226"/>
      <c r="W31" s="225">
        <f>ROUND(BB94,2)</f>
        <v>0</v>
      </c>
      <c r="X31" s="226"/>
      <c r="Y31" s="226"/>
      <c r="Z31" s="226"/>
      <c r="AA31" s="226"/>
      <c r="AB31" s="226"/>
      <c r="AC31" s="226"/>
      <c r="AD31" s="226"/>
      <c r="AE31" s="226"/>
      <c r="AK31" s="225">
        <v>0</v>
      </c>
      <c r="AL31" s="226"/>
      <c r="AM31" s="226"/>
      <c r="AN31" s="226"/>
      <c r="AO31" s="226"/>
      <c r="AR31" s="38"/>
      <c r="BE31" s="242"/>
    </row>
    <row r="32" spans="2:57" s="3" customFormat="1" ht="14.45" customHeight="1" hidden="1">
      <c r="B32" s="38"/>
      <c r="F32" s="28" t="s">
        <v>46</v>
      </c>
      <c r="L32" s="227">
        <v>0.15</v>
      </c>
      <c r="M32" s="226"/>
      <c r="N32" s="226"/>
      <c r="O32" s="226"/>
      <c r="P32" s="226"/>
      <c r="W32" s="225">
        <f>ROUND(BC94,2)</f>
        <v>0</v>
      </c>
      <c r="X32" s="226"/>
      <c r="Y32" s="226"/>
      <c r="Z32" s="226"/>
      <c r="AA32" s="226"/>
      <c r="AB32" s="226"/>
      <c r="AC32" s="226"/>
      <c r="AD32" s="226"/>
      <c r="AE32" s="226"/>
      <c r="AK32" s="225">
        <v>0</v>
      </c>
      <c r="AL32" s="226"/>
      <c r="AM32" s="226"/>
      <c r="AN32" s="226"/>
      <c r="AO32" s="226"/>
      <c r="AR32" s="38"/>
      <c r="BE32" s="242"/>
    </row>
    <row r="33" spans="2:57" s="3" customFormat="1" ht="14.45" customHeight="1" hidden="1">
      <c r="B33" s="38"/>
      <c r="F33" s="28" t="s">
        <v>47</v>
      </c>
      <c r="L33" s="227">
        <v>0</v>
      </c>
      <c r="M33" s="226"/>
      <c r="N33" s="226"/>
      <c r="O33" s="226"/>
      <c r="P33" s="226"/>
      <c r="W33" s="225">
        <f>ROUND(BD94,2)</f>
        <v>0</v>
      </c>
      <c r="X33" s="226"/>
      <c r="Y33" s="226"/>
      <c r="Z33" s="226"/>
      <c r="AA33" s="226"/>
      <c r="AB33" s="226"/>
      <c r="AC33" s="226"/>
      <c r="AD33" s="226"/>
      <c r="AE33" s="226"/>
      <c r="AK33" s="225">
        <v>0</v>
      </c>
      <c r="AL33" s="226"/>
      <c r="AM33" s="226"/>
      <c r="AN33" s="226"/>
      <c r="AO33" s="226"/>
      <c r="AR33" s="38"/>
      <c r="BE33" s="242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41"/>
    </row>
    <row r="35" spans="1:57" s="2" customFormat="1" ht="25.9" customHeight="1">
      <c r="A35" s="33"/>
      <c r="B35" s="34"/>
      <c r="C35" s="39"/>
      <c r="D35" s="40" t="s">
        <v>48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49</v>
      </c>
      <c r="U35" s="41"/>
      <c r="V35" s="41"/>
      <c r="W35" s="41"/>
      <c r="X35" s="239" t="s">
        <v>50</v>
      </c>
      <c r="Y35" s="237"/>
      <c r="Z35" s="237"/>
      <c r="AA35" s="237"/>
      <c r="AB35" s="237"/>
      <c r="AC35" s="41"/>
      <c r="AD35" s="41"/>
      <c r="AE35" s="41"/>
      <c r="AF35" s="41"/>
      <c r="AG35" s="41"/>
      <c r="AH35" s="41"/>
      <c r="AI35" s="41"/>
      <c r="AJ35" s="41"/>
      <c r="AK35" s="236">
        <f>SUM(AK26:AK33)</f>
        <v>0</v>
      </c>
      <c r="AL35" s="237"/>
      <c r="AM35" s="237"/>
      <c r="AN35" s="237"/>
      <c r="AO35" s="238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2:44" s="1" customFormat="1" ht="14.45" customHeight="1">
      <c r="B38" s="21"/>
      <c r="AR38" s="21"/>
    </row>
    <row r="39" spans="2:44" s="1" customFormat="1" ht="14.45" customHeight="1">
      <c r="B39" s="21"/>
      <c r="AR39" s="21"/>
    </row>
    <row r="40" spans="2:44" s="1" customFormat="1" ht="14.45" customHeight="1">
      <c r="B40" s="21"/>
      <c r="AR40" s="21"/>
    </row>
    <row r="41" spans="2:44" s="1" customFormat="1" ht="14.45" customHeight="1">
      <c r="B41" s="21"/>
      <c r="AR41" s="21"/>
    </row>
    <row r="42" spans="2:44" s="1" customFormat="1" ht="14.45" customHeight="1">
      <c r="B42" s="21"/>
      <c r="AR42" s="21"/>
    </row>
    <row r="43" spans="2:44" s="1" customFormat="1" ht="14.45" customHeight="1">
      <c r="B43" s="21"/>
      <c r="AR43" s="21"/>
    </row>
    <row r="44" spans="2:44" s="1" customFormat="1" ht="14.45" customHeight="1">
      <c r="B44" s="21"/>
      <c r="AR44" s="21"/>
    </row>
    <row r="45" spans="2:44" s="1" customFormat="1" ht="14.45" customHeight="1">
      <c r="B45" s="21"/>
      <c r="AR45" s="21"/>
    </row>
    <row r="46" spans="2:44" s="1" customFormat="1" ht="14.45" customHeight="1">
      <c r="B46" s="21"/>
      <c r="AR46" s="21"/>
    </row>
    <row r="47" spans="2:44" s="1" customFormat="1" ht="14.45" customHeight="1">
      <c r="B47" s="21"/>
      <c r="AR47" s="21"/>
    </row>
    <row r="48" spans="2:44" s="1" customFormat="1" ht="14.45" customHeight="1">
      <c r="B48" s="21"/>
      <c r="AR48" s="21"/>
    </row>
    <row r="49" spans="2:44" s="2" customFormat="1" ht="14.45" customHeight="1">
      <c r="B49" s="43"/>
      <c r="D49" s="44" t="s">
        <v>51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52</v>
      </c>
      <c r="AI49" s="45"/>
      <c r="AJ49" s="45"/>
      <c r="AK49" s="45"/>
      <c r="AL49" s="45"/>
      <c r="AM49" s="45"/>
      <c r="AN49" s="45"/>
      <c r="AO49" s="45"/>
      <c r="AR49" s="43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.75">
      <c r="A60" s="33"/>
      <c r="B60" s="34"/>
      <c r="C60" s="33"/>
      <c r="D60" s="46" t="s">
        <v>53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54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53</v>
      </c>
      <c r="AI60" s="36"/>
      <c r="AJ60" s="36"/>
      <c r="AK60" s="36"/>
      <c r="AL60" s="36"/>
      <c r="AM60" s="46" t="s">
        <v>54</v>
      </c>
      <c r="AN60" s="36"/>
      <c r="AO60" s="36"/>
      <c r="AP60" s="33"/>
      <c r="AQ60" s="33"/>
      <c r="AR60" s="34"/>
      <c r="BE60" s="33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.75">
      <c r="A64" s="33"/>
      <c r="B64" s="34"/>
      <c r="C64" s="33"/>
      <c r="D64" s="44" t="s">
        <v>55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56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.75">
      <c r="A75" s="33"/>
      <c r="B75" s="34"/>
      <c r="C75" s="33"/>
      <c r="D75" s="46" t="s">
        <v>53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54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53</v>
      </c>
      <c r="AI75" s="36"/>
      <c r="AJ75" s="36"/>
      <c r="AK75" s="36"/>
      <c r="AL75" s="36"/>
      <c r="AM75" s="46" t="s">
        <v>54</v>
      </c>
      <c r="AN75" s="36"/>
      <c r="AO75" s="36"/>
      <c r="AP75" s="33"/>
      <c r="AQ75" s="33"/>
      <c r="AR75" s="34"/>
      <c r="BE75" s="33"/>
    </row>
    <row r="76" spans="1:57" s="2" customFormat="1" ht="12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5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57" s="2" customFormat="1" ht="24.95" customHeight="1">
      <c r="A82" s="33"/>
      <c r="B82" s="34"/>
      <c r="C82" s="22" t="s">
        <v>57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5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2:44" s="4" customFormat="1" ht="12" customHeight="1">
      <c r="B84" s="52"/>
      <c r="C84" s="28" t="s">
        <v>13</v>
      </c>
      <c r="L84" s="4" t="str">
        <f>K5</f>
        <v>5</v>
      </c>
      <c r="AR84" s="52"/>
    </row>
    <row r="85" spans="2:44" s="5" customFormat="1" ht="36.95" customHeight="1">
      <c r="B85" s="53"/>
      <c r="C85" s="54" t="s">
        <v>16</v>
      </c>
      <c r="L85" s="228" t="str">
        <f>K6</f>
        <v>Dokončení rekonstrukce toalet 1.NP a 2.NP - muzeum</v>
      </c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R85" s="53"/>
    </row>
    <row r="86" spans="1:57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57" s="2" customFormat="1" ht="12" customHeight="1">
      <c r="A87" s="33"/>
      <c r="B87" s="34"/>
      <c r="C87" s="28" t="s">
        <v>19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>Masarykovo náměstí 97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21</v>
      </c>
      <c r="AJ87" s="33"/>
      <c r="AK87" s="33"/>
      <c r="AL87" s="33"/>
      <c r="AM87" s="230" t="str">
        <f>IF(AN8="","",AN8)</f>
        <v>17. 6. 2022</v>
      </c>
      <c r="AN87" s="230"/>
      <c r="AO87" s="33"/>
      <c r="AP87" s="33"/>
      <c r="AQ87" s="33"/>
      <c r="AR87" s="34"/>
      <c r="BE87" s="33"/>
    </row>
    <row r="88" spans="1:5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57" s="2" customFormat="1" ht="15.2" customHeight="1">
      <c r="A89" s="33"/>
      <c r="B89" s="34"/>
      <c r="C89" s="28" t="s">
        <v>23</v>
      </c>
      <c r="D89" s="33"/>
      <c r="E89" s="33"/>
      <c r="F89" s="33"/>
      <c r="G89" s="33"/>
      <c r="H89" s="33"/>
      <c r="I89" s="33"/>
      <c r="J89" s="33"/>
      <c r="K89" s="33"/>
      <c r="L89" s="4" t="str">
        <f>IF(E11="","",E11)</f>
        <v>Oblastní muzeum Praha-východ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30</v>
      </c>
      <c r="AJ89" s="33"/>
      <c r="AK89" s="33"/>
      <c r="AL89" s="33"/>
      <c r="AM89" s="213" t="str">
        <f>IF(E17="","",E17)</f>
        <v>Maur – Dases s.r.o.</v>
      </c>
      <c r="AN89" s="214"/>
      <c r="AO89" s="214"/>
      <c r="AP89" s="214"/>
      <c r="AQ89" s="33"/>
      <c r="AR89" s="34"/>
      <c r="AS89" s="209" t="s">
        <v>58</v>
      </c>
      <c r="AT89" s="210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57" s="2" customFormat="1" ht="15.2" customHeight="1">
      <c r="A90" s="33"/>
      <c r="B90" s="34"/>
      <c r="C90" s="28" t="s">
        <v>28</v>
      </c>
      <c r="D90" s="33"/>
      <c r="E90" s="33"/>
      <c r="F90" s="33"/>
      <c r="G90" s="33"/>
      <c r="H90" s="33"/>
      <c r="I90" s="33"/>
      <c r="J90" s="33"/>
      <c r="K90" s="33"/>
      <c r="L90" s="4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34</v>
      </c>
      <c r="AJ90" s="33"/>
      <c r="AK90" s="33"/>
      <c r="AL90" s="33"/>
      <c r="AM90" s="213" t="str">
        <f>IF(E20="","",E20)</f>
        <v>RPHSTAV s.r.o.</v>
      </c>
      <c r="AN90" s="214"/>
      <c r="AO90" s="214"/>
      <c r="AP90" s="214"/>
      <c r="AQ90" s="33"/>
      <c r="AR90" s="34"/>
      <c r="AS90" s="211"/>
      <c r="AT90" s="212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57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11"/>
      <c r="AT91" s="212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57" s="2" customFormat="1" ht="29.25" customHeight="1">
      <c r="A92" s="33"/>
      <c r="B92" s="34"/>
      <c r="C92" s="215" t="s">
        <v>59</v>
      </c>
      <c r="D92" s="216"/>
      <c r="E92" s="216"/>
      <c r="F92" s="216"/>
      <c r="G92" s="216"/>
      <c r="H92" s="61"/>
      <c r="I92" s="218" t="s">
        <v>60</v>
      </c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  <c r="AG92" s="217" t="s">
        <v>61</v>
      </c>
      <c r="AH92" s="216"/>
      <c r="AI92" s="216"/>
      <c r="AJ92" s="216"/>
      <c r="AK92" s="216"/>
      <c r="AL92" s="216"/>
      <c r="AM92" s="216"/>
      <c r="AN92" s="218" t="s">
        <v>62</v>
      </c>
      <c r="AO92" s="216"/>
      <c r="AP92" s="219"/>
      <c r="AQ92" s="62" t="s">
        <v>63</v>
      </c>
      <c r="AR92" s="34"/>
      <c r="AS92" s="63" t="s">
        <v>64</v>
      </c>
      <c r="AT92" s="64" t="s">
        <v>65</v>
      </c>
      <c r="AU92" s="64" t="s">
        <v>66</v>
      </c>
      <c r="AV92" s="64" t="s">
        <v>67</v>
      </c>
      <c r="AW92" s="64" t="s">
        <v>68</v>
      </c>
      <c r="AX92" s="64" t="s">
        <v>69</v>
      </c>
      <c r="AY92" s="64" t="s">
        <v>70</v>
      </c>
      <c r="AZ92" s="64" t="s">
        <v>71</v>
      </c>
      <c r="BA92" s="64" t="s">
        <v>72</v>
      </c>
      <c r="BB92" s="64" t="s">
        <v>73</v>
      </c>
      <c r="BC92" s="64" t="s">
        <v>74</v>
      </c>
      <c r="BD92" s="65" t="s">
        <v>75</v>
      </c>
      <c r="BE92" s="33"/>
    </row>
    <row r="93" spans="1:57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2:90" s="6" customFormat="1" ht="32.45" customHeight="1">
      <c r="B94" s="69"/>
      <c r="C94" s="70" t="s">
        <v>76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23">
        <f>ROUND(SUM(AG95:AG101),2)</f>
        <v>0</v>
      </c>
      <c r="AH94" s="223"/>
      <c r="AI94" s="223"/>
      <c r="AJ94" s="223"/>
      <c r="AK94" s="223"/>
      <c r="AL94" s="223"/>
      <c r="AM94" s="223"/>
      <c r="AN94" s="224">
        <f aca="true" t="shared" si="0" ref="AN94:AN101">SUM(AG94,AT94)</f>
        <v>0</v>
      </c>
      <c r="AO94" s="224"/>
      <c r="AP94" s="224"/>
      <c r="AQ94" s="73" t="s">
        <v>1</v>
      </c>
      <c r="AR94" s="69"/>
      <c r="AS94" s="74">
        <f>ROUND(SUM(AS95:AS101),2)</f>
        <v>0</v>
      </c>
      <c r="AT94" s="75">
        <f aca="true" t="shared" si="1" ref="AT94:AT101">ROUND(SUM(AV94:AW94),2)</f>
        <v>0</v>
      </c>
      <c r="AU94" s="76">
        <f>ROUND(SUM(AU95:AU101),5)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ROUND(SUM(AZ95:AZ101),2)</f>
        <v>0</v>
      </c>
      <c r="BA94" s="75">
        <f>ROUND(SUM(BA95:BA101),2)</f>
        <v>0</v>
      </c>
      <c r="BB94" s="75">
        <f>ROUND(SUM(BB95:BB101),2)</f>
        <v>0</v>
      </c>
      <c r="BC94" s="75">
        <f>ROUND(SUM(BC95:BC101),2)</f>
        <v>0</v>
      </c>
      <c r="BD94" s="77">
        <f>ROUND(SUM(BD95:BD101),2)</f>
        <v>0</v>
      </c>
      <c r="BS94" s="78" t="s">
        <v>77</v>
      </c>
      <c r="BT94" s="78" t="s">
        <v>78</v>
      </c>
      <c r="BU94" s="79" t="s">
        <v>79</v>
      </c>
      <c r="BV94" s="78" t="s">
        <v>80</v>
      </c>
      <c r="BW94" s="78" t="s">
        <v>4</v>
      </c>
      <c r="BX94" s="78" t="s">
        <v>81</v>
      </c>
      <c r="CL94" s="78" t="s">
        <v>1</v>
      </c>
    </row>
    <row r="95" spans="1:91" s="7" customFormat="1" ht="16.5" customHeight="1">
      <c r="A95" s="80" t="s">
        <v>82</v>
      </c>
      <c r="B95" s="81"/>
      <c r="C95" s="82"/>
      <c r="D95" s="220" t="s">
        <v>83</v>
      </c>
      <c r="E95" s="220"/>
      <c r="F95" s="220"/>
      <c r="G95" s="220"/>
      <c r="H95" s="220"/>
      <c r="I95" s="83"/>
      <c r="J95" s="220" t="s">
        <v>84</v>
      </c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1">
        <f>'00 - VRN'!J30</f>
        <v>0</v>
      </c>
      <c r="AH95" s="222"/>
      <c r="AI95" s="222"/>
      <c r="AJ95" s="222"/>
      <c r="AK95" s="222"/>
      <c r="AL95" s="222"/>
      <c r="AM95" s="222"/>
      <c r="AN95" s="221">
        <f t="shared" si="0"/>
        <v>0</v>
      </c>
      <c r="AO95" s="222"/>
      <c r="AP95" s="222"/>
      <c r="AQ95" s="84" t="s">
        <v>85</v>
      </c>
      <c r="AR95" s="81"/>
      <c r="AS95" s="85">
        <v>0</v>
      </c>
      <c r="AT95" s="86">
        <f t="shared" si="1"/>
        <v>0</v>
      </c>
      <c r="AU95" s="87">
        <f>'00 - VRN'!P122</f>
        <v>0</v>
      </c>
      <c r="AV95" s="86">
        <f>'00 - VRN'!J33</f>
        <v>0</v>
      </c>
      <c r="AW95" s="86">
        <f>'00 - VRN'!J34</f>
        <v>0</v>
      </c>
      <c r="AX95" s="86">
        <f>'00 - VRN'!J35</f>
        <v>0</v>
      </c>
      <c r="AY95" s="86">
        <f>'00 - VRN'!J36</f>
        <v>0</v>
      </c>
      <c r="AZ95" s="86">
        <f>'00 - VRN'!F33</f>
        <v>0</v>
      </c>
      <c r="BA95" s="86">
        <f>'00 - VRN'!F34</f>
        <v>0</v>
      </c>
      <c r="BB95" s="86">
        <f>'00 - VRN'!F35</f>
        <v>0</v>
      </c>
      <c r="BC95" s="86">
        <f>'00 - VRN'!F36</f>
        <v>0</v>
      </c>
      <c r="BD95" s="88">
        <f>'00 - VRN'!F37</f>
        <v>0</v>
      </c>
      <c r="BT95" s="89" t="s">
        <v>86</v>
      </c>
      <c r="BV95" s="89" t="s">
        <v>80</v>
      </c>
      <c r="BW95" s="89" t="s">
        <v>87</v>
      </c>
      <c r="BX95" s="89" t="s">
        <v>4</v>
      </c>
      <c r="CL95" s="89" t="s">
        <v>1</v>
      </c>
      <c r="CM95" s="89" t="s">
        <v>88</v>
      </c>
    </row>
    <row r="96" spans="1:91" s="7" customFormat="1" ht="16.5" customHeight="1">
      <c r="A96" s="80" t="s">
        <v>82</v>
      </c>
      <c r="B96" s="81"/>
      <c r="C96" s="82"/>
      <c r="D96" s="220" t="s">
        <v>78</v>
      </c>
      <c r="E96" s="220"/>
      <c r="F96" s="220"/>
      <c r="G96" s="220"/>
      <c r="H96" s="220"/>
      <c r="I96" s="83"/>
      <c r="J96" s="220" t="s">
        <v>89</v>
      </c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1">
        <f>'0 - Bourací práce'!J30</f>
        <v>0</v>
      </c>
      <c r="AH96" s="222"/>
      <c r="AI96" s="222"/>
      <c r="AJ96" s="222"/>
      <c r="AK96" s="222"/>
      <c r="AL96" s="222"/>
      <c r="AM96" s="222"/>
      <c r="AN96" s="221">
        <f t="shared" si="0"/>
        <v>0</v>
      </c>
      <c r="AO96" s="222"/>
      <c r="AP96" s="222"/>
      <c r="AQ96" s="84" t="s">
        <v>85</v>
      </c>
      <c r="AR96" s="81"/>
      <c r="AS96" s="85">
        <v>0</v>
      </c>
      <c r="AT96" s="86">
        <f t="shared" si="1"/>
        <v>0</v>
      </c>
      <c r="AU96" s="87">
        <f>'0 - Bourací práce'!P128</f>
        <v>0</v>
      </c>
      <c r="AV96" s="86">
        <f>'0 - Bourací práce'!J33</f>
        <v>0</v>
      </c>
      <c r="AW96" s="86">
        <f>'0 - Bourací práce'!J34</f>
        <v>0</v>
      </c>
      <c r="AX96" s="86">
        <f>'0 - Bourací práce'!J35</f>
        <v>0</v>
      </c>
      <c r="AY96" s="86">
        <f>'0 - Bourací práce'!J36</f>
        <v>0</v>
      </c>
      <c r="AZ96" s="86">
        <f>'0 - Bourací práce'!F33</f>
        <v>0</v>
      </c>
      <c r="BA96" s="86">
        <f>'0 - Bourací práce'!F34</f>
        <v>0</v>
      </c>
      <c r="BB96" s="86">
        <f>'0 - Bourací práce'!F35</f>
        <v>0</v>
      </c>
      <c r="BC96" s="86">
        <f>'0 - Bourací práce'!F36</f>
        <v>0</v>
      </c>
      <c r="BD96" s="88">
        <f>'0 - Bourací práce'!F37</f>
        <v>0</v>
      </c>
      <c r="BT96" s="89" t="s">
        <v>86</v>
      </c>
      <c r="BV96" s="89" t="s">
        <v>80</v>
      </c>
      <c r="BW96" s="89" t="s">
        <v>90</v>
      </c>
      <c r="BX96" s="89" t="s">
        <v>4</v>
      </c>
      <c r="CL96" s="89" t="s">
        <v>1</v>
      </c>
      <c r="CM96" s="89" t="s">
        <v>88</v>
      </c>
    </row>
    <row r="97" spans="1:91" s="7" customFormat="1" ht="16.5" customHeight="1">
      <c r="A97" s="80" t="s">
        <v>82</v>
      </c>
      <c r="B97" s="81"/>
      <c r="C97" s="82"/>
      <c r="D97" s="220" t="s">
        <v>91</v>
      </c>
      <c r="E97" s="220"/>
      <c r="F97" s="220"/>
      <c r="G97" s="220"/>
      <c r="H97" s="220"/>
      <c r="I97" s="83"/>
      <c r="J97" s="220" t="s">
        <v>92</v>
      </c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21">
        <f>'01 - Stavební část'!J30</f>
        <v>0</v>
      </c>
      <c r="AH97" s="222"/>
      <c r="AI97" s="222"/>
      <c r="AJ97" s="222"/>
      <c r="AK97" s="222"/>
      <c r="AL97" s="222"/>
      <c r="AM97" s="222"/>
      <c r="AN97" s="221">
        <f t="shared" si="0"/>
        <v>0</v>
      </c>
      <c r="AO97" s="222"/>
      <c r="AP97" s="222"/>
      <c r="AQ97" s="84" t="s">
        <v>85</v>
      </c>
      <c r="AR97" s="81"/>
      <c r="AS97" s="85">
        <v>0</v>
      </c>
      <c r="AT97" s="86">
        <f t="shared" si="1"/>
        <v>0</v>
      </c>
      <c r="AU97" s="87">
        <f>'01 - Stavební část'!P129</f>
        <v>0</v>
      </c>
      <c r="AV97" s="86">
        <f>'01 - Stavební část'!J33</f>
        <v>0</v>
      </c>
      <c r="AW97" s="86">
        <f>'01 - Stavební část'!J34</f>
        <v>0</v>
      </c>
      <c r="AX97" s="86">
        <f>'01 - Stavební část'!J35</f>
        <v>0</v>
      </c>
      <c r="AY97" s="86">
        <f>'01 - Stavební část'!J36</f>
        <v>0</v>
      </c>
      <c r="AZ97" s="86">
        <f>'01 - Stavební část'!F33</f>
        <v>0</v>
      </c>
      <c r="BA97" s="86">
        <f>'01 - Stavební část'!F34</f>
        <v>0</v>
      </c>
      <c r="BB97" s="86">
        <f>'01 - Stavební část'!F35</f>
        <v>0</v>
      </c>
      <c r="BC97" s="86">
        <f>'01 - Stavební část'!F36</f>
        <v>0</v>
      </c>
      <c r="BD97" s="88">
        <f>'01 - Stavební část'!F37</f>
        <v>0</v>
      </c>
      <c r="BT97" s="89" t="s">
        <v>86</v>
      </c>
      <c r="BV97" s="89" t="s">
        <v>80</v>
      </c>
      <c r="BW97" s="89" t="s">
        <v>93</v>
      </c>
      <c r="BX97" s="89" t="s">
        <v>4</v>
      </c>
      <c r="CL97" s="89" t="s">
        <v>1</v>
      </c>
      <c r="CM97" s="89" t="s">
        <v>88</v>
      </c>
    </row>
    <row r="98" spans="1:91" s="7" customFormat="1" ht="16.5" customHeight="1">
      <c r="A98" s="80" t="s">
        <v>82</v>
      </c>
      <c r="B98" s="81"/>
      <c r="C98" s="82"/>
      <c r="D98" s="220" t="s">
        <v>94</v>
      </c>
      <c r="E98" s="220"/>
      <c r="F98" s="220"/>
      <c r="G98" s="220"/>
      <c r="H98" s="220"/>
      <c r="I98" s="83"/>
      <c r="J98" s="220" t="s">
        <v>95</v>
      </c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G98" s="221">
        <f>'02 - ZTI'!J30</f>
        <v>0</v>
      </c>
      <c r="AH98" s="222"/>
      <c r="AI98" s="222"/>
      <c r="AJ98" s="222"/>
      <c r="AK98" s="222"/>
      <c r="AL98" s="222"/>
      <c r="AM98" s="222"/>
      <c r="AN98" s="221">
        <f t="shared" si="0"/>
        <v>0</v>
      </c>
      <c r="AO98" s="222"/>
      <c r="AP98" s="222"/>
      <c r="AQ98" s="84" t="s">
        <v>85</v>
      </c>
      <c r="AR98" s="81"/>
      <c r="AS98" s="85">
        <v>0</v>
      </c>
      <c r="AT98" s="86">
        <f t="shared" si="1"/>
        <v>0</v>
      </c>
      <c r="AU98" s="87">
        <f>'02 - ZTI'!P128</f>
        <v>0</v>
      </c>
      <c r="AV98" s="86">
        <f>'02 - ZTI'!J33</f>
        <v>0</v>
      </c>
      <c r="AW98" s="86">
        <f>'02 - ZTI'!J34</f>
        <v>0</v>
      </c>
      <c r="AX98" s="86">
        <f>'02 - ZTI'!J35</f>
        <v>0</v>
      </c>
      <c r="AY98" s="86">
        <f>'02 - ZTI'!J36</f>
        <v>0</v>
      </c>
      <c r="AZ98" s="86">
        <f>'02 - ZTI'!F33</f>
        <v>0</v>
      </c>
      <c r="BA98" s="86">
        <f>'02 - ZTI'!F34</f>
        <v>0</v>
      </c>
      <c r="BB98" s="86">
        <f>'02 - ZTI'!F35</f>
        <v>0</v>
      </c>
      <c r="BC98" s="86">
        <f>'02 - ZTI'!F36</f>
        <v>0</v>
      </c>
      <c r="BD98" s="88">
        <f>'02 - ZTI'!F37</f>
        <v>0</v>
      </c>
      <c r="BT98" s="89" t="s">
        <v>86</v>
      </c>
      <c r="BV98" s="89" t="s">
        <v>80</v>
      </c>
      <c r="BW98" s="89" t="s">
        <v>96</v>
      </c>
      <c r="BX98" s="89" t="s">
        <v>4</v>
      </c>
      <c r="CL98" s="89" t="s">
        <v>1</v>
      </c>
      <c r="CM98" s="89" t="s">
        <v>88</v>
      </c>
    </row>
    <row r="99" spans="1:91" s="7" customFormat="1" ht="16.5" customHeight="1">
      <c r="A99" s="80" t="s">
        <v>82</v>
      </c>
      <c r="B99" s="81"/>
      <c r="C99" s="82"/>
      <c r="D99" s="220" t="s">
        <v>97</v>
      </c>
      <c r="E99" s="220"/>
      <c r="F99" s="220"/>
      <c r="G99" s="220"/>
      <c r="H99" s="220"/>
      <c r="I99" s="83"/>
      <c r="J99" s="220" t="s">
        <v>98</v>
      </c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21">
        <f>'03 - Vytápění'!J30</f>
        <v>0</v>
      </c>
      <c r="AH99" s="222"/>
      <c r="AI99" s="222"/>
      <c r="AJ99" s="222"/>
      <c r="AK99" s="222"/>
      <c r="AL99" s="222"/>
      <c r="AM99" s="222"/>
      <c r="AN99" s="221">
        <f t="shared" si="0"/>
        <v>0</v>
      </c>
      <c r="AO99" s="222"/>
      <c r="AP99" s="222"/>
      <c r="AQ99" s="84" t="s">
        <v>85</v>
      </c>
      <c r="AR99" s="81"/>
      <c r="AS99" s="85">
        <v>0</v>
      </c>
      <c r="AT99" s="86">
        <f t="shared" si="1"/>
        <v>0</v>
      </c>
      <c r="AU99" s="87">
        <f>'03 - Vytápění'!P127</f>
        <v>0</v>
      </c>
      <c r="AV99" s="86">
        <f>'03 - Vytápění'!J33</f>
        <v>0</v>
      </c>
      <c r="AW99" s="86">
        <f>'03 - Vytápění'!J34</f>
        <v>0</v>
      </c>
      <c r="AX99" s="86">
        <f>'03 - Vytápění'!J35</f>
        <v>0</v>
      </c>
      <c r="AY99" s="86">
        <f>'03 - Vytápění'!J36</f>
        <v>0</v>
      </c>
      <c r="AZ99" s="86">
        <f>'03 - Vytápění'!F33</f>
        <v>0</v>
      </c>
      <c r="BA99" s="86">
        <f>'03 - Vytápění'!F34</f>
        <v>0</v>
      </c>
      <c r="BB99" s="86">
        <f>'03 - Vytápění'!F35</f>
        <v>0</v>
      </c>
      <c r="BC99" s="86">
        <f>'03 - Vytápění'!F36</f>
        <v>0</v>
      </c>
      <c r="BD99" s="88">
        <f>'03 - Vytápění'!F37</f>
        <v>0</v>
      </c>
      <c r="BT99" s="89" t="s">
        <v>86</v>
      </c>
      <c r="BV99" s="89" t="s">
        <v>80</v>
      </c>
      <c r="BW99" s="89" t="s">
        <v>99</v>
      </c>
      <c r="BX99" s="89" t="s">
        <v>4</v>
      </c>
      <c r="CL99" s="89" t="s">
        <v>1</v>
      </c>
      <c r="CM99" s="89" t="s">
        <v>88</v>
      </c>
    </row>
    <row r="100" spans="1:91" s="7" customFormat="1" ht="16.5" customHeight="1">
      <c r="A100" s="80" t="s">
        <v>82</v>
      </c>
      <c r="B100" s="81"/>
      <c r="C100" s="82"/>
      <c r="D100" s="220" t="s">
        <v>100</v>
      </c>
      <c r="E100" s="220"/>
      <c r="F100" s="220"/>
      <c r="G100" s="220"/>
      <c r="H100" s="220"/>
      <c r="I100" s="83"/>
      <c r="J100" s="220" t="s">
        <v>101</v>
      </c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1">
        <f>'04 - Vzduchotechnika'!J30</f>
        <v>0</v>
      </c>
      <c r="AH100" s="222"/>
      <c r="AI100" s="222"/>
      <c r="AJ100" s="222"/>
      <c r="AK100" s="222"/>
      <c r="AL100" s="222"/>
      <c r="AM100" s="222"/>
      <c r="AN100" s="221">
        <f t="shared" si="0"/>
        <v>0</v>
      </c>
      <c r="AO100" s="222"/>
      <c r="AP100" s="222"/>
      <c r="AQ100" s="84" t="s">
        <v>85</v>
      </c>
      <c r="AR100" s="81"/>
      <c r="AS100" s="85">
        <v>0</v>
      </c>
      <c r="AT100" s="86">
        <f t="shared" si="1"/>
        <v>0</v>
      </c>
      <c r="AU100" s="87">
        <f>'04 - Vzduchotechnika'!P120</f>
        <v>0</v>
      </c>
      <c r="AV100" s="86">
        <f>'04 - Vzduchotechnika'!J33</f>
        <v>0</v>
      </c>
      <c r="AW100" s="86">
        <f>'04 - Vzduchotechnika'!J34</f>
        <v>0</v>
      </c>
      <c r="AX100" s="86">
        <f>'04 - Vzduchotechnika'!J35</f>
        <v>0</v>
      </c>
      <c r="AY100" s="86">
        <f>'04 - Vzduchotechnika'!J36</f>
        <v>0</v>
      </c>
      <c r="AZ100" s="86">
        <f>'04 - Vzduchotechnika'!F33</f>
        <v>0</v>
      </c>
      <c r="BA100" s="86">
        <f>'04 - Vzduchotechnika'!F34</f>
        <v>0</v>
      </c>
      <c r="BB100" s="86">
        <f>'04 - Vzduchotechnika'!F35</f>
        <v>0</v>
      </c>
      <c r="BC100" s="86">
        <f>'04 - Vzduchotechnika'!F36</f>
        <v>0</v>
      </c>
      <c r="BD100" s="88">
        <f>'04 - Vzduchotechnika'!F37</f>
        <v>0</v>
      </c>
      <c r="BT100" s="89" t="s">
        <v>86</v>
      </c>
      <c r="BV100" s="89" t="s">
        <v>80</v>
      </c>
      <c r="BW100" s="89" t="s">
        <v>102</v>
      </c>
      <c r="BX100" s="89" t="s">
        <v>4</v>
      </c>
      <c r="CL100" s="89" t="s">
        <v>1</v>
      </c>
      <c r="CM100" s="89" t="s">
        <v>88</v>
      </c>
    </row>
    <row r="101" spans="1:91" s="7" customFormat="1" ht="16.5" customHeight="1">
      <c r="A101" s="80" t="s">
        <v>82</v>
      </c>
      <c r="B101" s="81"/>
      <c r="C101" s="82"/>
      <c r="D101" s="220" t="s">
        <v>103</v>
      </c>
      <c r="E101" s="220"/>
      <c r="F101" s="220"/>
      <c r="G101" s="220"/>
      <c r="H101" s="220"/>
      <c r="I101" s="83"/>
      <c r="J101" s="220" t="s">
        <v>104</v>
      </c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1">
        <f>'05 - Elektroinstalace'!J30</f>
        <v>0</v>
      </c>
      <c r="AH101" s="222"/>
      <c r="AI101" s="222"/>
      <c r="AJ101" s="222"/>
      <c r="AK101" s="222"/>
      <c r="AL101" s="222"/>
      <c r="AM101" s="222"/>
      <c r="AN101" s="221">
        <f t="shared" si="0"/>
        <v>0</v>
      </c>
      <c r="AO101" s="222"/>
      <c r="AP101" s="222"/>
      <c r="AQ101" s="84" t="s">
        <v>85</v>
      </c>
      <c r="AR101" s="81"/>
      <c r="AS101" s="90">
        <v>0</v>
      </c>
      <c r="AT101" s="91">
        <f t="shared" si="1"/>
        <v>0</v>
      </c>
      <c r="AU101" s="92">
        <f>'05 - Elektroinstalace'!P118</f>
        <v>0</v>
      </c>
      <c r="AV101" s="91">
        <f>'05 - Elektroinstalace'!J33</f>
        <v>0</v>
      </c>
      <c r="AW101" s="91">
        <f>'05 - Elektroinstalace'!J34</f>
        <v>0</v>
      </c>
      <c r="AX101" s="91">
        <f>'05 - Elektroinstalace'!J35</f>
        <v>0</v>
      </c>
      <c r="AY101" s="91">
        <f>'05 - Elektroinstalace'!J36</f>
        <v>0</v>
      </c>
      <c r="AZ101" s="91">
        <f>'05 - Elektroinstalace'!F33</f>
        <v>0</v>
      </c>
      <c r="BA101" s="91">
        <f>'05 - Elektroinstalace'!F34</f>
        <v>0</v>
      </c>
      <c r="BB101" s="91">
        <f>'05 - Elektroinstalace'!F35</f>
        <v>0</v>
      </c>
      <c r="BC101" s="91">
        <f>'05 - Elektroinstalace'!F36</f>
        <v>0</v>
      </c>
      <c r="BD101" s="93">
        <f>'05 - Elektroinstalace'!F37</f>
        <v>0</v>
      </c>
      <c r="BT101" s="89" t="s">
        <v>86</v>
      </c>
      <c r="BV101" s="89" t="s">
        <v>80</v>
      </c>
      <c r="BW101" s="89" t="s">
        <v>105</v>
      </c>
      <c r="BX101" s="89" t="s">
        <v>4</v>
      </c>
      <c r="CL101" s="89" t="s">
        <v>1</v>
      </c>
      <c r="CM101" s="89" t="s">
        <v>88</v>
      </c>
    </row>
    <row r="102" spans="1:57" s="2" customFormat="1" ht="30" customHeight="1">
      <c r="A102" s="33"/>
      <c r="B102" s="34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4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</row>
    <row r="103" spans="1:57" s="2" customFormat="1" ht="6.95" customHeight="1">
      <c r="A103" s="33"/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34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</row>
  </sheetData>
  <mergeCells count="66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0:AP100"/>
    <mergeCell ref="AG100:AM100"/>
    <mergeCell ref="AN98:AP98"/>
    <mergeCell ref="AG98:AM98"/>
    <mergeCell ref="J96:AF96"/>
    <mergeCell ref="L85:AJ85"/>
    <mergeCell ref="AM87:AN87"/>
    <mergeCell ref="AM89:AP89"/>
    <mergeCell ref="D100:H100"/>
    <mergeCell ref="J100:AF100"/>
    <mergeCell ref="AN101:AP101"/>
    <mergeCell ref="AG101:AM101"/>
    <mergeCell ref="D101:H101"/>
    <mergeCell ref="J101:AF101"/>
    <mergeCell ref="D98:H98"/>
    <mergeCell ref="J98:AF98"/>
    <mergeCell ref="AN99:AP99"/>
    <mergeCell ref="AG99:AM99"/>
    <mergeCell ref="D99:H99"/>
    <mergeCell ref="J99:AF99"/>
    <mergeCell ref="D96:H96"/>
    <mergeCell ref="AG96:AM96"/>
    <mergeCell ref="AN96:AP96"/>
    <mergeCell ref="AN97:AP97"/>
    <mergeCell ref="D97:H97"/>
    <mergeCell ref="J97:AF97"/>
    <mergeCell ref="AG97:AM97"/>
    <mergeCell ref="D95:H95"/>
    <mergeCell ref="AG95:AM95"/>
    <mergeCell ref="J95:AF95"/>
    <mergeCell ref="AN95:AP95"/>
    <mergeCell ref="AG94:AM94"/>
    <mergeCell ref="AN94:AP94"/>
    <mergeCell ref="AS89:AT91"/>
    <mergeCell ref="AM90:AP90"/>
    <mergeCell ref="C92:G92"/>
    <mergeCell ref="AG92:AM92"/>
    <mergeCell ref="I92:AF92"/>
    <mergeCell ref="AN92:AP92"/>
  </mergeCells>
  <hyperlinks>
    <hyperlink ref="A95" location="'00 - VRN'!C2" display="/"/>
    <hyperlink ref="A96" location="'0 - Bourací práce'!C2" display="/"/>
    <hyperlink ref="A97" location="'01 - Stavební část'!C2" display="/"/>
    <hyperlink ref="A98" location="'02 - ZTI'!C2" display="/"/>
    <hyperlink ref="A99" location="'03 - Vytápění'!C2" display="/"/>
    <hyperlink ref="A100" location="'04 - Vzduchotechnika'!C2" display="/"/>
    <hyperlink ref="A101" location="'05 - Elektroinstala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34"/>
  <sheetViews>
    <sheetView showGridLines="0" tabSelected="1" workbookViewId="0" topLeftCell="A10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4" t="s">
        <v>5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8" t="s">
        <v>87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88</v>
      </c>
    </row>
    <row r="4" spans="2:46" s="1" customFormat="1" ht="24.95" customHeight="1">
      <c r="B4" s="21"/>
      <c r="D4" s="22" t="s">
        <v>106</v>
      </c>
      <c r="L4" s="21"/>
      <c r="M4" s="94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48" t="str">
        <f>'Rekapitulace stavby'!K6</f>
        <v>Dokončení rekonstrukce toalet 1.NP a 2.NP - muzeum</v>
      </c>
      <c r="F7" s="249"/>
      <c r="G7" s="249"/>
      <c r="H7" s="249"/>
      <c r="L7" s="21"/>
    </row>
    <row r="8" spans="1:31" s="2" customFormat="1" ht="12" customHeight="1">
      <c r="A8" s="33"/>
      <c r="B8" s="34"/>
      <c r="C8" s="33"/>
      <c r="D8" s="28" t="s">
        <v>107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28" t="s">
        <v>108</v>
      </c>
      <c r="F9" s="247"/>
      <c r="G9" s="247"/>
      <c r="H9" s="24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28" t="s">
        <v>18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28" t="s">
        <v>21</v>
      </c>
      <c r="J12" s="56" t="str">
        <f>'Rekapitulace stavby'!AN8</f>
        <v>17. 6. 2022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28" t="s">
        <v>24</v>
      </c>
      <c r="J14" s="26" t="s">
        <v>25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26</v>
      </c>
      <c r="F15" s="33"/>
      <c r="G15" s="33"/>
      <c r="H15" s="33"/>
      <c r="I15" s="28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28</v>
      </c>
      <c r="E17" s="33"/>
      <c r="F17" s="33"/>
      <c r="G17" s="33"/>
      <c r="H17" s="33"/>
      <c r="I17" s="28" t="s">
        <v>24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50" t="str">
        <f>'Rekapitulace stavby'!E14</f>
        <v>Vyplň údaj</v>
      </c>
      <c r="F18" s="243"/>
      <c r="G18" s="243"/>
      <c r="H18" s="243"/>
      <c r="I18" s="2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30</v>
      </c>
      <c r="E20" s="33"/>
      <c r="F20" s="33"/>
      <c r="G20" s="33"/>
      <c r="H20" s="33"/>
      <c r="I20" s="28" t="s">
        <v>24</v>
      </c>
      <c r="J20" s="26" t="s">
        <v>31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32</v>
      </c>
      <c r="F21" s="33"/>
      <c r="G21" s="33"/>
      <c r="H21" s="33"/>
      <c r="I21" s="28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28" t="s">
        <v>24</v>
      </c>
      <c r="J23" s="26" t="s">
        <v>35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36</v>
      </c>
      <c r="F24" s="33"/>
      <c r="G24" s="33"/>
      <c r="H24" s="33"/>
      <c r="I24" s="28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5"/>
      <c r="B27" s="96"/>
      <c r="C27" s="95"/>
      <c r="D27" s="95"/>
      <c r="E27" s="246" t="s">
        <v>1</v>
      </c>
      <c r="F27" s="246"/>
      <c r="G27" s="246"/>
      <c r="H27" s="246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8" t="s">
        <v>38</v>
      </c>
      <c r="E30" s="33"/>
      <c r="F30" s="33"/>
      <c r="G30" s="33"/>
      <c r="H30" s="33"/>
      <c r="I30" s="33"/>
      <c r="J30" s="72">
        <f>ROUND(J122,2)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40</v>
      </c>
      <c r="G32" s="33"/>
      <c r="H32" s="33"/>
      <c r="I32" s="37" t="s">
        <v>39</v>
      </c>
      <c r="J32" s="37" t="s">
        <v>41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9" t="s">
        <v>42</v>
      </c>
      <c r="E33" s="28" t="s">
        <v>43</v>
      </c>
      <c r="F33" s="100">
        <f>ROUND((SUM(BE122:BE133)),2)</f>
        <v>0</v>
      </c>
      <c r="G33" s="33"/>
      <c r="H33" s="33"/>
      <c r="I33" s="101">
        <v>0.21</v>
      </c>
      <c r="J33" s="100">
        <f>ROUND(((SUM(BE122:BE133))*I33),2)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44</v>
      </c>
      <c r="F34" s="100">
        <f>ROUND((SUM(BF122:BF133)),2)</f>
        <v>0</v>
      </c>
      <c r="G34" s="33"/>
      <c r="H34" s="33"/>
      <c r="I34" s="101">
        <v>0.15</v>
      </c>
      <c r="J34" s="100">
        <f>ROUND(((SUM(BF122:BF133))*I34),2)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45</v>
      </c>
      <c r="F35" s="100">
        <f>ROUND((SUM(BG122:BG133)),2)</f>
        <v>0</v>
      </c>
      <c r="G35" s="33"/>
      <c r="H35" s="33"/>
      <c r="I35" s="101">
        <v>0.21</v>
      </c>
      <c r="J35" s="100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46</v>
      </c>
      <c r="F36" s="100">
        <f>ROUND((SUM(BH122:BH133)),2)</f>
        <v>0</v>
      </c>
      <c r="G36" s="33"/>
      <c r="H36" s="33"/>
      <c r="I36" s="101">
        <v>0.15</v>
      </c>
      <c r="J36" s="100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47</v>
      </c>
      <c r="F37" s="100">
        <f>ROUND((SUM(BI122:BI133)),2)</f>
        <v>0</v>
      </c>
      <c r="G37" s="33"/>
      <c r="H37" s="33"/>
      <c r="I37" s="101">
        <v>0</v>
      </c>
      <c r="J37" s="100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2"/>
      <c r="D39" s="103" t="s">
        <v>48</v>
      </c>
      <c r="E39" s="61"/>
      <c r="F39" s="61"/>
      <c r="G39" s="104" t="s">
        <v>49</v>
      </c>
      <c r="H39" s="105" t="s">
        <v>50</v>
      </c>
      <c r="I39" s="61"/>
      <c r="J39" s="106">
        <f>SUM(J30:J37)</f>
        <v>0</v>
      </c>
      <c r="K39" s="107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51</v>
      </c>
      <c r="E50" s="45"/>
      <c r="F50" s="45"/>
      <c r="G50" s="44" t="s">
        <v>52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53</v>
      </c>
      <c r="E61" s="36"/>
      <c r="F61" s="108" t="s">
        <v>54</v>
      </c>
      <c r="G61" s="46" t="s">
        <v>53</v>
      </c>
      <c r="H61" s="36"/>
      <c r="I61" s="36"/>
      <c r="J61" s="109" t="s">
        <v>54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55</v>
      </c>
      <c r="E65" s="47"/>
      <c r="F65" s="47"/>
      <c r="G65" s="44" t="s">
        <v>56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53</v>
      </c>
      <c r="E76" s="36"/>
      <c r="F76" s="108" t="s">
        <v>54</v>
      </c>
      <c r="G76" s="46" t="s">
        <v>53</v>
      </c>
      <c r="H76" s="36"/>
      <c r="I76" s="36"/>
      <c r="J76" s="109" t="s">
        <v>54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109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48" t="str">
        <f>E7</f>
        <v>Dokončení rekonstrukce toalet 1.NP a 2.NP - muzeum</v>
      </c>
      <c r="F85" s="249"/>
      <c r="G85" s="249"/>
      <c r="H85" s="24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107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28" t="str">
        <f>E9</f>
        <v>00 - VRN</v>
      </c>
      <c r="F87" s="247"/>
      <c r="G87" s="247"/>
      <c r="H87" s="24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19</v>
      </c>
      <c r="D89" s="33"/>
      <c r="E89" s="33"/>
      <c r="F89" s="26" t="str">
        <f>F12</f>
        <v>Masarykovo náměstí 97</v>
      </c>
      <c r="G89" s="33"/>
      <c r="H89" s="33"/>
      <c r="I89" s="28" t="s">
        <v>21</v>
      </c>
      <c r="J89" s="56" t="str">
        <f>IF(J12="","",J12)</f>
        <v>17. 6. 2022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23</v>
      </c>
      <c r="D91" s="33"/>
      <c r="E91" s="33"/>
      <c r="F91" s="26" t="str">
        <f>E15</f>
        <v>Oblastní muzeum Praha-východ</v>
      </c>
      <c r="G91" s="33"/>
      <c r="H91" s="33"/>
      <c r="I91" s="28" t="s">
        <v>30</v>
      </c>
      <c r="J91" s="31" t="str">
        <f>E21</f>
        <v>Maur – Dases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28" t="s">
        <v>34</v>
      </c>
      <c r="J92" s="31" t="str">
        <f>E24</f>
        <v>RPHSTAV s.r.o.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10" t="s">
        <v>110</v>
      </c>
      <c r="D94" s="102"/>
      <c r="E94" s="102"/>
      <c r="F94" s="102"/>
      <c r="G94" s="102"/>
      <c r="H94" s="102"/>
      <c r="I94" s="102"/>
      <c r="J94" s="111" t="s">
        <v>111</v>
      </c>
      <c r="K94" s="102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2" t="s">
        <v>112</v>
      </c>
      <c r="D96" s="33"/>
      <c r="E96" s="33"/>
      <c r="F96" s="33"/>
      <c r="G96" s="33"/>
      <c r="H96" s="33"/>
      <c r="I96" s="33"/>
      <c r="J96" s="72">
        <f>J122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113</v>
      </c>
    </row>
    <row r="97" spans="2:12" s="9" customFormat="1" ht="24.95" customHeight="1">
      <c r="B97" s="113"/>
      <c r="D97" s="114" t="s">
        <v>114</v>
      </c>
      <c r="E97" s="115"/>
      <c r="F97" s="115"/>
      <c r="G97" s="115"/>
      <c r="H97" s="115"/>
      <c r="I97" s="115"/>
      <c r="J97" s="116">
        <f>J123</f>
        <v>0</v>
      </c>
      <c r="L97" s="113"/>
    </row>
    <row r="98" spans="2:12" s="10" customFormat="1" ht="19.9" customHeight="1">
      <c r="B98" s="117"/>
      <c r="D98" s="118" t="s">
        <v>115</v>
      </c>
      <c r="E98" s="119"/>
      <c r="F98" s="119"/>
      <c r="G98" s="119"/>
      <c r="H98" s="119"/>
      <c r="I98" s="119"/>
      <c r="J98" s="120">
        <f>J124</f>
        <v>0</v>
      </c>
      <c r="L98" s="117"/>
    </row>
    <row r="99" spans="2:12" s="10" customFormat="1" ht="19.9" customHeight="1">
      <c r="B99" s="117"/>
      <c r="D99" s="118" t="s">
        <v>116</v>
      </c>
      <c r="E99" s="119"/>
      <c r="F99" s="119"/>
      <c r="G99" s="119"/>
      <c r="H99" s="119"/>
      <c r="I99" s="119"/>
      <c r="J99" s="120">
        <f>J126</f>
        <v>0</v>
      </c>
      <c r="L99" s="117"/>
    </row>
    <row r="100" spans="2:12" s="10" customFormat="1" ht="19.9" customHeight="1">
      <c r="B100" s="117"/>
      <c r="D100" s="118" t="s">
        <v>117</v>
      </c>
      <c r="E100" s="119"/>
      <c r="F100" s="119"/>
      <c r="G100" s="119"/>
      <c r="H100" s="119"/>
      <c r="I100" s="119"/>
      <c r="J100" s="120">
        <f>J128</f>
        <v>0</v>
      </c>
      <c r="L100" s="117"/>
    </row>
    <row r="101" spans="2:12" s="10" customFormat="1" ht="19.9" customHeight="1">
      <c r="B101" s="117"/>
      <c r="D101" s="118" t="s">
        <v>118</v>
      </c>
      <c r="E101" s="119"/>
      <c r="F101" s="119"/>
      <c r="G101" s="119"/>
      <c r="H101" s="119"/>
      <c r="I101" s="119"/>
      <c r="J101" s="120">
        <f>J130</f>
        <v>0</v>
      </c>
      <c r="L101" s="117"/>
    </row>
    <row r="102" spans="2:12" s="10" customFormat="1" ht="19.9" customHeight="1">
      <c r="B102" s="117"/>
      <c r="D102" s="118" t="s">
        <v>119</v>
      </c>
      <c r="E102" s="119"/>
      <c r="F102" s="119"/>
      <c r="G102" s="119"/>
      <c r="H102" s="119"/>
      <c r="I102" s="119"/>
      <c r="J102" s="120">
        <f>J132</f>
        <v>0</v>
      </c>
      <c r="L102" s="117"/>
    </row>
    <row r="103" spans="1:31" s="2" customFormat="1" ht="21.75" customHeight="1">
      <c r="A103" s="33"/>
      <c r="B103" s="34"/>
      <c r="C103" s="33"/>
      <c r="D103" s="33"/>
      <c r="E103" s="33"/>
      <c r="F103" s="33"/>
      <c r="G103" s="33"/>
      <c r="H103" s="33"/>
      <c r="I103" s="33"/>
      <c r="J103" s="33"/>
      <c r="K103" s="33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2" customFormat="1" ht="6.95" customHeight="1">
      <c r="A104" s="33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8" spans="1:31" s="2" customFormat="1" ht="6.95" customHeight="1">
      <c r="A108" s="33"/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24.95" customHeight="1">
      <c r="A109" s="33"/>
      <c r="B109" s="34"/>
      <c r="C109" s="22" t="s">
        <v>120</v>
      </c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34"/>
      <c r="C110" s="33"/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16</v>
      </c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6.5" customHeight="1">
      <c r="A112" s="33"/>
      <c r="B112" s="34"/>
      <c r="C112" s="33"/>
      <c r="D112" s="33"/>
      <c r="E112" s="248" t="str">
        <f>E7</f>
        <v>Dokončení rekonstrukce toalet 1.NP a 2.NP - muzeum</v>
      </c>
      <c r="F112" s="249"/>
      <c r="G112" s="249"/>
      <c r="H112" s="249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107</v>
      </c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6.5" customHeight="1">
      <c r="A114" s="33"/>
      <c r="B114" s="34"/>
      <c r="C114" s="33"/>
      <c r="D114" s="33"/>
      <c r="E114" s="228" t="str">
        <f>E9</f>
        <v>00 - VRN</v>
      </c>
      <c r="F114" s="247"/>
      <c r="G114" s="247"/>
      <c r="H114" s="247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19</v>
      </c>
      <c r="D116" s="33"/>
      <c r="E116" s="33"/>
      <c r="F116" s="26" t="str">
        <f>F12</f>
        <v>Masarykovo náměstí 97</v>
      </c>
      <c r="G116" s="33"/>
      <c r="H116" s="33"/>
      <c r="I116" s="28" t="s">
        <v>21</v>
      </c>
      <c r="J116" s="56" t="str">
        <f>IF(J12="","",J12)</f>
        <v>17. 6. 2022</v>
      </c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5.2" customHeight="1">
      <c r="A118" s="33"/>
      <c r="B118" s="34"/>
      <c r="C118" s="28" t="s">
        <v>23</v>
      </c>
      <c r="D118" s="33"/>
      <c r="E118" s="33"/>
      <c r="F118" s="26" t="str">
        <f>E15</f>
        <v>Oblastní muzeum Praha-východ</v>
      </c>
      <c r="G118" s="33"/>
      <c r="H118" s="33"/>
      <c r="I118" s="28" t="s">
        <v>30</v>
      </c>
      <c r="J118" s="31" t="str">
        <f>E21</f>
        <v>Maur – Dases s.r.o.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5.2" customHeight="1">
      <c r="A119" s="33"/>
      <c r="B119" s="34"/>
      <c r="C119" s="28" t="s">
        <v>28</v>
      </c>
      <c r="D119" s="33"/>
      <c r="E119" s="33"/>
      <c r="F119" s="26" t="str">
        <f>IF(E18="","",E18)</f>
        <v>Vyplň údaj</v>
      </c>
      <c r="G119" s="33"/>
      <c r="H119" s="33"/>
      <c r="I119" s="28" t="s">
        <v>34</v>
      </c>
      <c r="J119" s="31" t="str">
        <f>E24</f>
        <v>RPHSTAV s.r.o.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0.3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11" customFormat="1" ht="29.25" customHeight="1">
      <c r="A121" s="121"/>
      <c r="B121" s="122"/>
      <c r="C121" s="123" t="s">
        <v>121</v>
      </c>
      <c r="D121" s="124" t="s">
        <v>63</v>
      </c>
      <c r="E121" s="124" t="s">
        <v>59</v>
      </c>
      <c r="F121" s="124" t="s">
        <v>60</v>
      </c>
      <c r="G121" s="124" t="s">
        <v>122</v>
      </c>
      <c r="H121" s="124" t="s">
        <v>123</v>
      </c>
      <c r="I121" s="124" t="s">
        <v>124</v>
      </c>
      <c r="J121" s="125" t="s">
        <v>111</v>
      </c>
      <c r="K121" s="126" t="s">
        <v>125</v>
      </c>
      <c r="L121" s="127"/>
      <c r="M121" s="63" t="s">
        <v>1</v>
      </c>
      <c r="N121" s="64" t="s">
        <v>42</v>
      </c>
      <c r="O121" s="64" t="s">
        <v>126</v>
      </c>
      <c r="P121" s="64" t="s">
        <v>127</v>
      </c>
      <c r="Q121" s="64" t="s">
        <v>128</v>
      </c>
      <c r="R121" s="64" t="s">
        <v>129</v>
      </c>
      <c r="S121" s="64" t="s">
        <v>130</v>
      </c>
      <c r="T121" s="65" t="s">
        <v>131</v>
      </c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</row>
    <row r="122" spans="1:63" s="2" customFormat="1" ht="22.9" customHeight="1">
      <c r="A122" s="33"/>
      <c r="B122" s="34"/>
      <c r="C122" s="70" t="s">
        <v>132</v>
      </c>
      <c r="D122" s="33"/>
      <c r="E122" s="33"/>
      <c r="F122" s="33"/>
      <c r="G122" s="33"/>
      <c r="H122" s="33"/>
      <c r="I122" s="33"/>
      <c r="J122" s="128">
        <f>BK122</f>
        <v>0</v>
      </c>
      <c r="K122" s="33"/>
      <c r="L122" s="34"/>
      <c r="M122" s="66"/>
      <c r="N122" s="57"/>
      <c r="O122" s="67"/>
      <c r="P122" s="129">
        <f>P123</f>
        <v>0</v>
      </c>
      <c r="Q122" s="67"/>
      <c r="R122" s="129">
        <f>R123</f>
        <v>0</v>
      </c>
      <c r="S122" s="67"/>
      <c r="T122" s="130">
        <f>T123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77</v>
      </c>
      <c r="AU122" s="18" t="s">
        <v>113</v>
      </c>
      <c r="BK122" s="131">
        <f>BK123</f>
        <v>0</v>
      </c>
    </row>
    <row r="123" spans="2:63" s="12" customFormat="1" ht="25.9" customHeight="1">
      <c r="B123" s="132"/>
      <c r="D123" s="133" t="s">
        <v>77</v>
      </c>
      <c r="E123" s="134" t="s">
        <v>84</v>
      </c>
      <c r="F123" s="134" t="s">
        <v>133</v>
      </c>
      <c r="I123" s="135"/>
      <c r="J123" s="136">
        <f>BK123</f>
        <v>0</v>
      </c>
      <c r="L123" s="132"/>
      <c r="M123" s="137"/>
      <c r="N123" s="138"/>
      <c r="O123" s="138"/>
      <c r="P123" s="139">
        <f>P124+P126+P128+P130+P132</f>
        <v>0</v>
      </c>
      <c r="Q123" s="138"/>
      <c r="R123" s="139">
        <f>R124+R126+R128+R130+R132</f>
        <v>0</v>
      </c>
      <c r="S123" s="138"/>
      <c r="T123" s="140">
        <f>T124+T126+T128+T130+T132</f>
        <v>0</v>
      </c>
      <c r="AR123" s="133" t="s">
        <v>14</v>
      </c>
      <c r="AT123" s="141" t="s">
        <v>77</v>
      </c>
      <c r="AU123" s="141" t="s">
        <v>78</v>
      </c>
      <c r="AY123" s="133" t="s">
        <v>134</v>
      </c>
      <c r="BK123" s="142">
        <f>BK124+BK126+BK128+BK130+BK132</f>
        <v>0</v>
      </c>
    </row>
    <row r="124" spans="2:63" s="12" customFormat="1" ht="22.9" customHeight="1">
      <c r="B124" s="132"/>
      <c r="D124" s="133" t="s">
        <v>77</v>
      </c>
      <c r="E124" s="143" t="s">
        <v>135</v>
      </c>
      <c r="F124" s="143" t="s">
        <v>136</v>
      </c>
      <c r="I124" s="135"/>
      <c r="J124" s="144">
        <f>BK124</f>
        <v>0</v>
      </c>
      <c r="L124" s="132"/>
      <c r="M124" s="137"/>
      <c r="N124" s="138"/>
      <c r="O124" s="138"/>
      <c r="P124" s="139">
        <f>P125</f>
        <v>0</v>
      </c>
      <c r="Q124" s="138"/>
      <c r="R124" s="139">
        <f>R125</f>
        <v>0</v>
      </c>
      <c r="S124" s="138"/>
      <c r="T124" s="140">
        <f>T125</f>
        <v>0</v>
      </c>
      <c r="AR124" s="133" t="s">
        <v>14</v>
      </c>
      <c r="AT124" s="141" t="s">
        <v>77</v>
      </c>
      <c r="AU124" s="141" t="s">
        <v>86</v>
      </c>
      <c r="AY124" s="133" t="s">
        <v>134</v>
      </c>
      <c r="BK124" s="142">
        <f>BK125</f>
        <v>0</v>
      </c>
    </row>
    <row r="125" spans="1:65" s="2" customFormat="1" ht="24.2" customHeight="1">
      <c r="A125" s="33"/>
      <c r="B125" s="145"/>
      <c r="C125" s="146" t="s">
        <v>86</v>
      </c>
      <c r="D125" s="146" t="s">
        <v>137</v>
      </c>
      <c r="E125" s="147" t="s">
        <v>138</v>
      </c>
      <c r="F125" s="148" t="s">
        <v>139</v>
      </c>
      <c r="G125" s="149" t="s">
        <v>140</v>
      </c>
      <c r="H125" s="150">
        <v>1</v>
      </c>
      <c r="I125" s="151"/>
      <c r="J125" s="152">
        <f>ROUND(I125*H125,2)</f>
        <v>0</v>
      </c>
      <c r="K125" s="153"/>
      <c r="L125" s="34"/>
      <c r="M125" s="154" t="s">
        <v>1</v>
      </c>
      <c r="N125" s="155" t="s">
        <v>43</v>
      </c>
      <c r="O125" s="59"/>
      <c r="P125" s="156">
        <f>O125*H125</f>
        <v>0</v>
      </c>
      <c r="Q125" s="156">
        <v>0</v>
      </c>
      <c r="R125" s="156">
        <f>Q125*H125</f>
        <v>0</v>
      </c>
      <c r="S125" s="156">
        <v>0</v>
      </c>
      <c r="T125" s="157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58" t="s">
        <v>141</v>
      </c>
      <c r="AT125" s="158" t="s">
        <v>137</v>
      </c>
      <c r="AU125" s="158" t="s">
        <v>88</v>
      </c>
      <c r="AY125" s="18" t="s">
        <v>134</v>
      </c>
      <c r="BE125" s="159">
        <f>IF(N125="základní",J125,0)</f>
        <v>0</v>
      </c>
      <c r="BF125" s="159">
        <f>IF(N125="snížená",J125,0)</f>
        <v>0</v>
      </c>
      <c r="BG125" s="159">
        <f>IF(N125="zákl. přenesená",J125,0)</f>
        <v>0</v>
      </c>
      <c r="BH125" s="159">
        <f>IF(N125="sníž. přenesená",J125,0)</f>
        <v>0</v>
      </c>
      <c r="BI125" s="159">
        <f>IF(N125="nulová",J125,0)</f>
        <v>0</v>
      </c>
      <c r="BJ125" s="18" t="s">
        <v>86</v>
      </c>
      <c r="BK125" s="159">
        <f>ROUND(I125*H125,2)</f>
        <v>0</v>
      </c>
      <c r="BL125" s="18" t="s">
        <v>141</v>
      </c>
      <c r="BM125" s="158" t="s">
        <v>142</v>
      </c>
    </row>
    <row r="126" spans="2:63" s="12" customFormat="1" ht="22.9" customHeight="1">
      <c r="B126" s="132"/>
      <c r="D126" s="133" t="s">
        <v>77</v>
      </c>
      <c r="E126" s="143" t="s">
        <v>143</v>
      </c>
      <c r="F126" s="143" t="s">
        <v>144</v>
      </c>
      <c r="I126" s="135"/>
      <c r="J126" s="144">
        <f>BK126</f>
        <v>0</v>
      </c>
      <c r="L126" s="132"/>
      <c r="M126" s="137"/>
      <c r="N126" s="138"/>
      <c r="O126" s="138"/>
      <c r="P126" s="139">
        <f>P127</f>
        <v>0</v>
      </c>
      <c r="Q126" s="138"/>
      <c r="R126" s="139">
        <f>R127</f>
        <v>0</v>
      </c>
      <c r="S126" s="138"/>
      <c r="T126" s="140">
        <f>T127</f>
        <v>0</v>
      </c>
      <c r="AR126" s="133" t="s">
        <v>14</v>
      </c>
      <c r="AT126" s="141" t="s">
        <v>77</v>
      </c>
      <c r="AU126" s="141" t="s">
        <v>86</v>
      </c>
      <c r="AY126" s="133" t="s">
        <v>134</v>
      </c>
      <c r="BK126" s="142">
        <f>BK127</f>
        <v>0</v>
      </c>
    </row>
    <row r="127" spans="1:65" s="2" customFormat="1" ht="16.5" customHeight="1">
      <c r="A127" s="33"/>
      <c r="B127" s="145"/>
      <c r="C127" s="146" t="s">
        <v>88</v>
      </c>
      <c r="D127" s="146" t="s">
        <v>137</v>
      </c>
      <c r="E127" s="147" t="s">
        <v>145</v>
      </c>
      <c r="F127" s="148" t="s">
        <v>144</v>
      </c>
      <c r="G127" s="149" t="s">
        <v>146</v>
      </c>
      <c r="H127" s="150">
        <v>1</v>
      </c>
      <c r="I127" s="151"/>
      <c r="J127" s="152">
        <f>ROUND(I127*H127,2)</f>
        <v>0</v>
      </c>
      <c r="K127" s="153"/>
      <c r="L127" s="34"/>
      <c r="M127" s="154" t="s">
        <v>1</v>
      </c>
      <c r="N127" s="155" t="s">
        <v>43</v>
      </c>
      <c r="O127" s="59"/>
      <c r="P127" s="156">
        <f>O127*H127</f>
        <v>0</v>
      </c>
      <c r="Q127" s="156">
        <v>0</v>
      </c>
      <c r="R127" s="156">
        <f>Q127*H127</f>
        <v>0</v>
      </c>
      <c r="S127" s="156">
        <v>0</v>
      </c>
      <c r="T127" s="157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58" t="s">
        <v>141</v>
      </c>
      <c r="AT127" s="158" t="s">
        <v>137</v>
      </c>
      <c r="AU127" s="158" t="s">
        <v>88</v>
      </c>
      <c r="AY127" s="18" t="s">
        <v>134</v>
      </c>
      <c r="BE127" s="159">
        <f>IF(N127="základní",J127,0)</f>
        <v>0</v>
      </c>
      <c r="BF127" s="159">
        <f>IF(N127="snížená",J127,0)</f>
        <v>0</v>
      </c>
      <c r="BG127" s="159">
        <f>IF(N127="zákl. přenesená",J127,0)</f>
        <v>0</v>
      </c>
      <c r="BH127" s="159">
        <f>IF(N127="sníž. přenesená",J127,0)</f>
        <v>0</v>
      </c>
      <c r="BI127" s="159">
        <f>IF(N127="nulová",J127,0)</f>
        <v>0</v>
      </c>
      <c r="BJ127" s="18" t="s">
        <v>86</v>
      </c>
      <c r="BK127" s="159">
        <f>ROUND(I127*H127,2)</f>
        <v>0</v>
      </c>
      <c r="BL127" s="18" t="s">
        <v>141</v>
      </c>
      <c r="BM127" s="158" t="s">
        <v>147</v>
      </c>
    </row>
    <row r="128" spans="2:63" s="12" customFormat="1" ht="22.9" customHeight="1">
      <c r="B128" s="132"/>
      <c r="D128" s="133" t="s">
        <v>77</v>
      </c>
      <c r="E128" s="143" t="s">
        <v>148</v>
      </c>
      <c r="F128" s="143" t="s">
        <v>149</v>
      </c>
      <c r="I128" s="135"/>
      <c r="J128" s="144">
        <f>BK128</f>
        <v>0</v>
      </c>
      <c r="L128" s="132"/>
      <c r="M128" s="137"/>
      <c r="N128" s="138"/>
      <c r="O128" s="138"/>
      <c r="P128" s="139">
        <f>P129</f>
        <v>0</v>
      </c>
      <c r="Q128" s="138"/>
      <c r="R128" s="139">
        <f>R129</f>
        <v>0</v>
      </c>
      <c r="S128" s="138"/>
      <c r="T128" s="140">
        <f>T129</f>
        <v>0</v>
      </c>
      <c r="AR128" s="133" t="s">
        <v>14</v>
      </c>
      <c r="AT128" s="141" t="s">
        <v>77</v>
      </c>
      <c r="AU128" s="141" t="s">
        <v>86</v>
      </c>
      <c r="AY128" s="133" t="s">
        <v>134</v>
      </c>
      <c r="BK128" s="142">
        <f>BK129</f>
        <v>0</v>
      </c>
    </row>
    <row r="129" spans="1:65" s="2" customFormat="1" ht="16.5" customHeight="1">
      <c r="A129" s="33"/>
      <c r="B129" s="145"/>
      <c r="C129" s="146" t="s">
        <v>150</v>
      </c>
      <c r="D129" s="146" t="s">
        <v>137</v>
      </c>
      <c r="E129" s="147" t="s">
        <v>151</v>
      </c>
      <c r="F129" s="148" t="s">
        <v>149</v>
      </c>
      <c r="G129" s="149" t="s">
        <v>146</v>
      </c>
      <c r="H129" s="150">
        <v>1</v>
      </c>
      <c r="I129" s="151"/>
      <c r="J129" s="152">
        <f>ROUND(I129*H129,2)</f>
        <v>0</v>
      </c>
      <c r="K129" s="153"/>
      <c r="L129" s="34"/>
      <c r="M129" s="154" t="s">
        <v>1</v>
      </c>
      <c r="N129" s="155" t="s">
        <v>43</v>
      </c>
      <c r="O129" s="59"/>
      <c r="P129" s="156">
        <f>O129*H129</f>
        <v>0</v>
      </c>
      <c r="Q129" s="156">
        <v>0</v>
      </c>
      <c r="R129" s="156">
        <f>Q129*H129</f>
        <v>0</v>
      </c>
      <c r="S129" s="156">
        <v>0</v>
      </c>
      <c r="T129" s="157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8" t="s">
        <v>141</v>
      </c>
      <c r="AT129" s="158" t="s">
        <v>137</v>
      </c>
      <c r="AU129" s="158" t="s">
        <v>88</v>
      </c>
      <c r="AY129" s="18" t="s">
        <v>134</v>
      </c>
      <c r="BE129" s="159">
        <f>IF(N129="základní",J129,0)</f>
        <v>0</v>
      </c>
      <c r="BF129" s="159">
        <f>IF(N129="snížená",J129,0)</f>
        <v>0</v>
      </c>
      <c r="BG129" s="159">
        <f>IF(N129="zákl. přenesená",J129,0)</f>
        <v>0</v>
      </c>
      <c r="BH129" s="159">
        <f>IF(N129="sníž. přenesená",J129,0)</f>
        <v>0</v>
      </c>
      <c r="BI129" s="159">
        <f>IF(N129="nulová",J129,0)</f>
        <v>0</v>
      </c>
      <c r="BJ129" s="18" t="s">
        <v>86</v>
      </c>
      <c r="BK129" s="159">
        <f>ROUND(I129*H129,2)</f>
        <v>0</v>
      </c>
      <c r="BL129" s="18" t="s">
        <v>141</v>
      </c>
      <c r="BM129" s="158" t="s">
        <v>152</v>
      </c>
    </row>
    <row r="130" spans="2:63" s="12" customFormat="1" ht="22.9" customHeight="1">
      <c r="B130" s="132"/>
      <c r="D130" s="133" t="s">
        <v>77</v>
      </c>
      <c r="E130" s="143" t="s">
        <v>153</v>
      </c>
      <c r="F130" s="143" t="s">
        <v>154</v>
      </c>
      <c r="I130" s="135"/>
      <c r="J130" s="144">
        <f>BK130</f>
        <v>0</v>
      </c>
      <c r="L130" s="132"/>
      <c r="M130" s="137"/>
      <c r="N130" s="138"/>
      <c r="O130" s="138"/>
      <c r="P130" s="139">
        <f>P131</f>
        <v>0</v>
      </c>
      <c r="Q130" s="138"/>
      <c r="R130" s="139">
        <f>R131</f>
        <v>0</v>
      </c>
      <c r="S130" s="138"/>
      <c r="T130" s="140">
        <f>T131</f>
        <v>0</v>
      </c>
      <c r="AR130" s="133" t="s">
        <v>14</v>
      </c>
      <c r="AT130" s="141" t="s">
        <v>77</v>
      </c>
      <c r="AU130" s="141" t="s">
        <v>86</v>
      </c>
      <c r="AY130" s="133" t="s">
        <v>134</v>
      </c>
      <c r="BK130" s="142">
        <f>BK131</f>
        <v>0</v>
      </c>
    </row>
    <row r="131" spans="1:65" s="2" customFormat="1" ht="16.5" customHeight="1">
      <c r="A131" s="33"/>
      <c r="B131" s="145"/>
      <c r="C131" s="146" t="s">
        <v>155</v>
      </c>
      <c r="D131" s="146" t="s">
        <v>137</v>
      </c>
      <c r="E131" s="147" t="s">
        <v>156</v>
      </c>
      <c r="F131" s="148" t="s">
        <v>157</v>
      </c>
      <c r="G131" s="149" t="s">
        <v>140</v>
      </c>
      <c r="H131" s="150">
        <v>1</v>
      </c>
      <c r="I131" s="151"/>
      <c r="J131" s="152">
        <f>ROUND(I131*H131,2)</f>
        <v>0</v>
      </c>
      <c r="K131" s="153"/>
      <c r="L131" s="34"/>
      <c r="M131" s="154" t="s">
        <v>1</v>
      </c>
      <c r="N131" s="155" t="s">
        <v>43</v>
      </c>
      <c r="O131" s="59"/>
      <c r="P131" s="156">
        <f>O131*H131</f>
        <v>0</v>
      </c>
      <c r="Q131" s="156">
        <v>0</v>
      </c>
      <c r="R131" s="156">
        <f>Q131*H131</f>
        <v>0</v>
      </c>
      <c r="S131" s="156">
        <v>0</v>
      </c>
      <c r="T131" s="157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8" t="s">
        <v>141</v>
      </c>
      <c r="AT131" s="158" t="s">
        <v>137</v>
      </c>
      <c r="AU131" s="158" t="s">
        <v>88</v>
      </c>
      <c r="AY131" s="18" t="s">
        <v>134</v>
      </c>
      <c r="BE131" s="159">
        <f>IF(N131="základní",J131,0)</f>
        <v>0</v>
      </c>
      <c r="BF131" s="159">
        <f>IF(N131="snížená",J131,0)</f>
        <v>0</v>
      </c>
      <c r="BG131" s="159">
        <f>IF(N131="zákl. přenesená",J131,0)</f>
        <v>0</v>
      </c>
      <c r="BH131" s="159">
        <f>IF(N131="sníž. přenesená",J131,0)</f>
        <v>0</v>
      </c>
      <c r="BI131" s="159">
        <f>IF(N131="nulová",J131,0)</f>
        <v>0</v>
      </c>
      <c r="BJ131" s="18" t="s">
        <v>86</v>
      </c>
      <c r="BK131" s="159">
        <f>ROUND(I131*H131,2)</f>
        <v>0</v>
      </c>
      <c r="BL131" s="18" t="s">
        <v>141</v>
      </c>
      <c r="BM131" s="158" t="s">
        <v>158</v>
      </c>
    </row>
    <row r="132" spans="2:63" s="12" customFormat="1" ht="22.9" customHeight="1">
      <c r="B132" s="132"/>
      <c r="D132" s="133" t="s">
        <v>77</v>
      </c>
      <c r="E132" s="143" t="s">
        <v>159</v>
      </c>
      <c r="F132" s="143" t="s">
        <v>160</v>
      </c>
      <c r="I132" s="135"/>
      <c r="J132" s="144">
        <f>BK132</f>
        <v>0</v>
      </c>
      <c r="L132" s="132"/>
      <c r="M132" s="137"/>
      <c r="N132" s="138"/>
      <c r="O132" s="138"/>
      <c r="P132" s="139">
        <f>P133</f>
        <v>0</v>
      </c>
      <c r="Q132" s="138"/>
      <c r="R132" s="139">
        <f>R133</f>
        <v>0</v>
      </c>
      <c r="S132" s="138"/>
      <c r="T132" s="140">
        <f>T133</f>
        <v>0</v>
      </c>
      <c r="AR132" s="133" t="s">
        <v>14</v>
      </c>
      <c r="AT132" s="141" t="s">
        <v>77</v>
      </c>
      <c r="AU132" s="141" t="s">
        <v>86</v>
      </c>
      <c r="AY132" s="133" t="s">
        <v>134</v>
      </c>
      <c r="BK132" s="142">
        <f>BK133</f>
        <v>0</v>
      </c>
    </row>
    <row r="133" spans="1:65" s="2" customFormat="1" ht="16.5" customHeight="1">
      <c r="A133" s="33"/>
      <c r="B133" s="145"/>
      <c r="C133" s="146" t="s">
        <v>14</v>
      </c>
      <c r="D133" s="146" t="s">
        <v>137</v>
      </c>
      <c r="E133" s="147" t="s">
        <v>161</v>
      </c>
      <c r="F133" s="148" t="s">
        <v>160</v>
      </c>
      <c r="G133" s="149" t="s">
        <v>146</v>
      </c>
      <c r="H133" s="150">
        <v>1</v>
      </c>
      <c r="I133" s="151"/>
      <c r="J133" s="152">
        <f>ROUND(I133*H133,2)</f>
        <v>0</v>
      </c>
      <c r="K133" s="153"/>
      <c r="L133" s="34"/>
      <c r="M133" s="160" t="s">
        <v>1</v>
      </c>
      <c r="N133" s="161" t="s">
        <v>43</v>
      </c>
      <c r="O133" s="162"/>
      <c r="P133" s="163">
        <f>O133*H133</f>
        <v>0</v>
      </c>
      <c r="Q133" s="163">
        <v>0</v>
      </c>
      <c r="R133" s="163">
        <f>Q133*H133</f>
        <v>0</v>
      </c>
      <c r="S133" s="163">
        <v>0</v>
      </c>
      <c r="T133" s="164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58" t="s">
        <v>141</v>
      </c>
      <c r="AT133" s="158" t="s">
        <v>137</v>
      </c>
      <c r="AU133" s="158" t="s">
        <v>88</v>
      </c>
      <c r="AY133" s="18" t="s">
        <v>134</v>
      </c>
      <c r="BE133" s="159">
        <f>IF(N133="základní",J133,0)</f>
        <v>0</v>
      </c>
      <c r="BF133" s="159">
        <f>IF(N133="snížená",J133,0)</f>
        <v>0</v>
      </c>
      <c r="BG133" s="159">
        <f>IF(N133="zákl. přenesená",J133,0)</f>
        <v>0</v>
      </c>
      <c r="BH133" s="159">
        <f>IF(N133="sníž. přenesená",J133,0)</f>
        <v>0</v>
      </c>
      <c r="BI133" s="159">
        <f>IF(N133="nulová",J133,0)</f>
        <v>0</v>
      </c>
      <c r="BJ133" s="18" t="s">
        <v>86</v>
      </c>
      <c r="BK133" s="159">
        <f>ROUND(I133*H133,2)</f>
        <v>0</v>
      </c>
      <c r="BL133" s="18" t="s">
        <v>141</v>
      </c>
      <c r="BM133" s="158" t="s">
        <v>162</v>
      </c>
    </row>
    <row r="134" spans="1:31" s="2" customFormat="1" ht="6.95" customHeight="1">
      <c r="A134" s="33"/>
      <c r="B134" s="48"/>
      <c r="C134" s="49"/>
      <c r="D134" s="49"/>
      <c r="E134" s="49"/>
      <c r="F134" s="49"/>
      <c r="G134" s="49"/>
      <c r="H134" s="49"/>
      <c r="I134" s="49"/>
      <c r="J134" s="49"/>
      <c r="K134" s="49"/>
      <c r="L134" s="34"/>
      <c r="M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</sheetData>
  <autoFilter ref="C121:K133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93"/>
  <sheetViews>
    <sheetView showGridLines="0" workbookViewId="0" topLeftCell="A158">
      <selection activeCell="I131" sqref="I13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4" t="s">
        <v>5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8" t="s">
        <v>90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88</v>
      </c>
    </row>
    <row r="4" spans="2:46" s="1" customFormat="1" ht="24.95" customHeight="1">
      <c r="B4" s="21"/>
      <c r="D4" s="22" t="s">
        <v>106</v>
      </c>
      <c r="L4" s="21"/>
      <c r="M4" s="94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48" t="str">
        <f>'Rekapitulace stavby'!K6</f>
        <v>Dokončení rekonstrukce toalet 1.NP a 2.NP - muzeum</v>
      </c>
      <c r="F7" s="249"/>
      <c r="G7" s="249"/>
      <c r="H7" s="249"/>
      <c r="L7" s="21"/>
    </row>
    <row r="8" spans="1:31" s="2" customFormat="1" ht="12" customHeight="1">
      <c r="A8" s="33"/>
      <c r="B8" s="34"/>
      <c r="C8" s="33"/>
      <c r="D8" s="28" t="s">
        <v>107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28" t="s">
        <v>163</v>
      </c>
      <c r="F9" s="247"/>
      <c r="G9" s="247"/>
      <c r="H9" s="24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28" t="s">
        <v>18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28" t="s">
        <v>21</v>
      </c>
      <c r="J12" s="56" t="str">
        <f>'Rekapitulace stavby'!AN8</f>
        <v>17. 6. 2022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28" t="s">
        <v>24</v>
      </c>
      <c r="J14" s="26" t="s">
        <v>25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26</v>
      </c>
      <c r="F15" s="33"/>
      <c r="G15" s="33"/>
      <c r="H15" s="33"/>
      <c r="I15" s="28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28</v>
      </c>
      <c r="E17" s="33"/>
      <c r="F17" s="33"/>
      <c r="G17" s="33"/>
      <c r="H17" s="33"/>
      <c r="I17" s="28" t="s">
        <v>24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50" t="str">
        <f>'Rekapitulace stavby'!E14</f>
        <v>Vyplň údaj</v>
      </c>
      <c r="F18" s="243"/>
      <c r="G18" s="243"/>
      <c r="H18" s="243"/>
      <c r="I18" s="2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30</v>
      </c>
      <c r="E20" s="33"/>
      <c r="F20" s="33"/>
      <c r="G20" s="33"/>
      <c r="H20" s="33"/>
      <c r="I20" s="28" t="s">
        <v>24</v>
      </c>
      <c r="J20" s="26" t="s">
        <v>31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32</v>
      </c>
      <c r="F21" s="33"/>
      <c r="G21" s="33"/>
      <c r="H21" s="33"/>
      <c r="I21" s="28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28" t="s">
        <v>24</v>
      </c>
      <c r="J23" s="26" t="s">
        <v>35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36</v>
      </c>
      <c r="F24" s="33"/>
      <c r="G24" s="33"/>
      <c r="H24" s="33"/>
      <c r="I24" s="28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5"/>
      <c r="B27" s="96"/>
      <c r="C27" s="95"/>
      <c r="D27" s="95"/>
      <c r="E27" s="246" t="s">
        <v>1</v>
      </c>
      <c r="F27" s="246"/>
      <c r="G27" s="246"/>
      <c r="H27" s="246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8" t="s">
        <v>38</v>
      </c>
      <c r="E30" s="33"/>
      <c r="F30" s="33"/>
      <c r="G30" s="33"/>
      <c r="H30" s="33"/>
      <c r="I30" s="33"/>
      <c r="J30" s="72">
        <f>ROUND(J128,2)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40</v>
      </c>
      <c r="G32" s="33"/>
      <c r="H32" s="33"/>
      <c r="I32" s="37" t="s">
        <v>39</v>
      </c>
      <c r="J32" s="37" t="s">
        <v>41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9" t="s">
        <v>42</v>
      </c>
      <c r="E33" s="28" t="s">
        <v>43</v>
      </c>
      <c r="F33" s="100">
        <f>ROUND((SUM(BE128:BE192)),2)</f>
        <v>0</v>
      </c>
      <c r="G33" s="33"/>
      <c r="H33" s="33"/>
      <c r="I33" s="101">
        <v>0.21</v>
      </c>
      <c r="J33" s="100">
        <f>ROUND(((SUM(BE128:BE192))*I33),2)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44</v>
      </c>
      <c r="F34" s="100">
        <f>ROUND((SUM(BF128:BF192)),2)</f>
        <v>0</v>
      </c>
      <c r="G34" s="33"/>
      <c r="H34" s="33"/>
      <c r="I34" s="101">
        <v>0.15</v>
      </c>
      <c r="J34" s="100">
        <f>ROUND(((SUM(BF128:BF192))*I34),2)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45</v>
      </c>
      <c r="F35" s="100">
        <f>ROUND((SUM(BG128:BG192)),2)</f>
        <v>0</v>
      </c>
      <c r="G35" s="33"/>
      <c r="H35" s="33"/>
      <c r="I35" s="101">
        <v>0.21</v>
      </c>
      <c r="J35" s="100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46</v>
      </c>
      <c r="F36" s="100">
        <f>ROUND((SUM(BH128:BH192)),2)</f>
        <v>0</v>
      </c>
      <c r="G36" s="33"/>
      <c r="H36" s="33"/>
      <c r="I36" s="101">
        <v>0.15</v>
      </c>
      <c r="J36" s="100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47</v>
      </c>
      <c r="F37" s="100">
        <f>ROUND((SUM(BI128:BI192)),2)</f>
        <v>0</v>
      </c>
      <c r="G37" s="33"/>
      <c r="H37" s="33"/>
      <c r="I37" s="101">
        <v>0</v>
      </c>
      <c r="J37" s="100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2"/>
      <c r="D39" s="103" t="s">
        <v>48</v>
      </c>
      <c r="E39" s="61"/>
      <c r="F39" s="61"/>
      <c r="G39" s="104" t="s">
        <v>49</v>
      </c>
      <c r="H39" s="105" t="s">
        <v>50</v>
      </c>
      <c r="I39" s="61"/>
      <c r="J39" s="106">
        <f>SUM(J30:J37)</f>
        <v>0</v>
      </c>
      <c r="K39" s="107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51</v>
      </c>
      <c r="E50" s="45"/>
      <c r="F50" s="45"/>
      <c r="G50" s="44" t="s">
        <v>52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53</v>
      </c>
      <c r="E61" s="36"/>
      <c r="F61" s="108" t="s">
        <v>54</v>
      </c>
      <c r="G61" s="46" t="s">
        <v>53</v>
      </c>
      <c r="H61" s="36"/>
      <c r="I61" s="36"/>
      <c r="J61" s="109" t="s">
        <v>54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55</v>
      </c>
      <c r="E65" s="47"/>
      <c r="F65" s="47"/>
      <c r="G65" s="44" t="s">
        <v>56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53</v>
      </c>
      <c r="E76" s="36"/>
      <c r="F76" s="108" t="s">
        <v>54</v>
      </c>
      <c r="G76" s="46" t="s">
        <v>53</v>
      </c>
      <c r="H76" s="36"/>
      <c r="I76" s="36"/>
      <c r="J76" s="109" t="s">
        <v>54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109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48" t="str">
        <f>E7</f>
        <v>Dokončení rekonstrukce toalet 1.NP a 2.NP - muzeum</v>
      </c>
      <c r="F85" s="249"/>
      <c r="G85" s="249"/>
      <c r="H85" s="24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107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28" t="str">
        <f>E9</f>
        <v>0 - Bourací práce</v>
      </c>
      <c r="F87" s="247"/>
      <c r="G87" s="247"/>
      <c r="H87" s="24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19</v>
      </c>
      <c r="D89" s="33"/>
      <c r="E89" s="33"/>
      <c r="F89" s="26" t="str">
        <f>F12</f>
        <v>Masarykovo náměstí 97</v>
      </c>
      <c r="G89" s="33"/>
      <c r="H89" s="33"/>
      <c r="I89" s="28" t="s">
        <v>21</v>
      </c>
      <c r="J89" s="56" t="str">
        <f>IF(J12="","",J12)</f>
        <v>17. 6. 2022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23</v>
      </c>
      <c r="D91" s="33"/>
      <c r="E91" s="33"/>
      <c r="F91" s="26" t="str">
        <f>E15</f>
        <v>Oblastní muzeum Praha-východ</v>
      </c>
      <c r="G91" s="33"/>
      <c r="H91" s="33"/>
      <c r="I91" s="28" t="s">
        <v>30</v>
      </c>
      <c r="J91" s="31" t="str">
        <f>E21</f>
        <v>Maur – Dases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28" t="s">
        <v>34</v>
      </c>
      <c r="J92" s="31" t="str">
        <f>E24</f>
        <v>RPHSTAV s.r.o.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10" t="s">
        <v>110</v>
      </c>
      <c r="D94" s="102"/>
      <c r="E94" s="102"/>
      <c r="F94" s="102"/>
      <c r="G94" s="102"/>
      <c r="H94" s="102"/>
      <c r="I94" s="102"/>
      <c r="J94" s="111" t="s">
        <v>111</v>
      </c>
      <c r="K94" s="102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2" t="s">
        <v>112</v>
      </c>
      <c r="D96" s="33"/>
      <c r="E96" s="33"/>
      <c r="F96" s="33"/>
      <c r="G96" s="33"/>
      <c r="H96" s="33"/>
      <c r="I96" s="33"/>
      <c r="J96" s="72">
        <f>J128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113</v>
      </c>
    </row>
    <row r="97" spans="2:12" s="9" customFormat="1" ht="24.95" customHeight="1">
      <c r="B97" s="113"/>
      <c r="D97" s="114" t="s">
        <v>164</v>
      </c>
      <c r="E97" s="115"/>
      <c r="F97" s="115"/>
      <c r="G97" s="115"/>
      <c r="H97" s="115"/>
      <c r="I97" s="115"/>
      <c r="J97" s="116">
        <f>J129</f>
        <v>0</v>
      </c>
      <c r="L97" s="113"/>
    </row>
    <row r="98" spans="2:12" s="10" customFormat="1" ht="19.9" customHeight="1">
      <c r="B98" s="117"/>
      <c r="D98" s="118" t="s">
        <v>165</v>
      </c>
      <c r="E98" s="119"/>
      <c r="F98" s="119"/>
      <c r="G98" s="119"/>
      <c r="H98" s="119"/>
      <c r="I98" s="119"/>
      <c r="J98" s="120">
        <f>J130</f>
        <v>0</v>
      </c>
      <c r="L98" s="117"/>
    </row>
    <row r="99" spans="2:12" s="10" customFormat="1" ht="19.9" customHeight="1">
      <c r="B99" s="117"/>
      <c r="D99" s="118" t="s">
        <v>166</v>
      </c>
      <c r="E99" s="119"/>
      <c r="F99" s="119"/>
      <c r="G99" s="119"/>
      <c r="H99" s="119"/>
      <c r="I99" s="119"/>
      <c r="J99" s="120">
        <f>J161</f>
        <v>0</v>
      </c>
      <c r="L99" s="117"/>
    </row>
    <row r="100" spans="2:12" s="10" customFormat="1" ht="19.9" customHeight="1">
      <c r="B100" s="117"/>
      <c r="D100" s="118" t="s">
        <v>167</v>
      </c>
      <c r="E100" s="119"/>
      <c r="F100" s="119"/>
      <c r="G100" s="119"/>
      <c r="H100" s="119"/>
      <c r="I100" s="119"/>
      <c r="J100" s="120">
        <f>J169</f>
        <v>0</v>
      </c>
      <c r="L100" s="117"/>
    </row>
    <row r="101" spans="2:12" s="9" customFormat="1" ht="24.95" customHeight="1">
      <c r="B101" s="113"/>
      <c r="D101" s="114" t="s">
        <v>168</v>
      </c>
      <c r="E101" s="115"/>
      <c r="F101" s="115"/>
      <c r="G101" s="115"/>
      <c r="H101" s="115"/>
      <c r="I101" s="115"/>
      <c r="J101" s="116">
        <f>J171</f>
        <v>0</v>
      </c>
      <c r="L101" s="113"/>
    </row>
    <row r="102" spans="2:12" s="10" customFormat="1" ht="19.9" customHeight="1">
      <c r="B102" s="117"/>
      <c r="D102" s="118" t="s">
        <v>169</v>
      </c>
      <c r="E102" s="119"/>
      <c r="F102" s="119"/>
      <c r="G102" s="119"/>
      <c r="H102" s="119"/>
      <c r="I102" s="119"/>
      <c r="J102" s="120">
        <f>J172</f>
        <v>0</v>
      </c>
      <c r="L102" s="117"/>
    </row>
    <row r="103" spans="2:12" s="10" customFormat="1" ht="19.9" customHeight="1">
      <c r="B103" s="117"/>
      <c r="D103" s="118" t="s">
        <v>170</v>
      </c>
      <c r="E103" s="119"/>
      <c r="F103" s="119"/>
      <c r="G103" s="119"/>
      <c r="H103" s="119"/>
      <c r="I103" s="119"/>
      <c r="J103" s="120">
        <f>J174</f>
        <v>0</v>
      </c>
      <c r="L103" s="117"/>
    </row>
    <row r="104" spans="2:12" s="10" customFormat="1" ht="19.9" customHeight="1">
      <c r="B104" s="117"/>
      <c r="D104" s="118" t="s">
        <v>171</v>
      </c>
      <c r="E104" s="119"/>
      <c r="F104" s="119"/>
      <c r="G104" s="119"/>
      <c r="H104" s="119"/>
      <c r="I104" s="119"/>
      <c r="J104" s="120">
        <f>J176</f>
        <v>0</v>
      </c>
      <c r="L104" s="117"/>
    </row>
    <row r="105" spans="2:12" s="10" customFormat="1" ht="19.9" customHeight="1">
      <c r="B105" s="117"/>
      <c r="D105" s="118" t="s">
        <v>172</v>
      </c>
      <c r="E105" s="119"/>
      <c r="F105" s="119"/>
      <c r="G105" s="119"/>
      <c r="H105" s="119"/>
      <c r="I105" s="119"/>
      <c r="J105" s="120">
        <f>J178</f>
        <v>0</v>
      </c>
      <c r="L105" s="117"/>
    </row>
    <row r="106" spans="2:12" s="10" customFormat="1" ht="19.9" customHeight="1">
      <c r="B106" s="117"/>
      <c r="D106" s="118" t="s">
        <v>173</v>
      </c>
      <c r="E106" s="119"/>
      <c r="F106" s="119"/>
      <c r="G106" s="119"/>
      <c r="H106" s="119"/>
      <c r="I106" s="119"/>
      <c r="J106" s="120">
        <f>J180</f>
        <v>0</v>
      </c>
      <c r="L106" s="117"/>
    </row>
    <row r="107" spans="2:12" s="10" customFormat="1" ht="19.9" customHeight="1">
      <c r="B107" s="117"/>
      <c r="D107" s="118" t="s">
        <v>174</v>
      </c>
      <c r="E107" s="119"/>
      <c r="F107" s="119"/>
      <c r="G107" s="119"/>
      <c r="H107" s="119"/>
      <c r="I107" s="119"/>
      <c r="J107" s="120">
        <f>J182</f>
        <v>0</v>
      </c>
      <c r="L107" s="117"/>
    </row>
    <row r="108" spans="2:12" s="10" customFormat="1" ht="19.9" customHeight="1">
      <c r="B108" s="117"/>
      <c r="D108" s="118" t="s">
        <v>175</v>
      </c>
      <c r="E108" s="119"/>
      <c r="F108" s="119"/>
      <c r="G108" s="119"/>
      <c r="H108" s="119"/>
      <c r="I108" s="119"/>
      <c r="J108" s="120">
        <f>J189</f>
        <v>0</v>
      </c>
      <c r="L108" s="117"/>
    </row>
    <row r="109" spans="1:31" s="2" customFormat="1" ht="21.75" customHeight="1">
      <c r="A109" s="33"/>
      <c r="B109" s="34"/>
      <c r="C109" s="33"/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4" spans="1:31" s="2" customFormat="1" ht="6.95" customHeight="1">
      <c r="A114" s="33"/>
      <c r="B114" s="50"/>
      <c r="C114" s="51"/>
      <c r="D114" s="51"/>
      <c r="E114" s="51"/>
      <c r="F114" s="51"/>
      <c r="G114" s="51"/>
      <c r="H114" s="51"/>
      <c r="I114" s="51"/>
      <c r="J114" s="51"/>
      <c r="K114" s="51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4.95" customHeight="1">
      <c r="A115" s="33"/>
      <c r="B115" s="34"/>
      <c r="C115" s="22" t="s">
        <v>120</v>
      </c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16</v>
      </c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6.5" customHeight="1">
      <c r="A118" s="33"/>
      <c r="B118" s="34"/>
      <c r="C118" s="33"/>
      <c r="D118" s="33"/>
      <c r="E118" s="248" t="str">
        <f>E7</f>
        <v>Dokončení rekonstrukce toalet 1.NP a 2.NP - muzeum</v>
      </c>
      <c r="F118" s="249"/>
      <c r="G118" s="249"/>
      <c r="H118" s="249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107</v>
      </c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6.5" customHeight="1">
      <c r="A120" s="33"/>
      <c r="B120" s="34"/>
      <c r="C120" s="33"/>
      <c r="D120" s="33"/>
      <c r="E120" s="228" t="str">
        <f>E9</f>
        <v>0 - Bourací práce</v>
      </c>
      <c r="F120" s="247"/>
      <c r="G120" s="247"/>
      <c r="H120" s="247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19</v>
      </c>
      <c r="D122" s="33"/>
      <c r="E122" s="33"/>
      <c r="F122" s="26" t="str">
        <f>F12</f>
        <v>Masarykovo náměstí 97</v>
      </c>
      <c r="G122" s="33"/>
      <c r="H122" s="33"/>
      <c r="I122" s="28" t="s">
        <v>21</v>
      </c>
      <c r="J122" s="56" t="str">
        <f>IF(J12="","",J12)</f>
        <v>17. 6. 2022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5.2" customHeight="1">
      <c r="A124" s="33"/>
      <c r="B124" s="34"/>
      <c r="C124" s="28" t="s">
        <v>23</v>
      </c>
      <c r="D124" s="33"/>
      <c r="E124" s="33"/>
      <c r="F124" s="26" t="str">
        <f>E15</f>
        <v>Oblastní muzeum Praha-východ</v>
      </c>
      <c r="G124" s="33"/>
      <c r="H124" s="33"/>
      <c r="I124" s="28" t="s">
        <v>30</v>
      </c>
      <c r="J124" s="31" t="str">
        <f>E21</f>
        <v>Maur – Dases s.r.o.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5.2" customHeight="1">
      <c r="A125" s="33"/>
      <c r="B125" s="34"/>
      <c r="C125" s="28" t="s">
        <v>28</v>
      </c>
      <c r="D125" s="33"/>
      <c r="E125" s="33"/>
      <c r="F125" s="26" t="str">
        <f>IF(E18="","",E18)</f>
        <v>Vyplň údaj</v>
      </c>
      <c r="G125" s="33"/>
      <c r="H125" s="33"/>
      <c r="I125" s="28" t="s">
        <v>34</v>
      </c>
      <c r="J125" s="31" t="str">
        <f>E24</f>
        <v>RPHSTAV s.r.o.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0.35" customHeight="1">
      <c r="A126" s="33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11" customFormat="1" ht="29.25" customHeight="1">
      <c r="A127" s="121"/>
      <c r="B127" s="122"/>
      <c r="C127" s="123" t="s">
        <v>121</v>
      </c>
      <c r="D127" s="124" t="s">
        <v>63</v>
      </c>
      <c r="E127" s="124" t="s">
        <v>59</v>
      </c>
      <c r="F127" s="124" t="s">
        <v>60</v>
      </c>
      <c r="G127" s="124" t="s">
        <v>122</v>
      </c>
      <c r="H127" s="124" t="s">
        <v>123</v>
      </c>
      <c r="I127" s="124" t="s">
        <v>124</v>
      </c>
      <c r="J127" s="125" t="s">
        <v>111</v>
      </c>
      <c r="K127" s="126" t="s">
        <v>125</v>
      </c>
      <c r="L127" s="127"/>
      <c r="M127" s="63" t="s">
        <v>1</v>
      </c>
      <c r="N127" s="64" t="s">
        <v>42</v>
      </c>
      <c r="O127" s="64" t="s">
        <v>126</v>
      </c>
      <c r="P127" s="64" t="s">
        <v>127</v>
      </c>
      <c r="Q127" s="64" t="s">
        <v>128</v>
      </c>
      <c r="R127" s="64" t="s">
        <v>129</v>
      </c>
      <c r="S127" s="64" t="s">
        <v>130</v>
      </c>
      <c r="T127" s="65" t="s">
        <v>131</v>
      </c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</row>
    <row r="128" spans="1:63" s="2" customFormat="1" ht="22.9" customHeight="1">
      <c r="A128" s="33"/>
      <c r="B128" s="34"/>
      <c r="C128" s="70" t="s">
        <v>132</v>
      </c>
      <c r="D128" s="33"/>
      <c r="E128" s="33"/>
      <c r="F128" s="33"/>
      <c r="G128" s="33"/>
      <c r="H128" s="33"/>
      <c r="I128" s="33"/>
      <c r="J128" s="128">
        <f>BK128</f>
        <v>0</v>
      </c>
      <c r="K128" s="33"/>
      <c r="L128" s="34"/>
      <c r="M128" s="66"/>
      <c r="N128" s="57"/>
      <c r="O128" s="67"/>
      <c r="P128" s="129">
        <f>P129+P171</f>
        <v>0</v>
      </c>
      <c r="Q128" s="67"/>
      <c r="R128" s="129">
        <f>R129+R171</f>
        <v>2E-05</v>
      </c>
      <c r="S128" s="67"/>
      <c r="T128" s="130">
        <f>T129+T171</f>
        <v>10.583043499999999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77</v>
      </c>
      <c r="AU128" s="18" t="s">
        <v>113</v>
      </c>
      <c r="BK128" s="131">
        <f>BK129+BK171</f>
        <v>0</v>
      </c>
    </row>
    <row r="129" spans="2:63" s="12" customFormat="1" ht="25.9" customHeight="1">
      <c r="B129" s="132"/>
      <c r="D129" s="133" t="s">
        <v>77</v>
      </c>
      <c r="E129" s="134" t="s">
        <v>176</v>
      </c>
      <c r="F129" s="134" t="s">
        <v>177</v>
      </c>
      <c r="I129" s="135"/>
      <c r="J129" s="136">
        <f>BK129</f>
        <v>0</v>
      </c>
      <c r="L129" s="132"/>
      <c r="M129" s="137"/>
      <c r="N129" s="138"/>
      <c r="O129" s="138"/>
      <c r="P129" s="139">
        <f>P130+P161+P169</f>
        <v>0</v>
      </c>
      <c r="Q129" s="138"/>
      <c r="R129" s="139">
        <f>R130+R161+R169</f>
        <v>0</v>
      </c>
      <c r="S129" s="138"/>
      <c r="T129" s="140">
        <f>T130+T161+T169</f>
        <v>10.166675999999999</v>
      </c>
      <c r="AR129" s="133" t="s">
        <v>86</v>
      </c>
      <c r="AT129" s="141" t="s">
        <v>77</v>
      </c>
      <c r="AU129" s="141" t="s">
        <v>78</v>
      </c>
      <c r="AY129" s="133" t="s">
        <v>134</v>
      </c>
      <c r="BK129" s="142">
        <f>BK130+BK161+BK169</f>
        <v>0</v>
      </c>
    </row>
    <row r="130" spans="2:63" s="12" customFormat="1" ht="22.9" customHeight="1">
      <c r="B130" s="132"/>
      <c r="D130" s="133" t="s">
        <v>77</v>
      </c>
      <c r="E130" s="143" t="s">
        <v>178</v>
      </c>
      <c r="F130" s="143" t="s">
        <v>179</v>
      </c>
      <c r="I130" s="135"/>
      <c r="J130" s="144">
        <f>BK130</f>
        <v>0</v>
      </c>
      <c r="L130" s="132"/>
      <c r="M130" s="137"/>
      <c r="N130" s="138"/>
      <c r="O130" s="138"/>
      <c r="P130" s="139">
        <f>SUM(P131:P160)</f>
        <v>0</v>
      </c>
      <c r="Q130" s="138"/>
      <c r="R130" s="139">
        <f>SUM(R131:R160)</f>
        <v>0</v>
      </c>
      <c r="S130" s="138"/>
      <c r="T130" s="140">
        <f>SUM(T131:T160)</f>
        <v>10.166675999999999</v>
      </c>
      <c r="AR130" s="133" t="s">
        <v>86</v>
      </c>
      <c r="AT130" s="141" t="s">
        <v>77</v>
      </c>
      <c r="AU130" s="141" t="s">
        <v>86</v>
      </c>
      <c r="AY130" s="133" t="s">
        <v>134</v>
      </c>
      <c r="BK130" s="142">
        <f>SUM(BK131:BK160)</f>
        <v>0</v>
      </c>
    </row>
    <row r="131" spans="1:65" s="2" customFormat="1" ht="21.75" customHeight="1">
      <c r="A131" s="33"/>
      <c r="B131" s="145"/>
      <c r="C131" s="146" t="s">
        <v>183</v>
      </c>
      <c r="D131" s="146" t="s">
        <v>137</v>
      </c>
      <c r="E131" s="147" t="s">
        <v>184</v>
      </c>
      <c r="F131" s="148" t="s">
        <v>185</v>
      </c>
      <c r="G131" s="149" t="s">
        <v>180</v>
      </c>
      <c r="H131" s="150">
        <v>26.735</v>
      </c>
      <c r="I131" s="151"/>
      <c r="J131" s="152">
        <f>ROUND(I131*H131,2)</f>
        <v>0</v>
      </c>
      <c r="K131" s="153"/>
      <c r="L131" s="34"/>
      <c r="M131" s="154" t="s">
        <v>1</v>
      </c>
      <c r="N131" s="155" t="s">
        <v>43</v>
      </c>
      <c r="O131" s="59"/>
      <c r="P131" s="156">
        <f>O131*H131</f>
        <v>0</v>
      </c>
      <c r="Q131" s="156">
        <v>0</v>
      </c>
      <c r="R131" s="156">
        <f>Q131*H131</f>
        <v>0</v>
      </c>
      <c r="S131" s="156">
        <v>0</v>
      </c>
      <c r="T131" s="157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8" t="s">
        <v>155</v>
      </c>
      <c r="AT131" s="158" t="s">
        <v>137</v>
      </c>
      <c r="AU131" s="158" t="s">
        <v>88</v>
      </c>
      <c r="AY131" s="18" t="s">
        <v>134</v>
      </c>
      <c r="BE131" s="159">
        <f>IF(N131="základní",J131,0)</f>
        <v>0</v>
      </c>
      <c r="BF131" s="159">
        <f>IF(N131="snížená",J131,0)</f>
        <v>0</v>
      </c>
      <c r="BG131" s="159">
        <f>IF(N131="zákl. přenesená",J131,0)</f>
        <v>0</v>
      </c>
      <c r="BH131" s="159">
        <f>IF(N131="sníž. přenesená",J131,0)</f>
        <v>0</v>
      </c>
      <c r="BI131" s="159">
        <f>IF(N131="nulová",J131,0)</f>
        <v>0</v>
      </c>
      <c r="BJ131" s="18" t="s">
        <v>86</v>
      </c>
      <c r="BK131" s="159">
        <f>ROUND(I131*H131,2)</f>
        <v>0</v>
      </c>
      <c r="BL131" s="18" t="s">
        <v>155</v>
      </c>
      <c r="BM131" s="158" t="s">
        <v>186</v>
      </c>
    </row>
    <row r="132" spans="2:51" s="13" customFormat="1" ht="12">
      <c r="B132" s="165"/>
      <c r="D132" s="166" t="s">
        <v>181</v>
      </c>
      <c r="E132" s="167" t="s">
        <v>1</v>
      </c>
      <c r="F132" s="168" t="s">
        <v>182</v>
      </c>
      <c r="H132" s="167" t="s">
        <v>1</v>
      </c>
      <c r="I132" s="169"/>
      <c r="L132" s="165"/>
      <c r="M132" s="170"/>
      <c r="N132" s="171"/>
      <c r="O132" s="171"/>
      <c r="P132" s="171"/>
      <c r="Q132" s="171"/>
      <c r="R132" s="171"/>
      <c r="S132" s="171"/>
      <c r="T132" s="172"/>
      <c r="AT132" s="167" t="s">
        <v>181</v>
      </c>
      <c r="AU132" s="167" t="s">
        <v>88</v>
      </c>
      <c r="AV132" s="13" t="s">
        <v>86</v>
      </c>
      <c r="AW132" s="13" t="s">
        <v>33</v>
      </c>
      <c r="AX132" s="13" t="s">
        <v>78</v>
      </c>
      <c r="AY132" s="167" t="s">
        <v>134</v>
      </c>
    </row>
    <row r="133" spans="2:51" s="14" customFormat="1" ht="12">
      <c r="B133" s="173"/>
      <c r="D133" s="166" t="s">
        <v>181</v>
      </c>
      <c r="E133" s="174" t="s">
        <v>1</v>
      </c>
      <c r="F133" s="175" t="s">
        <v>187</v>
      </c>
      <c r="H133" s="176">
        <v>13.65</v>
      </c>
      <c r="I133" s="177"/>
      <c r="L133" s="173"/>
      <c r="M133" s="178"/>
      <c r="N133" s="179"/>
      <c r="O133" s="179"/>
      <c r="P133" s="179"/>
      <c r="Q133" s="179"/>
      <c r="R133" s="179"/>
      <c r="S133" s="179"/>
      <c r="T133" s="180"/>
      <c r="AT133" s="174" t="s">
        <v>181</v>
      </c>
      <c r="AU133" s="174" t="s">
        <v>88</v>
      </c>
      <c r="AV133" s="14" t="s">
        <v>88</v>
      </c>
      <c r="AW133" s="14" t="s">
        <v>33</v>
      </c>
      <c r="AX133" s="14" t="s">
        <v>78</v>
      </c>
      <c r="AY133" s="174" t="s">
        <v>134</v>
      </c>
    </row>
    <row r="134" spans="2:51" s="13" customFormat="1" ht="12">
      <c r="B134" s="165"/>
      <c r="D134" s="166" t="s">
        <v>181</v>
      </c>
      <c r="E134" s="167" t="s">
        <v>1</v>
      </c>
      <c r="F134" s="168" t="s">
        <v>188</v>
      </c>
      <c r="H134" s="167" t="s">
        <v>1</v>
      </c>
      <c r="I134" s="169"/>
      <c r="L134" s="165"/>
      <c r="M134" s="170"/>
      <c r="N134" s="171"/>
      <c r="O134" s="171"/>
      <c r="P134" s="171"/>
      <c r="Q134" s="171"/>
      <c r="R134" s="171"/>
      <c r="S134" s="171"/>
      <c r="T134" s="172"/>
      <c r="AT134" s="167" t="s">
        <v>181</v>
      </c>
      <c r="AU134" s="167" t="s">
        <v>88</v>
      </c>
      <c r="AV134" s="13" t="s">
        <v>86</v>
      </c>
      <c r="AW134" s="13" t="s">
        <v>33</v>
      </c>
      <c r="AX134" s="13" t="s">
        <v>78</v>
      </c>
      <c r="AY134" s="167" t="s">
        <v>134</v>
      </c>
    </row>
    <row r="135" spans="2:51" s="14" customFormat="1" ht="12">
      <c r="B135" s="173"/>
      <c r="D135" s="166" t="s">
        <v>181</v>
      </c>
      <c r="E135" s="174" t="s">
        <v>1</v>
      </c>
      <c r="F135" s="175" t="s">
        <v>189</v>
      </c>
      <c r="H135" s="176">
        <v>13.085</v>
      </c>
      <c r="I135" s="177"/>
      <c r="L135" s="173"/>
      <c r="M135" s="178"/>
      <c r="N135" s="179"/>
      <c r="O135" s="179"/>
      <c r="P135" s="179"/>
      <c r="Q135" s="179"/>
      <c r="R135" s="179"/>
      <c r="S135" s="179"/>
      <c r="T135" s="180"/>
      <c r="AT135" s="174" t="s">
        <v>181</v>
      </c>
      <c r="AU135" s="174" t="s">
        <v>88</v>
      </c>
      <c r="AV135" s="14" t="s">
        <v>88</v>
      </c>
      <c r="AW135" s="14" t="s">
        <v>33</v>
      </c>
      <c r="AX135" s="14" t="s">
        <v>78</v>
      </c>
      <c r="AY135" s="174" t="s">
        <v>134</v>
      </c>
    </row>
    <row r="136" spans="2:51" s="15" customFormat="1" ht="12">
      <c r="B136" s="181"/>
      <c r="D136" s="166" t="s">
        <v>181</v>
      </c>
      <c r="E136" s="182" t="s">
        <v>1</v>
      </c>
      <c r="F136" s="183" t="s">
        <v>190</v>
      </c>
      <c r="H136" s="184">
        <v>26.735</v>
      </c>
      <c r="I136" s="185"/>
      <c r="L136" s="181"/>
      <c r="M136" s="186"/>
      <c r="N136" s="187"/>
      <c r="O136" s="187"/>
      <c r="P136" s="187"/>
      <c r="Q136" s="187"/>
      <c r="R136" s="187"/>
      <c r="S136" s="187"/>
      <c r="T136" s="188"/>
      <c r="AT136" s="182" t="s">
        <v>181</v>
      </c>
      <c r="AU136" s="182" t="s">
        <v>88</v>
      </c>
      <c r="AV136" s="15" t="s">
        <v>155</v>
      </c>
      <c r="AW136" s="15" t="s">
        <v>33</v>
      </c>
      <c r="AX136" s="15" t="s">
        <v>86</v>
      </c>
      <c r="AY136" s="182" t="s">
        <v>134</v>
      </c>
    </row>
    <row r="137" spans="1:65" s="2" customFormat="1" ht="24.2" customHeight="1">
      <c r="A137" s="33"/>
      <c r="B137" s="145"/>
      <c r="C137" s="146" t="s">
        <v>191</v>
      </c>
      <c r="D137" s="146" t="s">
        <v>137</v>
      </c>
      <c r="E137" s="147" t="s">
        <v>192</v>
      </c>
      <c r="F137" s="148" t="s">
        <v>193</v>
      </c>
      <c r="G137" s="149" t="s">
        <v>180</v>
      </c>
      <c r="H137" s="150">
        <v>26.735</v>
      </c>
      <c r="I137" s="151"/>
      <c r="J137" s="152">
        <f>ROUND(I137*H137,2)</f>
        <v>0</v>
      </c>
      <c r="K137" s="153"/>
      <c r="L137" s="34"/>
      <c r="M137" s="154" t="s">
        <v>1</v>
      </c>
      <c r="N137" s="155" t="s">
        <v>43</v>
      </c>
      <c r="O137" s="59"/>
      <c r="P137" s="156">
        <f>O137*H137</f>
        <v>0</v>
      </c>
      <c r="Q137" s="156">
        <v>0</v>
      </c>
      <c r="R137" s="156">
        <f>Q137*H137</f>
        <v>0</v>
      </c>
      <c r="S137" s="156">
        <v>0</v>
      </c>
      <c r="T137" s="157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8" t="s">
        <v>155</v>
      </c>
      <c r="AT137" s="158" t="s">
        <v>137</v>
      </c>
      <c r="AU137" s="158" t="s">
        <v>88</v>
      </c>
      <c r="AY137" s="18" t="s">
        <v>134</v>
      </c>
      <c r="BE137" s="159">
        <f>IF(N137="základní",J137,0)</f>
        <v>0</v>
      </c>
      <c r="BF137" s="159">
        <f>IF(N137="snížená",J137,0)</f>
        <v>0</v>
      </c>
      <c r="BG137" s="159">
        <f>IF(N137="zákl. přenesená",J137,0)</f>
        <v>0</v>
      </c>
      <c r="BH137" s="159">
        <f>IF(N137="sníž. přenesená",J137,0)</f>
        <v>0</v>
      </c>
      <c r="BI137" s="159">
        <f>IF(N137="nulová",J137,0)</f>
        <v>0</v>
      </c>
      <c r="BJ137" s="18" t="s">
        <v>86</v>
      </c>
      <c r="BK137" s="159">
        <f>ROUND(I137*H137,2)</f>
        <v>0</v>
      </c>
      <c r="BL137" s="18" t="s">
        <v>155</v>
      </c>
      <c r="BM137" s="158" t="s">
        <v>194</v>
      </c>
    </row>
    <row r="138" spans="1:65" s="2" customFormat="1" ht="24.2" customHeight="1">
      <c r="A138" s="33"/>
      <c r="B138" s="145"/>
      <c r="C138" s="146" t="s">
        <v>150</v>
      </c>
      <c r="D138" s="146" t="s">
        <v>137</v>
      </c>
      <c r="E138" s="147" t="s">
        <v>195</v>
      </c>
      <c r="F138" s="148" t="s">
        <v>196</v>
      </c>
      <c r="G138" s="149" t="s">
        <v>180</v>
      </c>
      <c r="H138" s="150">
        <v>13.75</v>
      </c>
      <c r="I138" s="151"/>
      <c r="J138" s="152">
        <f>ROUND(I138*H138,2)</f>
        <v>0</v>
      </c>
      <c r="K138" s="153"/>
      <c r="L138" s="34"/>
      <c r="M138" s="154" t="s">
        <v>1</v>
      </c>
      <c r="N138" s="155" t="s">
        <v>43</v>
      </c>
      <c r="O138" s="59"/>
      <c r="P138" s="156">
        <f>O138*H138</f>
        <v>0</v>
      </c>
      <c r="Q138" s="156">
        <v>0</v>
      </c>
      <c r="R138" s="156">
        <f>Q138*H138</f>
        <v>0</v>
      </c>
      <c r="S138" s="156">
        <v>0.035</v>
      </c>
      <c r="T138" s="157">
        <f>S138*H138</f>
        <v>0.48125000000000007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8" t="s">
        <v>155</v>
      </c>
      <c r="AT138" s="158" t="s">
        <v>137</v>
      </c>
      <c r="AU138" s="158" t="s">
        <v>88</v>
      </c>
      <c r="AY138" s="18" t="s">
        <v>134</v>
      </c>
      <c r="BE138" s="159">
        <f>IF(N138="základní",J138,0)</f>
        <v>0</v>
      </c>
      <c r="BF138" s="159">
        <f>IF(N138="snížená",J138,0)</f>
        <v>0</v>
      </c>
      <c r="BG138" s="159">
        <f>IF(N138="zákl. přenesená",J138,0)</f>
        <v>0</v>
      </c>
      <c r="BH138" s="159">
        <f>IF(N138="sníž. přenesená",J138,0)</f>
        <v>0</v>
      </c>
      <c r="BI138" s="159">
        <f>IF(N138="nulová",J138,0)</f>
        <v>0</v>
      </c>
      <c r="BJ138" s="18" t="s">
        <v>86</v>
      </c>
      <c r="BK138" s="159">
        <f>ROUND(I138*H138,2)</f>
        <v>0</v>
      </c>
      <c r="BL138" s="18" t="s">
        <v>155</v>
      </c>
      <c r="BM138" s="158" t="s">
        <v>197</v>
      </c>
    </row>
    <row r="139" spans="1:65" s="2" customFormat="1" ht="21.75" customHeight="1">
      <c r="A139" s="33"/>
      <c r="B139" s="145"/>
      <c r="C139" s="146" t="s">
        <v>14</v>
      </c>
      <c r="D139" s="146" t="s">
        <v>137</v>
      </c>
      <c r="E139" s="147" t="s">
        <v>198</v>
      </c>
      <c r="F139" s="148" t="s">
        <v>199</v>
      </c>
      <c r="G139" s="149" t="s">
        <v>180</v>
      </c>
      <c r="H139" s="208">
        <v>8</v>
      </c>
      <c r="I139" s="151"/>
      <c r="J139" s="152">
        <f>ROUND(I139*H139,2)</f>
        <v>0</v>
      </c>
      <c r="K139" s="153"/>
      <c r="L139" s="34"/>
      <c r="M139" s="154" t="s">
        <v>1</v>
      </c>
      <c r="N139" s="155" t="s">
        <v>43</v>
      </c>
      <c r="O139" s="59"/>
      <c r="P139" s="156">
        <f>O139*H139</f>
        <v>0</v>
      </c>
      <c r="Q139" s="156">
        <v>0</v>
      </c>
      <c r="R139" s="156">
        <f>Q139*H139</f>
        <v>0</v>
      </c>
      <c r="S139" s="156">
        <v>0.076</v>
      </c>
      <c r="T139" s="157">
        <f>S139*H139</f>
        <v>0.608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8" t="s">
        <v>155</v>
      </c>
      <c r="AT139" s="158" t="s">
        <v>137</v>
      </c>
      <c r="AU139" s="158" t="s">
        <v>88</v>
      </c>
      <c r="AY139" s="18" t="s">
        <v>134</v>
      </c>
      <c r="BE139" s="159">
        <f>IF(N139="základní",J139,0)</f>
        <v>0</v>
      </c>
      <c r="BF139" s="159">
        <f>IF(N139="snížená",J139,0)</f>
        <v>0</v>
      </c>
      <c r="BG139" s="159">
        <f>IF(N139="zákl. přenesená",J139,0)</f>
        <v>0</v>
      </c>
      <c r="BH139" s="159">
        <f>IF(N139="sníž. přenesená",J139,0)</f>
        <v>0</v>
      </c>
      <c r="BI139" s="159">
        <f>IF(N139="nulová",J139,0)</f>
        <v>0</v>
      </c>
      <c r="BJ139" s="18" t="s">
        <v>86</v>
      </c>
      <c r="BK139" s="159">
        <f>ROUND(I139*H139,2)</f>
        <v>0</v>
      </c>
      <c r="BL139" s="18" t="s">
        <v>155</v>
      </c>
      <c r="BM139" s="158" t="s">
        <v>200</v>
      </c>
    </row>
    <row r="140" spans="1:65" s="2" customFormat="1" ht="37.9" customHeight="1">
      <c r="A140" s="33"/>
      <c r="B140" s="145"/>
      <c r="C140" s="146" t="s">
        <v>201</v>
      </c>
      <c r="D140" s="146" t="s">
        <v>137</v>
      </c>
      <c r="E140" s="147" t="s">
        <v>202</v>
      </c>
      <c r="F140" s="148" t="s">
        <v>203</v>
      </c>
      <c r="G140" s="149" t="s">
        <v>180</v>
      </c>
      <c r="H140" s="150">
        <v>78.291</v>
      </c>
      <c r="I140" s="151"/>
      <c r="J140" s="152">
        <f>ROUND(I140*H140,2)</f>
        <v>0</v>
      </c>
      <c r="K140" s="153"/>
      <c r="L140" s="34"/>
      <c r="M140" s="154" t="s">
        <v>1</v>
      </c>
      <c r="N140" s="155" t="s">
        <v>43</v>
      </c>
      <c r="O140" s="59"/>
      <c r="P140" s="156">
        <f>O140*H140</f>
        <v>0</v>
      </c>
      <c r="Q140" s="156">
        <v>0</v>
      </c>
      <c r="R140" s="156">
        <f>Q140*H140</f>
        <v>0</v>
      </c>
      <c r="S140" s="156">
        <v>0.046</v>
      </c>
      <c r="T140" s="157">
        <f>S140*H140</f>
        <v>3.6013859999999998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8" t="s">
        <v>155</v>
      </c>
      <c r="AT140" s="158" t="s">
        <v>137</v>
      </c>
      <c r="AU140" s="158" t="s">
        <v>88</v>
      </c>
      <c r="AY140" s="18" t="s">
        <v>134</v>
      </c>
      <c r="BE140" s="159">
        <f>IF(N140="základní",J140,0)</f>
        <v>0</v>
      </c>
      <c r="BF140" s="159">
        <f>IF(N140="snížená",J140,0)</f>
        <v>0</v>
      </c>
      <c r="BG140" s="159">
        <f>IF(N140="zákl. přenesená",J140,0)</f>
        <v>0</v>
      </c>
      <c r="BH140" s="159">
        <f>IF(N140="sníž. přenesená",J140,0)</f>
        <v>0</v>
      </c>
      <c r="BI140" s="159">
        <f>IF(N140="nulová",J140,0)</f>
        <v>0</v>
      </c>
      <c r="BJ140" s="18" t="s">
        <v>86</v>
      </c>
      <c r="BK140" s="159">
        <f>ROUND(I140*H140,2)</f>
        <v>0</v>
      </c>
      <c r="BL140" s="18" t="s">
        <v>155</v>
      </c>
      <c r="BM140" s="158" t="s">
        <v>204</v>
      </c>
    </row>
    <row r="141" spans="2:51" s="13" customFormat="1" ht="12">
      <c r="B141" s="165"/>
      <c r="D141" s="166" t="s">
        <v>181</v>
      </c>
      <c r="E141" s="167" t="s">
        <v>1</v>
      </c>
      <c r="F141" s="168" t="s">
        <v>182</v>
      </c>
      <c r="H141" s="167" t="s">
        <v>1006</v>
      </c>
      <c r="I141" s="169"/>
      <c r="L141" s="165"/>
      <c r="M141" s="170"/>
      <c r="N141" s="171"/>
      <c r="O141" s="171"/>
      <c r="P141" s="171"/>
      <c r="Q141" s="171"/>
      <c r="R141" s="171"/>
      <c r="S141" s="171"/>
      <c r="T141" s="172"/>
      <c r="AT141" s="167" t="s">
        <v>181</v>
      </c>
      <c r="AU141" s="167" t="s">
        <v>88</v>
      </c>
      <c r="AV141" s="13" t="s">
        <v>86</v>
      </c>
      <c r="AW141" s="13" t="s">
        <v>33</v>
      </c>
      <c r="AX141" s="13" t="s">
        <v>78</v>
      </c>
      <c r="AY141" s="167" t="s">
        <v>134</v>
      </c>
    </row>
    <row r="142" spans="2:51" s="14" customFormat="1" ht="12">
      <c r="B142" s="173"/>
      <c r="D142" s="166" t="s">
        <v>181</v>
      </c>
      <c r="E142" s="174" t="s">
        <v>1</v>
      </c>
      <c r="F142" s="175" t="s">
        <v>205</v>
      </c>
      <c r="H142" s="176">
        <v>36.666</v>
      </c>
      <c r="I142" s="177"/>
      <c r="L142" s="173"/>
      <c r="M142" s="178"/>
      <c r="N142" s="179"/>
      <c r="O142" s="179"/>
      <c r="P142" s="179"/>
      <c r="Q142" s="179"/>
      <c r="R142" s="179"/>
      <c r="S142" s="179"/>
      <c r="T142" s="180"/>
      <c r="AT142" s="174" t="s">
        <v>181</v>
      </c>
      <c r="AU142" s="174" t="s">
        <v>88</v>
      </c>
      <c r="AV142" s="14" t="s">
        <v>88</v>
      </c>
      <c r="AW142" s="14" t="s">
        <v>33</v>
      </c>
      <c r="AX142" s="14" t="s">
        <v>78</v>
      </c>
      <c r="AY142" s="174" t="s">
        <v>134</v>
      </c>
    </row>
    <row r="143" spans="2:51" s="13" customFormat="1" ht="12">
      <c r="B143" s="165"/>
      <c r="D143" s="166" t="s">
        <v>181</v>
      </c>
      <c r="E143" s="167" t="s">
        <v>1</v>
      </c>
      <c r="F143" s="168" t="s">
        <v>206</v>
      </c>
      <c r="H143" s="167" t="s">
        <v>1</v>
      </c>
      <c r="I143" s="169"/>
      <c r="L143" s="165"/>
      <c r="M143" s="170"/>
      <c r="N143" s="171"/>
      <c r="O143" s="171"/>
      <c r="P143" s="171"/>
      <c r="Q143" s="171"/>
      <c r="R143" s="171"/>
      <c r="S143" s="171"/>
      <c r="T143" s="172"/>
      <c r="AT143" s="167" t="s">
        <v>181</v>
      </c>
      <c r="AU143" s="167" t="s">
        <v>88</v>
      </c>
      <c r="AV143" s="13" t="s">
        <v>86</v>
      </c>
      <c r="AW143" s="13" t="s">
        <v>33</v>
      </c>
      <c r="AX143" s="13" t="s">
        <v>78</v>
      </c>
      <c r="AY143" s="167" t="s">
        <v>134</v>
      </c>
    </row>
    <row r="144" spans="2:51" s="14" customFormat="1" ht="12">
      <c r="B144" s="173"/>
      <c r="D144" s="166" t="s">
        <v>181</v>
      </c>
      <c r="E144" s="174" t="s">
        <v>1</v>
      </c>
      <c r="F144" s="175" t="s">
        <v>207</v>
      </c>
      <c r="H144" s="176">
        <v>71.625</v>
      </c>
      <c r="I144" s="177"/>
      <c r="L144" s="173"/>
      <c r="M144" s="178"/>
      <c r="N144" s="179"/>
      <c r="O144" s="179"/>
      <c r="P144" s="179"/>
      <c r="Q144" s="179"/>
      <c r="R144" s="179"/>
      <c r="S144" s="179"/>
      <c r="T144" s="180"/>
      <c r="AT144" s="174" t="s">
        <v>181</v>
      </c>
      <c r="AU144" s="174" t="s">
        <v>88</v>
      </c>
      <c r="AV144" s="14" t="s">
        <v>88</v>
      </c>
      <c r="AW144" s="14" t="s">
        <v>33</v>
      </c>
      <c r="AX144" s="14" t="s">
        <v>78</v>
      </c>
      <c r="AY144" s="174" t="s">
        <v>134</v>
      </c>
    </row>
    <row r="145" spans="2:51" s="15" customFormat="1" ht="12">
      <c r="B145" s="181"/>
      <c r="D145" s="166" t="s">
        <v>181</v>
      </c>
      <c r="E145" s="182" t="s">
        <v>1</v>
      </c>
      <c r="F145" s="183" t="s">
        <v>190</v>
      </c>
      <c r="H145" s="184">
        <v>108.291</v>
      </c>
      <c r="I145" s="185"/>
      <c r="L145" s="181"/>
      <c r="M145" s="186"/>
      <c r="N145" s="187"/>
      <c r="O145" s="187"/>
      <c r="P145" s="187"/>
      <c r="Q145" s="187"/>
      <c r="R145" s="187"/>
      <c r="S145" s="187"/>
      <c r="T145" s="188"/>
      <c r="AT145" s="182" t="s">
        <v>181</v>
      </c>
      <c r="AU145" s="182" t="s">
        <v>88</v>
      </c>
      <c r="AV145" s="15" t="s">
        <v>155</v>
      </c>
      <c r="AW145" s="15" t="s">
        <v>33</v>
      </c>
      <c r="AX145" s="15" t="s">
        <v>86</v>
      </c>
      <c r="AY145" s="182" t="s">
        <v>134</v>
      </c>
    </row>
    <row r="146" spans="1:65" s="2" customFormat="1" ht="24.2" customHeight="1">
      <c r="A146" s="33"/>
      <c r="B146" s="145"/>
      <c r="C146" s="146" t="s">
        <v>208</v>
      </c>
      <c r="D146" s="146" t="s">
        <v>137</v>
      </c>
      <c r="E146" s="147" t="s">
        <v>209</v>
      </c>
      <c r="F146" s="148" t="s">
        <v>210</v>
      </c>
      <c r="G146" s="149" t="s">
        <v>180</v>
      </c>
      <c r="H146" s="150">
        <v>80.53</v>
      </c>
      <c r="I146" s="151"/>
      <c r="J146" s="152">
        <f>ROUND(I146*H146,2)</f>
        <v>0</v>
      </c>
      <c r="K146" s="153"/>
      <c r="L146" s="34"/>
      <c r="M146" s="154" t="s">
        <v>1</v>
      </c>
      <c r="N146" s="155" t="s">
        <v>43</v>
      </c>
      <c r="O146" s="59"/>
      <c r="P146" s="156">
        <f>O146*H146</f>
        <v>0</v>
      </c>
      <c r="Q146" s="156">
        <v>0</v>
      </c>
      <c r="R146" s="156">
        <f>Q146*H146</f>
        <v>0</v>
      </c>
      <c r="S146" s="156">
        <v>0.068</v>
      </c>
      <c r="T146" s="157">
        <f>S146*H146</f>
        <v>5.47604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8" t="s">
        <v>155</v>
      </c>
      <c r="AT146" s="158" t="s">
        <v>137</v>
      </c>
      <c r="AU146" s="158" t="s">
        <v>88</v>
      </c>
      <c r="AY146" s="18" t="s">
        <v>134</v>
      </c>
      <c r="BE146" s="159">
        <f>IF(N146="základní",J146,0)</f>
        <v>0</v>
      </c>
      <c r="BF146" s="159">
        <f>IF(N146="snížená",J146,0)</f>
        <v>0</v>
      </c>
      <c r="BG146" s="159">
        <f>IF(N146="zákl. přenesená",J146,0)</f>
        <v>0</v>
      </c>
      <c r="BH146" s="159">
        <f>IF(N146="sníž. přenesená",J146,0)</f>
        <v>0</v>
      </c>
      <c r="BI146" s="159">
        <f>IF(N146="nulová",J146,0)</f>
        <v>0</v>
      </c>
      <c r="BJ146" s="18" t="s">
        <v>86</v>
      </c>
      <c r="BK146" s="159">
        <f>ROUND(I146*H146,2)</f>
        <v>0</v>
      </c>
      <c r="BL146" s="18" t="s">
        <v>155</v>
      </c>
      <c r="BM146" s="158" t="s">
        <v>211</v>
      </c>
    </row>
    <row r="147" spans="2:51" s="13" customFormat="1" ht="12">
      <c r="B147" s="165"/>
      <c r="D147" s="166" t="s">
        <v>181</v>
      </c>
      <c r="E147" s="167" t="s">
        <v>1</v>
      </c>
      <c r="F147" s="168" t="s">
        <v>182</v>
      </c>
      <c r="H147" s="167" t="s">
        <v>1006</v>
      </c>
      <c r="I147" s="169"/>
      <c r="L147" s="165"/>
      <c r="M147" s="170"/>
      <c r="N147" s="171"/>
      <c r="O147" s="171"/>
      <c r="P147" s="171"/>
      <c r="Q147" s="171"/>
      <c r="R147" s="171"/>
      <c r="S147" s="171"/>
      <c r="T147" s="172"/>
      <c r="AT147" s="167" t="s">
        <v>181</v>
      </c>
      <c r="AU147" s="167" t="s">
        <v>88</v>
      </c>
      <c r="AV147" s="13" t="s">
        <v>86</v>
      </c>
      <c r="AW147" s="13" t="s">
        <v>33</v>
      </c>
      <c r="AX147" s="13" t="s">
        <v>78</v>
      </c>
      <c r="AY147" s="167" t="s">
        <v>134</v>
      </c>
    </row>
    <row r="148" spans="2:51" s="14" customFormat="1" ht="12">
      <c r="B148" s="173"/>
      <c r="D148" s="166" t="s">
        <v>181</v>
      </c>
      <c r="E148" s="174" t="s">
        <v>1</v>
      </c>
      <c r="F148" s="175" t="s">
        <v>212</v>
      </c>
      <c r="H148" s="176">
        <v>24.644</v>
      </c>
      <c r="I148" s="177"/>
      <c r="L148" s="173"/>
      <c r="M148" s="178"/>
      <c r="N148" s="179"/>
      <c r="O148" s="179"/>
      <c r="P148" s="179"/>
      <c r="Q148" s="179"/>
      <c r="R148" s="179"/>
      <c r="S148" s="179"/>
      <c r="T148" s="180"/>
      <c r="AT148" s="174" t="s">
        <v>181</v>
      </c>
      <c r="AU148" s="174" t="s">
        <v>88</v>
      </c>
      <c r="AV148" s="14" t="s">
        <v>88</v>
      </c>
      <c r="AW148" s="14" t="s">
        <v>33</v>
      </c>
      <c r="AX148" s="14" t="s">
        <v>78</v>
      </c>
      <c r="AY148" s="174" t="s">
        <v>134</v>
      </c>
    </row>
    <row r="149" spans="2:51" s="14" customFormat="1" ht="12">
      <c r="B149" s="173"/>
      <c r="D149" s="166" t="s">
        <v>181</v>
      </c>
      <c r="E149" s="174" t="s">
        <v>1</v>
      </c>
      <c r="F149" s="175" t="s">
        <v>213</v>
      </c>
      <c r="H149" s="176">
        <v>11.312</v>
      </c>
      <c r="I149" s="177"/>
      <c r="L149" s="173"/>
      <c r="M149" s="178"/>
      <c r="N149" s="179"/>
      <c r="O149" s="179"/>
      <c r="P149" s="179"/>
      <c r="Q149" s="179"/>
      <c r="R149" s="179"/>
      <c r="S149" s="179"/>
      <c r="T149" s="180"/>
      <c r="AT149" s="174" t="s">
        <v>181</v>
      </c>
      <c r="AU149" s="174" t="s">
        <v>88</v>
      </c>
      <c r="AV149" s="14" t="s">
        <v>88</v>
      </c>
      <c r="AW149" s="14" t="s">
        <v>33</v>
      </c>
      <c r="AX149" s="14" t="s">
        <v>78</v>
      </c>
      <c r="AY149" s="174" t="s">
        <v>134</v>
      </c>
    </row>
    <row r="150" spans="2:51" s="14" customFormat="1" ht="12">
      <c r="B150" s="173"/>
      <c r="D150" s="166" t="s">
        <v>181</v>
      </c>
      <c r="E150" s="174" t="s">
        <v>1</v>
      </c>
      <c r="F150" s="175" t="s">
        <v>214</v>
      </c>
      <c r="H150" s="176">
        <v>7.676</v>
      </c>
      <c r="I150" s="177"/>
      <c r="L150" s="173"/>
      <c r="M150" s="178"/>
      <c r="N150" s="179"/>
      <c r="O150" s="179"/>
      <c r="P150" s="179"/>
      <c r="Q150" s="179"/>
      <c r="R150" s="179"/>
      <c r="S150" s="179"/>
      <c r="T150" s="180"/>
      <c r="AT150" s="174" t="s">
        <v>181</v>
      </c>
      <c r="AU150" s="174" t="s">
        <v>88</v>
      </c>
      <c r="AV150" s="14" t="s">
        <v>88</v>
      </c>
      <c r="AW150" s="14" t="s">
        <v>33</v>
      </c>
      <c r="AX150" s="14" t="s">
        <v>78</v>
      </c>
      <c r="AY150" s="174" t="s">
        <v>134</v>
      </c>
    </row>
    <row r="151" spans="2:51" s="14" customFormat="1" ht="12">
      <c r="B151" s="173"/>
      <c r="D151" s="166" t="s">
        <v>181</v>
      </c>
      <c r="E151" s="174" t="s">
        <v>1</v>
      </c>
      <c r="F151" s="175" t="s">
        <v>215</v>
      </c>
      <c r="H151" s="176">
        <v>3.636</v>
      </c>
      <c r="I151" s="177"/>
      <c r="L151" s="173"/>
      <c r="M151" s="178"/>
      <c r="N151" s="179"/>
      <c r="O151" s="179"/>
      <c r="P151" s="179"/>
      <c r="Q151" s="179"/>
      <c r="R151" s="179"/>
      <c r="S151" s="179"/>
      <c r="T151" s="180"/>
      <c r="AT151" s="174" t="s">
        <v>181</v>
      </c>
      <c r="AU151" s="174" t="s">
        <v>88</v>
      </c>
      <c r="AV151" s="14" t="s">
        <v>88</v>
      </c>
      <c r="AW151" s="14" t="s">
        <v>33</v>
      </c>
      <c r="AX151" s="14" t="s">
        <v>78</v>
      </c>
      <c r="AY151" s="174" t="s">
        <v>134</v>
      </c>
    </row>
    <row r="152" spans="2:51" s="14" customFormat="1" ht="12">
      <c r="B152" s="173"/>
      <c r="D152" s="166" t="s">
        <v>181</v>
      </c>
      <c r="E152" s="174" t="s">
        <v>1</v>
      </c>
      <c r="F152" s="175" t="s">
        <v>216</v>
      </c>
      <c r="H152" s="176">
        <v>9.696</v>
      </c>
      <c r="I152" s="177"/>
      <c r="L152" s="173"/>
      <c r="M152" s="178"/>
      <c r="N152" s="179"/>
      <c r="O152" s="179"/>
      <c r="P152" s="179"/>
      <c r="Q152" s="179"/>
      <c r="R152" s="179"/>
      <c r="S152" s="179"/>
      <c r="T152" s="180"/>
      <c r="AT152" s="174" t="s">
        <v>181</v>
      </c>
      <c r="AU152" s="174" t="s">
        <v>88</v>
      </c>
      <c r="AV152" s="14" t="s">
        <v>88</v>
      </c>
      <c r="AW152" s="14" t="s">
        <v>33</v>
      </c>
      <c r="AX152" s="14" t="s">
        <v>78</v>
      </c>
      <c r="AY152" s="174" t="s">
        <v>134</v>
      </c>
    </row>
    <row r="153" spans="2:51" s="14" customFormat="1" ht="12">
      <c r="B153" s="173"/>
      <c r="D153" s="166" t="s">
        <v>181</v>
      </c>
      <c r="E153" s="174" t="s">
        <v>1</v>
      </c>
      <c r="F153" s="175" t="s">
        <v>217</v>
      </c>
      <c r="H153" s="176">
        <v>4.646</v>
      </c>
      <c r="I153" s="177"/>
      <c r="L153" s="173"/>
      <c r="M153" s="178"/>
      <c r="N153" s="179"/>
      <c r="O153" s="179"/>
      <c r="P153" s="179"/>
      <c r="Q153" s="179"/>
      <c r="R153" s="179"/>
      <c r="S153" s="179"/>
      <c r="T153" s="180"/>
      <c r="AT153" s="174" t="s">
        <v>181</v>
      </c>
      <c r="AU153" s="174" t="s">
        <v>88</v>
      </c>
      <c r="AV153" s="14" t="s">
        <v>88</v>
      </c>
      <c r="AW153" s="14" t="s">
        <v>33</v>
      </c>
      <c r="AX153" s="14" t="s">
        <v>78</v>
      </c>
      <c r="AY153" s="174" t="s">
        <v>134</v>
      </c>
    </row>
    <row r="154" spans="2:51" s="16" customFormat="1" ht="12">
      <c r="B154" s="189"/>
      <c r="D154" s="166" t="s">
        <v>181</v>
      </c>
      <c r="E154" s="190" t="s">
        <v>1</v>
      </c>
      <c r="F154" s="191" t="s">
        <v>218</v>
      </c>
      <c r="H154" s="192">
        <v>61.61</v>
      </c>
      <c r="I154" s="193"/>
      <c r="L154" s="189"/>
      <c r="M154" s="194"/>
      <c r="N154" s="195"/>
      <c r="O154" s="195"/>
      <c r="P154" s="195"/>
      <c r="Q154" s="195"/>
      <c r="R154" s="195"/>
      <c r="S154" s="195"/>
      <c r="T154" s="196"/>
      <c r="AT154" s="190" t="s">
        <v>181</v>
      </c>
      <c r="AU154" s="190" t="s">
        <v>88</v>
      </c>
      <c r="AV154" s="16" t="s">
        <v>150</v>
      </c>
      <c r="AW154" s="16" t="s">
        <v>33</v>
      </c>
      <c r="AX154" s="16" t="s">
        <v>78</v>
      </c>
      <c r="AY154" s="190" t="s">
        <v>134</v>
      </c>
    </row>
    <row r="155" spans="2:51" s="13" customFormat="1" ht="12">
      <c r="B155" s="165"/>
      <c r="D155" s="166" t="s">
        <v>181</v>
      </c>
      <c r="E155" s="167" t="s">
        <v>1</v>
      </c>
      <c r="F155" s="168" t="s">
        <v>206</v>
      </c>
      <c r="H155" s="167" t="s">
        <v>1</v>
      </c>
      <c r="I155" s="169"/>
      <c r="L155" s="165"/>
      <c r="M155" s="170"/>
      <c r="N155" s="171"/>
      <c r="O155" s="171"/>
      <c r="P155" s="171"/>
      <c r="Q155" s="171"/>
      <c r="R155" s="171"/>
      <c r="S155" s="171"/>
      <c r="T155" s="172"/>
      <c r="AT155" s="167" t="s">
        <v>181</v>
      </c>
      <c r="AU155" s="167" t="s">
        <v>88</v>
      </c>
      <c r="AV155" s="13" t="s">
        <v>86</v>
      </c>
      <c r="AW155" s="13" t="s">
        <v>33</v>
      </c>
      <c r="AX155" s="13" t="s">
        <v>78</v>
      </c>
      <c r="AY155" s="167" t="s">
        <v>134</v>
      </c>
    </row>
    <row r="156" spans="2:51" s="14" customFormat="1" ht="12">
      <c r="B156" s="173"/>
      <c r="D156" s="166" t="s">
        <v>181</v>
      </c>
      <c r="E156" s="174" t="s">
        <v>1</v>
      </c>
      <c r="F156" s="175" t="s">
        <v>219</v>
      </c>
      <c r="H156" s="176">
        <v>20.216</v>
      </c>
      <c r="I156" s="177"/>
      <c r="L156" s="173"/>
      <c r="M156" s="178"/>
      <c r="N156" s="179"/>
      <c r="O156" s="179"/>
      <c r="P156" s="179"/>
      <c r="Q156" s="179"/>
      <c r="R156" s="179"/>
      <c r="S156" s="179"/>
      <c r="T156" s="180"/>
      <c r="AT156" s="174" t="s">
        <v>181</v>
      </c>
      <c r="AU156" s="174" t="s">
        <v>88</v>
      </c>
      <c r="AV156" s="14" t="s">
        <v>88</v>
      </c>
      <c r="AW156" s="14" t="s">
        <v>33</v>
      </c>
      <c r="AX156" s="14" t="s">
        <v>78</v>
      </c>
      <c r="AY156" s="174" t="s">
        <v>134</v>
      </c>
    </row>
    <row r="157" spans="2:51" s="14" customFormat="1" ht="12">
      <c r="B157" s="173"/>
      <c r="D157" s="166" t="s">
        <v>181</v>
      </c>
      <c r="E157" s="174" t="s">
        <v>1</v>
      </c>
      <c r="F157" s="175" t="s">
        <v>220</v>
      </c>
      <c r="H157" s="176">
        <v>15.352</v>
      </c>
      <c r="I157" s="177"/>
      <c r="L157" s="173"/>
      <c r="M157" s="178"/>
      <c r="N157" s="179"/>
      <c r="O157" s="179"/>
      <c r="P157" s="179"/>
      <c r="Q157" s="179"/>
      <c r="R157" s="179"/>
      <c r="S157" s="179"/>
      <c r="T157" s="180"/>
      <c r="AT157" s="174" t="s">
        <v>181</v>
      </c>
      <c r="AU157" s="174" t="s">
        <v>88</v>
      </c>
      <c r="AV157" s="14" t="s">
        <v>88</v>
      </c>
      <c r="AW157" s="14" t="s">
        <v>33</v>
      </c>
      <c r="AX157" s="14" t="s">
        <v>78</v>
      </c>
      <c r="AY157" s="174" t="s">
        <v>134</v>
      </c>
    </row>
    <row r="158" spans="2:51" s="14" customFormat="1" ht="12">
      <c r="B158" s="173"/>
      <c r="D158" s="166" t="s">
        <v>181</v>
      </c>
      <c r="E158" s="174" t="s">
        <v>1</v>
      </c>
      <c r="F158" s="175" t="s">
        <v>221</v>
      </c>
      <c r="H158" s="176">
        <v>15.352</v>
      </c>
      <c r="I158" s="177"/>
      <c r="L158" s="173"/>
      <c r="M158" s="178"/>
      <c r="N158" s="179"/>
      <c r="O158" s="179"/>
      <c r="P158" s="179"/>
      <c r="Q158" s="179"/>
      <c r="R158" s="179"/>
      <c r="S158" s="179"/>
      <c r="T158" s="180"/>
      <c r="AT158" s="174" t="s">
        <v>181</v>
      </c>
      <c r="AU158" s="174" t="s">
        <v>88</v>
      </c>
      <c r="AV158" s="14" t="s">
        <v>88</v>
      </c>
      <c r="AW158" s="14" t="s">
        <v>33</v>
      </c>
      <c r="AX158" s="14" t="s">
        <v>78</v>
      </c>
      <c r="AY158" s="174" t="s">
        <v>134</v>
      </c>
    </row>
    <row r="159" spans="2:51" s="16" customFormat="1" ht="12">
      <c r="B159" s="189"/>
      <c r="D159" s="166" t="s">
        <v>181</v>
      </c>
      <c r="E159" s="190" t="s">
        <v>1</v>
      </c>
      <c r="F159" s="191" t="s">
        <v>218</v>
      </c>
      <c r="H159" s="192">
        <v>50.92</v>
      </c>
      <c r="I159" s="193"/>
      <c r="L159" s="189"/>
      <c r="M159" s="194"/>
      <c r="N159" s="195"/>
      <c r="O159" s="195"/>
      <c r="P159" s="195"/>
      <c r="Q159" s="195"/>
      <c r="R159" s="195"/>
      <c r="S159" s="195"/>
      <c r="T159" s="196"/>
      <c r="AT159" s="190" t="s">
        <v>181</v>
      </c>
      <c r="AU159" s="190" t="s">
        <v>88</v>
      </c>
      <c r="AV159" s="16" t="s">
        <v>150</v>
      </c>
      <c r="AW159" s="16" t="s">
        <v>33</v>
      </c>
      <c r="AX159" s="16" t="s">
        <v>78</v>
      </c>
      <c r="AY159" s="190" t="s">
        <v>134</v>
      </c>
    </row>
    <row r="160" spans="2:51" s="15" customFormat="1" ht="12">
      <c r="B160" s="181"/>
      <c r="D160" s="166" t="s">
        <v>181</v>
      </c>
      <c r="E160" s="182" t="s">
        <v>1</v>
      </c>
      <c r="F160" s="183" t="s">
        <v>190</v>
      </c>
      <c r="H160" s="184">
        <v>112.53</v>
      </c>
      <c r="I160" s="185"/>
      <c r="L160" s="181"/>
      <c r="M160" s="186"/>
      <c r="N160" s="187"/>
      <c r="O160" s="187"/>
      <c r="P160" s="187"/>
      <c r="Q160" s="187"/>
      <c r="R160" s="187"/>
      <c r="S160" s="187"/>
      <c r="T160" s="188"/>
      <c r="AT160" s="182" t="s">
        <v>181</v>
      </c>
      <c r="AU160" s="182" t="s">
        <v>88</v>
      </c>
      <c r="AV160" s="15" t="s">
        <v>155</v>
      </c>
      <c r="AW160" s="15" t="s">
        <v>33</v>
      </c>
      <c r="AX160" s="15" t="s">
        <v>86</v>
      </c>
      <c r="AY160" s="182" t="s">
        <v>134</v>
      </c>
    </row>
    <row r="161" spans="2:63" s="12" customFormat="1" ht="22.9" customHeight="1">
      <c r="B161" s="132"/>
      <c r="D161" s="133" t="s">
        <v>77</v>
      </c>
      <c r="E161" s="143" t="s">
        <v>222</v>
      </c>
      <c r="F161" s="143" t="s">
        <v>223</v>
      </c>
      <c r="I161" s="135"/>
      <c r="J161" s="144">
        <f>BK161</f>
        <v>0</v>
      </c>
      <c r="L161" s="132"/>
      <c r="M161" s="137"/>
      <c r="N161" s="138"/>
      <c r="O161" s="138"/>
      <c r="P161" s="139">
        <f>SUM(P162:P168)</f>
        <v>0</v>
      </c>
      <c r="Q161" s="138"/>
      <c r="R161" s="139">
        <f>SUM(R162:R168)</f>
        <v>0</v>
      </c>
      <c r="S161" s="138"/>
      <c r="T161" s="140">
        <f>SUM(T162:T168)</f>
        <v>0</v>
      </c>
      <c r="AR161" s="133" t="s">
        <v>86</v>
      </c>
      <c r="AT161" s="141" t="s">
        <v>77</v>
      </c>
      <c r="AU161" s="141" t="s">
        <v>86</v>
      </c>
      <c r="AY161" s="133" t="s">
        <v>134</v>
      </c>
      <c r="BK161" s="142">
        <f>SUM(BK162:BK168)</f>
        <v>0</v>
      </c>
    </row>
    <row r="162" spans="1:65" s="2" customFormat="1" ht="33" customHeight="1">
      <c r="A162" s="33"/>
      <c r="B162" s="145"/>
      <c r="C162" s="146" t="s">
        <v>224</v>
      </c>
      <c r="D162" s="146" t="s">
        <v>137</v>
      </c>
      <c r="E162" s="147" t="s">
        <v>225</v>
      </c>
      <c r="F162" s="148" t="s">
        <v>226</v>
      </c>
      <c r="G162" s="149" t="s">
        <v>227</v>
      </c>
      <c r="H162" s="150">
        <v>13.035</v>
      </c>
      <c r="I162" s="151"/>
      <c r="J162" s="152">
        <f>ROUND(I162*H162,2)</f>
        <v>0</v>
      </c>
      <c r="K162" s="153"/>
      <c r="L162" s="34"/>
      <c r="M162" s="154" t="s">
        <v>1</v>
      </c>
      <c r="N162" s="155" t="s">
        <v>43</v>
      </c>
      <c r="O162" s="59"/>
      <c r="P162" s="156">
        <f>O162*H162</f>
        <v>0</v>
      </c>
      <c r="Q162" s="156">
        <v>0</v>
      </c>
      <c r="R162" s="156">
        <f>Q162*H162</f>
        <v>0</v>
      </c>
      <c r="S162" s="156">
        <v>0</v>
      </c>
      <c r="T162" s="157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8" t="s">
        <v>155</v>
      </c>
      <c r="AT162" s="158" t="s">
        <v>137</v>
      </c>
      <c r="AU162" s="158" t="s">
        <v>88</v>
      </c>
      <c r="AY162" s="18" t="s">
        <v>134</v>
      </c>
      <c r="BE162" s="159">
        <f>IF(N162="základní",J162,0)</f>
        <v>0</v>
      </c>
      <c r="BF162" s="159">
        <f>IF(N162="snížená",J162,0)</f>
        <v>0</v>
      </c>
      <c r="BG162" s="159">
        <f>IF(N162="zákl. přenesená",J162,0)</f>
        <v>0</v>
      </c>
      <c r="BH162" s="159">
        <f>IF(N162="sníž. přenesená",J162,0)</f>
        <v>0</v>
      </c>
      <c r="BI162" s="159">
        <f>IF(N162="nulová",J162,0)</f>
        <v>0</v>
      </c>
      <c r="BJ162" s="18" t="s">
        <v>86</v>
      </c>
      <c r="BK162" s="159">
        <f>ROUND(I162*H162,2)</f>
        <v>0</v>
      </c>
      <c r="BL162" s="18" t="s">
        <v>155</v>
      </c>
      <c r="BM162" s="158" t="s">
        <v>228</v>
      </c>
    </row>
    <row r="163" spans="1:65" s="2" customFormat="1" ht="24.2" customHeight="1">
      <c r="A163" s="33"/>
      <c r="B163" s="145"/>
      <c r="C163" s="146" t="s">
        <v>178</v>
      </c>
      <c r="D163" s="146" t="s">
        <v>137</v>
      </c>
      <c r="E163" s="147" t="s">
        <v>229</v>
      </c>
      <c r="F163" s="148" t="s">
        <v>230</v>
      </c>
      <c r="G163" s="149" t="s">
        <v>227</v>
      </c>
      <c r="H163" s="150">
        <v>13.035</v>
      </c>
      <c r="I163" s="151"/>
      <c r="J163" s="152">
        <f>ROUND(I163*H163,2)</f>
        <v>0</v>
      </c>
      <c r="K163" s="153"/>
      <c r="L163" s="34"/>
      <c r="M163" s="154" t="s">
        <v>1</v>
      </c>
      <c r="N163" s="155" t="s">
        <v>43</v>
      </c>
      <c r="O163" s="59"/>
      <c r="P163" s="156">
        <f>O163*H163</f>
        <v>0</v>
      </c>
      <c r="Q163" s="156">
        <v>0</v>
      </c>
      <c r="R163" s="156">
        <f>Q163*H163</f>
        <v>0</v>
      </c>
      <c r="S163" s="156">
        <v>0</v>
      </c>
      <c r="T163" s="157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58" t="s">
        <v>155</v>
      </c>
      <c r="AT163" s="158" t="s">
        <v>137</v>
      </c>
      <c r="AU163" s="158" t="s">
        <v>88</v>
      </c>
      <c r="AY163" s="18" t="s">
        <v>134</v>
      </c>
      <c r="BE163" s="159">
        <f>IF(N163="základní",J163,0)</f>
        <v>0</v>
      </c>
      <c r="BF163" s="159">
        <f>IF(N163="snížená",J163,0)</f>
        <v>0</v>
      </c>
      <c r="BG163" s="159">
        <f>IF(N163="zákl. přenesená",J163,0)</f>
        <v>0</v>
      </c>
      <c r="BH163" s="159">
        <f>IF(N163="sníž. přenesená",J163,0)</f>
        <v>0</v>
      </c>
      <c r="BI163" s="159">
        <f>IF(N163="nulová",J163,0)</f>
        <v>0</v>
      </c>
      <c r="BJ163" s="18" t="s">
        <v>86</v>
      </c>
      <c r="BK163" s="159">
        <f>ROUND(I163*H163,2)</f>
        <v>0</v>
      </c>
      <c r="BL163" s="18" t="s">
        <v>155</v>
      </c>
      <c r="BM163" s="158" t="s">
        <v>231</v>
      </c>
    </row>
    <row r="164" spans="1:65" s="2" customFormat="1" ht="24.2" customHeight="1">
      <c r="A164" s="33"/>
      <c r="B164" s="145"/>
      <c r="C164" s="146" t="s">
        <v>232</v>
      </c>
      <c r="D164" s="146" t="s">
        <v>137</v>
      </c>
      <c r="E164" s="147" t="s">
        <v>233</v>
      </c>
      <c r="F164" s="148" t="s">
        <v>234</v>
      </c>
      <c r="G164" s="149" t="s">
        <v>227</v>
      </c>
      <c r="H164" s="150">
        <v>851.75</v>
      </c>
      <c r="I164" s="151"/>
      <c r="J164" s="152">
        <f>ROUND(I164*H164,2)</f>
        <v>0</v>
      </c>
      <c r="K164" s="153"/>
      <c r="L164" s="34"/>
      <c r="M164" s="154" t="s">
        <v>1</v>
      </c>
      <c r="N164" s="155" t="s">
        <v>43</v>
      </c>
      <c r="O164" s="59"/>
      <c r="P164" s="156">
        <f>O164*H164</f>
        <v>0</v>
      </c>
      <c r="Q164" s="156">
        <v>0</v>
      </c>
      <c r="R164" s="156">
        <f>Q164*H164</f>
        <v>0</v>
      </c>
      <c r="S164" s="156">
        <v>0</v>
      </c>
      <c r="T164" s="157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58" t="s">
        <v>155</v>
      </c>
      <c r="AT164" s="158" t="s">
        <v>137</v>
      </c>
      <c r="AU164" s="158" t="s">
        <v>88</v>
      </c>
      <c r="AY164" s="18" t="s">
        <v>134</v>
      </c>
      <c r="BE164" s="159">
        <f>IF(N164="základní",J164,0)</f>
        <v>0</v>
      </c>
      <c r="BF164" s="159">
        <f>IF(N164="snížená",J164,0)</f>
        <v>0</v>
      </c>
      <c r="BG164" s="159">
        <f>IF(N164="zákl. přenesená",J164,0)</f>
        <v>0</v>
      </c>
      <c r="BH164" s="159">
        <f>IF(N164="sníž. přenesená",J164,0)</f>
        <v>0</v>
      </c>
      <c r="BI164" s="159">
        <f>IF(N164="nulová",J164,0)</f>
        <v>0</v>
      </c>
      <c r="BJ164" s="18" t="s">
        <v>86</v>
      </c>
      <c r="BK164" s="159">
        <f>ROUND(I164*H164,2)</f>
        <v>0</v>
      </c>
      <c r="BL164" s="18" t="s">
        <v>155</v>
      </c>
      <c r="BM164" s="158" t="s">
        <v>235</v>
      </c>
    </row>
    <row r="165" spans="2:51" s="14" customFormat="1" ht="12">
      <c r="B165" s="173"/>
      <c r="D165" s="166" t="s">
        <v>181</v>
      </c>
      <c r="E165" s="174" t="s">
        <v>1</v>
      </c>
      <c r="F165" s="175" t="s">
        <v>236</v>
      </c>
      <c r="H165" s="176">
        <v>851.75</v>
      </c>
      <c r="I165" s="177"/>
      <c r="L165" s="173"/>
      <c r="M165" s="178"/>
      <c r="N165" s="179"/>
      <c r="O165" s="179"/>
      <c r="P165" s="179"/>
      <c r="Q165" s="179"/>
      <c r="R165" s="179"/>
      <c r="S165" s="179"/>
      <c r="T165" s="180"/>
      <c r="AT165" s="174" t="s">
        <v>181</v>
      </c>
      <c r="AU165" s="174" t="s">
        <v>88</v>
      </c>
      <c r="AV165" s="14" t="s">
        <v>88</v>
      </c>
      <c r="AW165" s="14" t="s">
        <v>33</v>
      </c>
      <c r="AX165" s="14" t="s">
        <v>86</v>
      </c>
      <c r="AY165" s="174" t="s">
        <v>134</v>
      </c>
    </row>
    <row r="166" spans="1:65" s="2" customFormat="1" ht="33" customHeight="1">
      <c r="A166" s="33"/>
      <c r="B166" s="145"/>
      <c r="C166" s="146" t="s">
        <v>237</v>
      </c>
      <c r="D166" s="146" t="s">
        <v>137</v>
      </c>
      <c r="E166" s="147" t="s">
        <v>238</v>
      </c>
      <c r="F166" s="148" t="s">
        <v>239</v>
      </c>
      <c r="G166" s="149" t="s">
        <v>227</v>
      </c>
      <c r="H166" s="150">
        <v>2.495</v>
      </c>
      <c r="I166" s="151"/>
      <c r="J166" s="152">
        <f>ROUND(I166*H166,2)</f>
        <v>0</v>
      </c>
      <c r="K166" s="153"/>
      <c r="L166" s="34"/>
      <c r="M166" s="154" t="s">
        <v>1</v>
      </c>
      <c r="N166" s="155" t="s">
        <v>43</v>
      </c>
      <c r="O166" s="59"/>
      <c r="P166" s="156">
        <f>O166*H166</f>
        <v>0</v>
      </c>
      <c r="Q166" s="156">
        <v>0</v>
      </c>
      <c r="R166" s="156">
        <f>Q166*H166</f>
        <v>0</v>
      </c>
      <c r="S166" s="156">
        <v>0</v>
      </c>
      <c r="T166" s="157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58" t="s">
        <v>155</v>
      </c>
      <c r="AT166" s="158" t="s">
        <v>137</v>
      </c>
      <c r="AU166" s="158" t="s">
        <v>88</v>
      </c>
      <c r="AY166" s="18" t="s">
        <v>134</v>
      </c>
      <c r="BE166" s="159">
        <f>IF(N166="základní",J166,0)</f>
        <v>0</v>
      </c>
      <c r="BF166" s="159">
        <f>IF(N166="snížená",J166,0)</f>
        <v>0</v>
      </c>
      <c r="BG166" s="159">
        <f>IF(N166="zákl. přenesená",J166,0)</f>
        <v>0</v>
      </c>
      <c r="BH166" s="159">
        <f>IF(N166="sníž. přenesená",J166,0)</f>
        <v>0</v>
      </c>
      <c r="BI166" s="159">
        <f>IF(N166="nulová",J166,0)</f>
        <v>0</v>
      </c>
      <c r="BJ166" s="18" t="s">
        <v>86</v>
      </c>
      <c r="BK166" s="159">
        <f>ROUND(I166*H166,2)</f>
        <v>0</v>
      </c>
      <c r="BL166" s="18" t="s">
        <v>155</v>
      </c>
      <c r="BM166" s="158" t="s">
        <v>240</v>
      </c>
    </row>
    <row r="167" spans="1:65" s="2" customFormat="1" ht="33" customHeight="1">
      <c r="A167" s="33"/>
      <c r="B167" s="145"/>
      <c r="C167" s="146" t="s">
        <v>241</v>
      </c>
      <c r="D167" s="146" t="s">
        <v>137</v>
      </c>
      <c r="E167" s="147" t="s">
        <v>242</v>
      </c>
      <c r="F167" s="148" t="s">
        <v>243</v>
      </c>
      <c r="G167" s="149" t="s">
        <v>227</v>
      </c>
      <c r="H167" s="150">
        <v>14.19</v>
      </c>
      <c r="I167" s="151"/>
      <c r="J167" s="152">
        <f>ROUND(I167*H167,2)</f>
        <v>0</v>
      </c>
      <c r="K167" s="153"/>
      <c r="L167" s="34"/>
      <c r="M167" s="154" t="s">
        <v>1</v>
      </c>
      <c r="N167" s="155" t="s">
        <v>43</v>
      </c>
      <c r="O167" s="59"/>
      <c r="P167" s="156">
        <f>O167*H167</f>
        <v>0</v>
      </c>
      <c r="Q167" s="156">
        <v>0</v>
      </c>
      <c r="R167" s="156">
        <f>Q167*H167</f>
        <v>0</v>
      </c>
      <c r="S167" s="156">
        <v>0</v>
      </c>
      <c r="T167" s="157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58" t="s">
        <v>155</v>
      </c>
      <c r="AT167" s="158" t="s">
        <v>137</v>
      </c>
      <c r="AU167" s="158" t="s">
        <v>88</v>
      </c>
      <c r="AY167" s="18" t="s">
        <v>134</v>
      </c>
      <c r="BE167" s="159">
        <f>IF(N167="základní",J167,0)</f>
        <v>0</v>
      </c>
      <c r="BF167" s="159">
        <f>IF(N167="snížená",J167,0)</f>
        <v>0</v>
      </c>
      <c r="BG167" s="159">
        <f>IF(N167="zákl. přenesená",J167,0)</f>
        <v>0</v>
      </c>
      <c r="BH167" s="159">
        <f>IF(N167="sníž. přenesená",J167,0)</f>
        <v>0</v>
      </c>
      <c r="BI167" s="159">
        <f>IF(N167="nulová",J167,0)</f>
        <v>0</v>
      </c>
      <c r="BJ167" s="18" t="s">
        <v>86</v>
      </c>
      <c r="BK167" s="159">
        <f>ROUND(I167*H167,2)</f>
        <v>0</v>
      </c>
      <c r="BL167" s="18" t="s">
        <v>155</v>
      </c>
      <c r="BM167" s="158" t="s">
        <v>244</v>
      </c>
    </row>
    <row r="168" spans="1:65" s="2" customFormat="1" ht="33" customHeight="1">
      <c r="A168" s="33"/>
      <c r="B168" s="145"/>
      <c r="C168" s="146" t="s">
        <v>245</v>
      </c>
      <c r="D168" s="146" t="s">
        <v>137</v>
      </c>
      <c r="E168" s="147" t="s">
        <v>246</v>
      </c>
      <c r="F168" s="148" t="s">
        <v>247</v>
      </c>
      <c r="G168" s="149" t="s">
        <v>227</v>
      </c>
      <c r="H168" s="150">
        <v>0.35</v>
      </c>
      <c r="I168" s="151"/>
      <c r="J168" s="152">
        <f>ROUND(I168*H168,2)</f>
        <v>0</v>
      </c>
      <c r="K168" s="153"/>
      <c r="L168" s="34"/>
      <c r="M168" s="154" t="s">
        <v>1</v>
      </c>
      <c r="N168" s="155" t="s">
        <v>43</v>
      </c>
      <c r="O168" s="59"/>
      <c r="P168" s="156">
        <f>O168*H168</f>
        <v>0</v>
      </c>
      <c r="Q168" s="156">
        <v>0</v>
      </c>
      <c r="R168" s="156">
        <f>Q168*H168</f>
        <v>0</v>
      </c>
      <c r="S168" s="156">
        <v>0</v>
      </c>
      <c r="T168" s="157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58" t="s">
        <v>155</v>
      </c>
      <c r="AT168" s="158" t="s">
        <v>137</v>
      </c>
      <c r="AU168" s="158" t="s">
        <v>88</v>
      </c>
      <c r="AY168" s="18" t="s">
        <v>134</v>
      </c>
      <c r="BE168" s="159">
        <f>IF(N168="základní",J168,0)</f>
        <v>0</v>
      </c>
      <c r="BF168" s="159">
        <f>IF(N168="snížená",J168,0)</f>
        <v>0</v>
      </c>
      <c r="BG168" s="159">
        <f>IF(N168="zákl. přenesená",J168,0)</f>
        <v>0</v>
      </c>
      <c r="BH168" s="159">
        <f>IF(N168="sníž. přenesená",J168,0)</f>
        <v>0</v>
      </c>
      <c r="BI168" s="159">
        <f>IF(N168="nulová",J168,0)</f>
        <v>0</v>
      </c>
      <c r="BJ168" s="18" t="s">
        <v>86</v>
      </c>
      <c r="BK168" s="159">
        <f>ROUND(I168*H168,2)</f>
        <v>0</v>
      </c>
      <c r="BL168" s="18" t="s">
        <v>155</v>
      </c>
      <c r="BM168" s="158" t="s">
        <v>248</v>
      </c>
    </row>
    <row r="169" spans="2:63" s="12" customFormat="1" ht="22.9" customHeight="1">
      <c r="B169" s="132"/>
      <c r="D169" s="133" t="s">
        <v>77</v>
      </c>
      <c r="E169" s="143" t="s">
        <v>249</v>
      </c>
      <c r="F169" s="143" t="s">
        <v>250</v>
      </c>
      <c r="I169" s="135"/>
      <c r="J169" s="144">
        <f>BK169</f>
        <v>0</v>
      </c>
      <c r="L169" s="132"/>
      <c r="M169" s="137"/>
      <c r="N169" s="138"/>
      <c r="O169" s="138"/>
      <c r="P169" s="139">
        <f>P170</f>
        <v>0</v>
      </c>
      <c r="Q169" s="138"/>
      <c r="R169" s="139">
        <f>R170</f>
        <v>0</v>
      </c>
      <c r="S169" s="138"/>
      <c r="T169" s="140">
        <f>T170</f>
        <v>0</v>
      </c>
      <c r="AR169" s="133" t="s">
        <v>86</v>
      </c>
      <c r="AT169" s="141" t="s">
        <v>77</v>
      </c>
      <c r="AU169" s="141" t="s">
        <v>86</v>
      </c>
      <c r="AY169" s="133" t="s">
        <v>134</v>
      </c>
      <c r="BK169" s="142">
        <f>BK170</f>
        <v>0</v>
      </c>
    </row>
    <row r="170" spans="1:65" s="2" customFormat="1" ht="16.5" customHeight="1">
      <c r="A170" s="33"/>
      <c r="B170" s="145"/>
      <c r="C170" s="146" t="s">
        <v>251</v>
      </c>
      <c r="D170" s="146" t="s">
        <v>137</v>
      </c>
      <c r="E170" s="147" t="s">
        <v>252</v>
      </c>
      <c r="F170" s="148" t="s">
        <v>253</v>
      </c>
      <c r="G170" s="149" t="s">
        <v>227</v>
      </c>
      <c r="H170" s="150">
        <v>1</v>
      </c>
      <c r="I170" s="151"/>
      <c r="J170" s="152">
        <f>ROUND(I170*H170,2)</f>
        <v>0</v>
      </c>
      <c r="K170" s="153"/>
      <c r="L170" s="34"/>
      <c r="M170" s="154" t="s">
        <v>1</v>
      </c>
      <c r="N170" s="155" t="s">
        <v>43</v>
      </c>
      <c r="O170" s="59"/>
      <c r="P170" s="156">
        <f>O170*H170</f>
        <v>0</v>
      </c>
      <c r="Q170" s="156">
        <v>0</v>
      </c>
      <c r="R170" s="156">
        <f>Q170*H170</f>
        <v>0</v>
      </c>
      <c r="S170" s="156">
        <v>0</v>
      </c>
      <c r="T170" s="157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58" t="s">
        <v>155</v>
      </c>
      <c r="AT170" s="158" t="s">
        <v>137</v>
      </c>
      <c r="AU170" s="158" t="s">
        <v>88</v>
      </c>
      <c r="AY170" s="18" t="s">
        <v>134</v>
      </c>
      <c r="BE170" s="159">
        <f>IF(N170="základní",J170,0)</f>
        <v>0</v>
      </c>
      <c r="BF170" s="159">
        <f>IF(N170="snížená",J170,0)</f>
        <v>0</v>
      </c>
      <c r="BG170" s="159">
        <f>IF(N170="zákl. přenesená",J170,0)</f>
        <v>0</v>
      </c>
      <c r="BH170" s="159">
        <f>IF(N170="sníž. přenesená",J170,0)</f>
        <v>0</v>
      </c>
      <c r="BI170" s="159">
        <f>IF(N170="nulová",J170,0)</f>
        <v>0</v>
      </c>
      <c r="BJ170" s="18" t="s">
        <v>86</v>
      </c>
      <c r="BK170" s="159">
        <f>ROUND(I170*H170,2)</f>
        <v>0</v>
      </c>
      <c r="BL170" s="18" t="s">
        <v>155</v>
      </c>
      <c r="BM170" s="158" t="s">
        <v>254</v>
      </c>
    </row>
    <row r="171" spans="2:63" s="12" customFormat="1" ht="25.9" customHeight="1">
      <c r="B171" s="132"/>
      <c r="D171" s="133" t="s">
        <v>77</v>
      </c>
      <c r="E171" s="134" t="s">
        <v>255</v>
      </c>
      <c r="F171" s="134" t="s">
        <v>256</v>
      </c>
      <c r="I171" s="135"/>
      <c r="J171" s="136">
        <f>BK171</f>
        <v>0</v>
      </c>
      <c r="L171" s="132"/>
      <c r="M171" s="137"/>
      <c r="N171" s="138"/>
      <c r="O171" s="138"/>
      <c r="P171" s="139">
        <f>P172+P174+P176+P178+P180+P182+P189</f>
        <v>0</v>
      </c>
      <c r="Q171" s="138"/>
      <c r="R171" s="139">
        <f>R172+R174+R176+R178+R180+R182+R189</f>
        <v>2E-05</v>
      </c>
      <c r="S171" s="138"/>
      <c r="T171" s="140">
        <f>T172+T174+T176+T178+T180+T182+T189</f>
        <v>0.4163675</v>
      </c>
      <c r="AR171" s="133" t="s">
        <v>88</v>
      </c>
      <c r="AT171" s="141" t="s">
        <v>77</v>
      </c>
      <c r="AU171" s="141" t="s">
        <v>78</v>
      </c>
      <c r="AY171" s="133" t="s">
        <v>134</v>
      </c>
      <c r="BK171" s="142">
        <f>BK172+BK174+BK176+BK178+BK180+BK182+BK189</f>
        <v>0</v>
      </c>
    </row>
    <row r="172" spans="2:63" s="12" customFormat="1" ht="22.9" customHeight="1">
      <c r="B172" s="132"/>
      <c r="D172" s="133" t="s">
        <v>77</v>
      </c>
      <c r="E172" s="143" t="s">
        <v>257</v>
      </c>
      <c r="F172" s="143" t="s">
        <v>258</v>
      </c>
      <c r="I172" s="135"/>
      <c r="J172" s="144">
        <f>BK172</f>
        <v>0</v>
      </c>
      <c r="L172" s="132"/>
      <c r="M172" s="137"/>
      <c r="N172" s="138"/>
      <c r="O172" s="138"/>
      <c r="P172" s="139">
        <f>P173</f>
        <v>0</v>
      </c>
      <c r="Q172" s="138"/>
      <c r="R172" s="139">
        <f>R173</f>
        <v>0</v>
      </c>
      <c r="S172" s="138"/>
      <c r="T172" s="140">
        <f>T173</f>
        <v>0.00982</v>
      </c>
      <c r="AR172" s="133" t="s">
        <v>88</v>
      </c>
      <c r="AT172" s="141" t="s">
        <v>77</v>
      </c>
      <c r="AU172" s="141" t="s">
        <v>86</v>
      </c>
      <c r="AY172" s="133" t="s">
        <v>134</v>
      </c>
      <c r="BK172" s="142">
        <f>BK173</f>
        <v>0</v>
      </c>
    </row>
    <row r="173" spans="1:65" s="2" customFormat="1" ht="24">
      <c r="A173" s="33"/>
      <c r="B173" s="145"/>
      <c r="C173" s="146" t="s">
        <v>7</v>
      </c>
      <c r="D173" s="146" t="s">
        <v>137</v>
      </c>
      <c r="E173" s="147" t="s">
        <v>259</v>
      </c>
      <c r="F173" s="148" t="s">
        <v>1007</v>
      </c>
      <c r="G173" s="149" t="s">
        <v>260</v>
      </c>
      <c r="H173" s="208">
        <v>1</v>
      </c>
      <c r="I173" s="151"/>
      <c r="J173" s="152">
        <f>ROUND(I173*H173,2)</f>
        <v>0</v>
      </c>
      <c r="K173" s="153"/>
      <c r="L173" s="34"/>
      <c r="M173" s="154" t="s">
        <v>1</v>
      </c>
      <c r="N173" s="155" t="s">
        <v>43</v>
      </c>
      <c r="O173" s="59"/>
      <c r="P173" s="156">
        <f>O173*H173</f>
        <v>0</v>
      </c>
      <c r="Q173" s="156">
        <v>0</v>
      </c>
      <c r="R173" s="156">
        <f>Q173*H173</f>
        <v>0</v>
      </c>
      <c r="S173" s="156">
        <v>0.00982</v>
      </c>
      <c r="T173" s="157">
        <f>S173*H173</f>
        <v>0.00982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58" t="s">
        <v>261</v>
      </c>
      <c r="AT173" s="158" t="s">
        <v>137</v>
      </c>
      <c r="AU173" s="158" t="s">
        <v>88</v>
      </c>
      <c r="AY173" s="18" t="s">
        <v>134</v>
      </c>
      <c r="BE173" s="159">
        <f>IF(N173="základní",J173,0)</f>
        <v>0</v>
      </c>
      <c r="BF173" s="159">
        <f>IF(N173="snížená",J173,0)</f>
        <v>0</v>
      </c>
      <c r="BG173" s="159">
        <f>IF(N173="zákl. přenesená",J173,0)</f>
        <v>0</v>
      </c>
      <c r="BH173" s="159">
        <f>IF(N173="sníž. přenesená",J173,0)</f>
        <v>0</v>
      </c>
      <c r="BI173" s="159">
        <f>IF(N173="nulová",J173,0)</f>
        <v>0</v>
      </c>
      <c r="BJ173" s="18" t="s">
        <v>86</v>
      </c>
      <c r="BK173" s="159">
        <f>ROUND(I173*H173,2)</f>
        <v>0</v>
      </c>
      <c r="BL173" s="18" t="s">
        <v>261</v>
      </c>
      <c r="BM173" s="158" t="s">
        <v>262</v>
      </c>
    </row>
    <row r="174" spans="2:63" s="12" customFormat="1" ht="22.9" customHeight="1">
      <c r="B174" s="132"/>
      <c r="D174" s="133" t="s">
        <v>77</v>
      </c>
      <c r="E174" s="143" t="s">
        <v>263</v>
      </c>
      <c r="F174" s="143" t="s">
        <v>264</v>
      </c>
      <c r="I174" s="135"/>
      <c r="J174" s="144">
        <f>BK174</f>
        <v>0</v>
      </c>
      <c r="L174" s="132"/>
      <c r="M174" s="137"/>
      <c r="N174" s="138"/>
      <c r="O174" s="138"/>
      <c r="P174" s="139">
        <f>SUM(P175:P175)</f>
        <v>0</v>
      </c>
      <c r="Q174" s="138"/>
      <c r="R174" s="139">
        <f>SUM(R175:R175)</f>
        <v>0</v>
      </c>
      <c r="S174" s="138"/>
      <c r="T174" s="140">
        <f>SUM(T175:T175)</f>
        <v>0.01946</v>
      </c>
      <c r="AR174" s="133" t="s">
        <v>88</v>
      </c>
      <c r="AT174" s="141" t="s">
        <v>77</v>
      </c>
      <c r="AU174" s="141" t="s">
        <v>86</v>
      </c>
      <c r="AY174" s="133" t="s">
        <v>134</v>
      </c>
      <c r="BK174" s="142">
        <f>SUM(BK175:BK175)</f>
        <v>0</v>
      </c>
    </row>
    <row r="175" spans="1:65" s="2" customFormat="1" ht="24">
      <c r="A175" s="33"/>
      <c r="B175" s="145"/>
      <c r="C175" s="146" t="s">
        <v>268</v>
      </c>
      <c r="D175" s="146" t="s">
        <v>137</v>
      </c>
      <c r="E175" s="147" t="s">
        <v>269</v>
      </c>
      <c r="F175" s="148" t="s">
        <v>1008</v>
      </c>
      <c r="G175" s="149" t="s">
        <v>266</v>
      </c>
      <c r="H175" s="208">
        <v>1</v>
      </c>
      <c r="I175" s="151"/>
      <c r="J175" s="152">
        <f>ROUND(I175*H175,2)</f>
        <v>0</v>
      </c>
      <c r="K175" s="153"/>
      <c r="L175" s="34"/>
      <c r="M175" s="154" t="s">
        <v>1</v>
      </c>
      <c r="N175" s="155" t="s">
        <v>43</v>
      </c>
      <c r="O175" s="59"/>
      <c r="P175" s="156">
        <f>O175*H175</f>
        <v>0</v>
      </c>
      <c r="Q175" s="156">
        <v>0</v>
      </c>
      <c r="R175" s="156">
        <f>Q175*H175</f>
        <v>0</v>
      </c>
      <c r="S175" s="156">
        <v>0.01946</v>
      </c>
      <c r="T175" s="157">
        <f>S175*H175</f>
        <v>0.01946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58" t="s">
        <v>261</v>
      </c>
      <c r="AT175" s="158" t="s">
        <v>137</v>
      </c>
      <c r="AU175" s="158" t="s">
        <v>88</v>
      </c>
      <c r="AY175" s="18" t="s">
        <v>134</v>
      </c>
      <c r="BE175" s="159">
        <f>IF(N175="základní",J175,0)</f>
        <v>0</v>
      </c>
      <c r="BF175" s="159">
        <f>IF(N175="snížená",J175,0)</f>
        <v>0</v>
      </c>
      <c r="BG175" s="159">
        <f>IF(N175="zákl. přenesená",J175,0)</f>
        <v>0</v>
      </c>
      <c r="BH175" s="159">
        <f>IF(N175="sníž. přenesená",J175,0)</f>
        <v>0</v>
      </c>
      <c r="BI175" s="159">
        <f>IF(N175="nulová",J175,0)</f>
        <v>0</v>
      </c>
      <c r="BJ175" s="18" t="s">
        <v>86</v>
      </c>
      <c r="BK175" s="159">
        <f>ROUND(I175*H175,2)</f>
        <v>0</v>
      </c>
      <c r="BL175" s="18" t="s">
        <v>261</v>
      </c>
      <c r="BM175" s="158" t="s">
        <v>270</v>
      </c>
    </row>
    <row r="176" spans="2:63" s="12" customFormat="1" ht="22.9" customHeight="1">
      <c r="B176" s="132"/>
      <c r="D176" s="133" t="s">
        <v>77</v>
      </c>
      <c r="E176" s="143" t="s">
        <v>271</v>
      </c>
      <c r="F176" s="143" t="s">
        <v>272</v>
      </c>
      <c r="I176" s="135"/>
      <c r="J176" s="144">
        <f>BK176</f>
        <v>0</v>
      </c>
      <c r="L176" s="132"/>
      <c r="M176" s="137"/>
      <c r="N176" s="138"/>
      <c r="O176" s="138"/>
      <c r="P176" s="139">
        <f>P177</f>
        <v>0</v>
      </c>
      <c r="Q176" s="138"/>
      <c r="R176" s="139">
        <f>R177</f>
        <v>2E-05</v>
      </c>
      <c r="S176" s="138"/>
      <c r="T176" s="140">
        <f>T177</f>
        <v>0.001</v>
      </c>
      <c r="AR176" s="133" t="s">
        <v>88</v>
      </c>
      <c r="AT176" s="141" t="s">
        <v>77</v>
      </c>
      <c r="AU176" s="141" t="s">
        <v>86</v>
      </c>
      <c r="AY176" s="133" t="s">
        <v>134</v>
      </c>
      <c r="BK176" s="142">
        <f>BK177</f>
        <v>0</v>
      </c>
    </row>
    <row r="177" spans="1:65" s="2" customFormat="1" ht="16.5" customHeight="1">
      <c r="A177" s="33"/>
      <c r="B177" s="145"/>
      <c r="C177" s="146" t="s">
        <v>273</v>
      </c>
      <c r="D177" s="146" t="s">
        <v>137</v>
      </c>
      <c r="E177" s="147" t="s">
        <v>274</v>
      </c>
      <c r="F177" s="148" t="s">
        <v>275</v>
      </c>
      <c r="G177" s="149" t="s">
        <v>260</v>
      </c>
      <c r="H177" s="150">
        <v>1</v>
      </c>
      <c r="I177" s="151"/>
      <c r="J177" s="152">
        <f>ROUND(I177*H177,2)</f>
        <v>0</v>
      </c>
      <c r="K177" s="153"/>
      <c r="L177" s="34"/>
      <c r="M177" s="154" t="s">
        <v>1</v>
      </c>
      <c r="N177" s="155" t="s">
        <v>43</v>
      </c>
      <c r="O177" s="59"/>
      <c r="P177" s="156">
        <f>O177*H177</f>
        <v>0</v>
      </c>
      <c r="Q177" s="156">
        <v>2E-05</v>
      </c>
      <c r="R177" s="156">
        <f>Q177*H177</f>
        <v>2E-05</v>
      </c>
      <c r="S177" s="156">
        <v>0.001</v>
      </c>
      <c r="T177" s="157">
        <f>S177*H177</f>
        <v>0.001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58" t="s">
        <v>261</v>
      </c>
      <c r="AT177" s="158" t="s">
        <v>137</v>
      </c>
      <c r="AU177" s="158" t="s">
        <v>88</v>
      </c>
      <c r="AY177" s="18" t="s">
        <v>134</v>
      </c>
      <c r="BE177" s="159">
        <f>IF(N177="základní",J177,0)</f>
        <v>0</v>
      </c>
      <c r="BF177" s="159">
        <f>IF(N177="snížená",J177,0)</f>
        <v>0</v>
      </c>
      <c r="BG177" s="159">
        <f>IF(N177="zákl. přenesená",J177,0)</f>
        <v>0</v>
      </c>
      <c r="BH177" s="159">
        <f>IF(N177="sníž. přenesená",J177,0)</f>
        <v>0</v>
      </c>
      <c r="BI177" s="159">
        <f>IF(N177="nulová",J177,0)</f>
        <v>0</v>
      </c>
      <c r="BJ177" s="18" t="s">
        <v>86</v>
      </c>
      <c r="BK177" s="159">
        <f>ROUND(I177*H177,2)</f>
        <v>0</v>
      </c>
      <c r="BL177" s="18" t="s">
        <v>261</v>
      </c>
      <c r="BM177" s="158" t="s">
        <v>276</v>
      </c>
    </row>
    <row r="178" spans="2:63" s="12" customFormat="1" ht="22.9" customHeight="1">
      <c r="B178" s="132"/>
      <c r="D178" s="133" t="s">
        <v>77</v>
      </c>
      <c r="E178" s="143" t="s">
        <v>277</v>
      </c>
      <c r="F178" s="143" t="s">
        <v>278</v>
      </c>
      <c r="I178" s="135"/>
      <c r="J178" s="144">
        <f>BK178</f>
        <v>0</v>
      </c>
      <c r="L178" s="132"/>
      <c r="M178" s="137"/>
      <c r="N178" s="138"/>
      <c r="O178" s="138"/>
      <c r="P178" s="139">
        <f>P179</f>
        <v>0</v>
      </c>
      <c r="Q178" s="138"/>
      <c r="R178" s="139">
        <f>R179</f>
        <v>0</v>
      </c>
      <c r="S178" s="138"/>
      <c r="T178" s="140">
        <f>T179</f>
        <v>0.00215</v>
      </c>
      <c r="AR178" s="133" t="s">
        <v>88</v>
      </c>
      <c r="AT178" s="141" t="s">
        <v>77</v>
      </c>
      <c r="AU178" s="141" t="s">
        <v>86</v>
      </c>
      <c r="AY178" s="133" t="s">
        <v>134</v>
      </c>
      <c r="BK178" s="142">
        <f>BK179</f>
        <v>0</v>
      </c>
    </row>
    <row r="179" spans="1:65" s="2" customFormat="1" ht="24.2" customHeight="1">
      <c r="A179" s="33"/>
      <c r="B179" s="145"/>
      <c r="C179" s="146" t="s">
        <v>279</v>
      </c>
      <c r="D179" s="146" t="s">
        <v>137</v>
      </c>
      <c r="E179" s="147" t="s">
        <v>280</v>
      </c>
      <c r="F179" s="148" t="s">
        <v>281</v>
      </c>
      <c r="G179" s="149" t="s">
        <v>260</v>
      </c>
      <c r="H179" s="150">
        <v>1</v>
      </c>
      <c r="I179" s="151"/>
      <c r="J179" s="152">
        <f>ROUND(I179*H179,2)</f>
        <v>0</v>
      </c>
      <c r="K179" s="153"/>
      <c r="L179" s="34"/>
      <c r="M179" s="154" t="s">
        <v>1</v>
      </c>
      <c r="N179" s="155" t="s">
        <v>43</v>
      </c>
      <c r="O179" s="59"/>
      <c r="P179" s="156">
        <f>O179*H179</f>
        <v>0</v>
      </c>
      <c r="Q179" s="156">
        <v>0</v>
      </c>
      <c r="R179" s="156">
        <f>Q179*H179</f>
        <v>0</v>
      </c>
      <c r="S179" s="156">
        <v>0.00215</v>
      </c>
      <c r="T179" s="157">
        <f>S179*H179</f>
        <v>0.00215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58" t="s">
        <v>261</v>
      </c>
      <c r="AT179" s="158" t="s">
        <v>137</v>
      </c>
      <c r="AU179" s="158" t="s">
        <v>88</v>
      </c>
      <c r="AY179" s="18" t="s">
        <v>134</v>
      </c>
      <c r="BE179" s="159">
        <f>IF(N179="základní",J179,0)</f>
        <v>0</v>
      </c>
      <c r="BF179" s="159">
        <f>IF(N179="snížená",J179,0)</f>
        <v>0</v>
      </c>
      <c r="BG179" s="159">
        <f>IF(N179="zákl. přenesená",J179,0)</f>
        <v>0</v>
      </c>
      <c r="BH179" s="159">
        <f>IF(N179="sníž. přenesená",J179,0)</f>
        <v>0</v>
      </c>
      <c r="BI179" s="159">
        <f>IF(N179="nulová",J179,0)</f>
        <v>0</v>
      </c>
      <c r="BJ179" s="18" t="s">
        <v>86</v>
      </c>
      <c r="BK179" s="159">
        <f>ROUND(I179*H179,2)</f>
        <v>0</v>
      </c>
      <c r="BL179" s="18" t="s">
        <v>261</v>
      </c>
      <c r="BM179" s="158" t="s">
        <v>282</v>
      </c>
    </row>
    <row r="180" spans="2:63" s="12" customFormat="1" ht="22.9" customHeight="1">
      <c r="B180" s="132"/>
      <c r="D180" s="133" t="s">
        <v>77</v>
      </c>
      <c r="E180" s="143" t="s">
        <v>283</v>
      </c>
      <c r="F180" s="143" t="s">
        <v>101</v>
      </c>
      <c r="I180" s="135"/>
      <c r="J180" s="144">
        <f>BK180</f>
        <v>0</v>
      </c>
      <c r="L180" s="132"/>
      <c r="M180" s="137"/>
      <c r="N180" s="138"/>
      <c r="O180" s="138"/>
      <c r="P180" s="139">
        <f>P181</f>
        <v>0</v>
      </c>
      <c r="Q180" s="138"/>
      <c r="R180" s="139">
        <f>R181</f>
        <v>0</v>
      </c>
      <c r="S180" s="138"/>
      <c r="T180" s="140">
        <f>T181</f>
        <v>0.0468</v>
      </c>
      <c r="AR180" s="133" t="s">
        <v>88</v>
      </c>
      <c r="AT180" s="141" t="s">
        <v>77</v>
      </c>
      <c r="AU180" s="141" t="s">
        <v>86</v>
      </c>
      <c r="AY180" s="133" t="s">
        <v>134</v>
      </c>
      <c r="BK180" s="142">
        <f>BK181</f>
        <v>0</v>
      </c>
    </row>
    <row r="181" spans="1:65" s="2" customFormat="1" ht="16.5" customHeight="1">
      <c r="A181" s="33"/>
      <c r="B181" s="145"/>
      <c r="C181" s="146" t="s">
        <v>284</v>
      </c>
      <c r="D181" s="146" t="s">
        <v>137</v>
      </c>
      <c r="E181" s="147" t="s">
        <v>285</v>
      </c>
      <c r="F181" s="148" t="s">
        <v>286</v>
      </c>
      <c r="G181" s="149" t="s">
        <v>260</v>
      </c>
      <c r="H181" s="150">
        <v>1</v>
      </c>
      <c r="I181" s="151"/>
      <c r="J181" s="152">
        <f>ROUND(I181*H181,2)</f>
        <v>0</v>
      </c>
      <c r="K181" s="153"/>
      <c r="L181" s="34"/>
      <c r="M181" s="154" t="s">
        <v>1</v>
      </c>
      <c r="N181" s="155" t="s">
        <v>43</v>
      </c>
      <c r="O181" s="59"/>
      <c r="P181" s="156">
        <f>O181*H181</f>
        <v>0</v>
      </c>
      <c r="Q181" s="156">
        <v>0</v>
      </c>
      <c r="R181" s="156">
        <f>Q181*H181</f>
        <v>0</v>
      </c>
      <c r="S181" s="156">
        <v>0.0468</v>
      </c>
      <c r="T181" s="157">
        <f>S181*H181</f>
        <v>0.0468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58" t="s">
        <v>261</v>
      </c>
      <c r="AT181" s="158" t="s">
        <v>137</v>
      </c>
      <c r="AU181" s="158" t="s">
        <v>88</v>
      </c>
      <c r="AY181" s="18" t="s">
        <v>134</v>
      </c>
      <c r="BE181" s="159">
        <f>IF(N181="základní",J181,0)</f>
        <v>0</v>
      </c>
      <c r="BF181" s="159">
        <f>IF(N181="snížená",J181,0)</f>
        <v>0</v>
      </c>
      <c r="BG181" s="159">
        <f>IF(N181="zákl. přenesená",J181,0)</f>
        <v>0</v>
      </c>
      <c r="BH181" s="159">
        <f>IF(N181="sníž. přenesená",J181,0)</f>
        <v>0</v>
      </c>
      <c r="BI181" s="159">
        <f>IF(N181="nulová",J181,0)</f>
        <v>0</v>
      </c>
      <c r="BJ181" s="18" t="s">
        <v>86</v>
      </c>
      <c r="BK181" s="159">
        <f>ROUND(I181*H181,2)</f>
        <v>0</v>
      </c>
      <c r="BL181" s="18" t="s">
        <v>261</v>
      </c>
      <c r="BM181" s="158" t="s">
        <v>287</v>
      </c>
    </row>
    <row r="182" spans="2:63" s="12" customFormat="1" ht="22.9" customHeight="1">
      <c r="B182" s="132"/>
      <c r="D182" s="133" t="s">
        <v>77</v>
      </c>
      <c r="E182" s="143" t="s">
        <v>288</v>
      </c>
      <c r="F182" s="143" t="s">
        <v>289</v>
      </c>
      <c r="I182" s="135"/>
      <c r="J182" s="144">
        <f>BK182</f>
        <v>0</v>
      </c>
      <c r="L182" s="132"/>
      <c r="M182" s="137"/>
      <c r="N182" s="138"/>
      <c r="O182" s="138"/>
      <c r="P182" s="139">
        <f>SUM(P183:P188)</f>
        <v>0</v>
      </c>
      <c r="Q182" s="138"/>
      <c r="R182" s="139">
        <f>SUM(R183:R188)</f>
        <v>0</v>
      </c>
      <c r="S182" s="138"/>
      <c r="T182" s="140">
        <f>SUM(T183:T188)</f>
        <v>0.13713750000000002</v>
      </c>
      <c r="AR182" s="133" t="s">
        <v>88</v>
      </c>
      <c r="AT182" s="141" t="s">
        <v>77</v>
      </c>
      <c r="AU182" s="141" t="s">
        <v>86</v>
      </c>
      <c r="AY182" s="133" t="s">
        <v>134</v>
      </c>
      <c r="BK182" s="142">
        <f>SUM(BK183:BK188)</f>
        <v>0</v>
      </c>
    </row>
    <row r="183" spans="1:65" s="2" customFormat="1" ht="24.2" customHeight="1">
      <c r="A183" s="33"/>
      <c r="B183" s="145"/>
      <c r="C183" s="146" t="s">
        <v>290</v>
      </c>
      <c r="D183" s="146" t="s">
        <v>137</v>
      </c>
      <c r="E183" s="147" t="s">
        <v>291</v>
      </c>
      <c r="F183" s="148" t="s">
        <v>292</v>
      </c>
      <c r="G183" s="149" t="s">
        <v>180</v>
      </c>
      <c r="H183" s="150">
        <v>7.95</v>
      </c>
      <c r="I183" s="151"/>
      <c r="J183" s="152">
        <f>ROUND(I183*H183,2)</f>
        <v>0</v>
      </c>
      <c r="K183" s="153"/>
      <c r="L183" s="34"/>
      <c r="M183" s="154" t="s">
        <v>1</v>
      </c>
      <c r="N183" s="155" t="s">
        <v>43</v>
      </c>
      <c r="O183" s="59"/>
      <c r="P183" s="156">
        <f>O183*H183</f>
        <v>0</v>
      </c>
      <c r="Q183" s="156">
        <v>0</v>
      </c>
      <c r="R183" s="156">
        <f>Q183*H183</f>
        <v>0</v>
      </c>
      <c r="S183" s="156">
        <v>0.01725</v>
      </c>
      <c r="T183" s="157">
        <f>S183*H183</f>
        <v>0.13713750000000002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58" t="s">
        <v>261</v>
      </c>
      <c r="AT183" s="158" t="s">
        <v>137</v>
      </c>
      <c r="AU183" s="158" t="s">
        <v>88</v>
      </c>
      <c r="AY183" s="18" t="s">
        <v>134</v>
      </c>
      <c r="BE183" s="159">
        <f>IF(N183="základní",J183,0)</f>
        <v>0</v>
      </c>
      <c r="BF183" s="159">
        <f>IF(N183="snížená",J183,0)</f>
        <v>0</v>
      </c>
      <c r="BG183" s="159">
        <f>IF(N183="zákl. přenesená",J183,0)</f>
        <v>0</v>
      </c>
      <c r="BH183" s="159">
        <f>IF(N183="sníž. přenesená",J183,0)</f>
        <v>0</v>
      </c>
      <c r="BI183" s="159">
        <f>IF(N183="nulová",J183,0)</f>
        <v>0</v>
      </c>
      <c r="BJ183" s="18" t="s">
        <v>86</v>
      </c>
      <c r="BK183" s="159">
        <f>ROUND(I183*H183,2)</f>
        <v>0</v>
      </c>
      <c r="BL183" s="18" t="s">
        <v>261</v>
      </c>
      <c r="BM183" s="158" t="s">
        <v>293</v>
      </c>
    </row>
    <row r="184" spans="2:51" s="13" customFormat="1" ht="12">
      <c r="B184" s="165"/>
      <c r="D184" s="166" t="s">
        <v>181</v>
      </c>
      <c r="E184" s="167" t="s">
        <v>1</v>
      </c>
      <c r="F184" s="168" t="s">
        <v>182</v>
      </c>
      <c r="H184" s="167" t="s">
        <v>1</v>
      </c>
      <c r="I184" s="169"/>
      <c r="L184" s="165"/>
      <c r="M184" s="170"/>
      <c r="N184" s="171"/>
      <c r="O184" s="171"/>
      <c r="P184" s="171"/>
      <c r="Q184" s="171"/>
      <c r="R184" s="171"/>
      <c r="S184" s="171"/>
      <c r="T184" s="172"/>
      <c r="AT184" s="167" t="s">
        <v>181</v>
      </c>
      <c r="AU184" s="167" t="s">
        <v>88</v>
      </c>
      <c r="AV184" s="13" t="s">
        <v>86</v>
      </c>
      <c r="AW184" s="13" t="s">
        <v>33</v>
      </c>
      <c r="AX184" s="13" t="s">
        <v>78</v>
      </c>
      <c r="AY184" s="167" t="s">
        <v>134</v>
      </c>
    </row>
    <row r="185" spans="2:51" s="14" customFormat="1" ht="12">
      <c r="B185" s="173"/>
      <c r="D185" s="166" t="s">
        <v>181</v>
      </c>
      <c r="E185" s="174" t="s">
        <v>1</v>
      </c>
      <c r="F185" s="175" t="s">
        <v>294</v>
      </c>
      <c r="H185" s="176">
        <v>5.75</v>
      </c>
      <c r="I185" s="177"/>
      <c r="L185" s="173"/>
      <c r="M185" s="178"/>
      <c r="N185" s="179"/>
      <c r="O185" s="179"/>
      <c r="P185" s="179"/>
      <c r="Q185" s="179"/>
      <c r="R185" s="179"/>
      <c r="S185" s="179"/>
      <c r="T185" s="180"/>
      <c r="AT185" s="174" t="s">
        <v>181</v>
      </c>
      <c r="AU185" s="174" t="s">
        <v>88</v>
      </c>
      <c r="AV185" s="14" t="s">
        <v>88</v>
      </c>
      <c r="AW185" s="14" t="s">
        <v>33</v>
      </c>
      <c r="AX185" s="14" t="s">
        <v>78</v>
      </c>
      <c r="AY185" s="174" t="s">
        <v>134</v>
      </c>
    </row>
    <row r="186" spans="2:51" s="13" customFormat="1" ht="12">
      <c r="B186" s="165"/>
      <c r="D186" s="166" t="s">
        <v>181</v>
      </c>
      <c r="E186" s="167" t="s">
        <v>1</v>
      </c>
      <c r="F186" s="168" t="s">
        <v>206</v>
      </c>
      <c r="H186" s="167" t="s">
        <v>1</v>
      </c>
      <c r="I186" s="169"/>
      <c r="L186" s="165"/>
      <c r="M186" s="170"/>
      <c r="N186" s="171"/>
      <c r="O186" s="171"/>
      <c r="P186" s="171"/>
      <c r="Q186" s="171"/>
      <c r="R186" s="171"/>
      <c r="S186" s="171"/>
      <c r="T186" s="172"/>
      <c r="AT186" s="167" t="s">
        <v>181</v>
      </c>
      <c r="AU186" s="167" t="s">
        <v>88</v>
      </c>
      <c r="AV186" s="13" t="s">
        <v>86</v>
      </c>
      <c r="AW186" s="13" t="s">
        <v>33</v>
      </c>
      <c r="AX186" s="13" t="s">
        <v>78</v>
      </c>
      <c r="AY186" s="167" t="s">
        <v>134</v>
      </c>
    </row>
    <row r="187" spans="2:51" s="14" customFormat="1" ht="12">
      <c r="B187" s="173"/>
      <c r="D187" s="166" t="s">
        <v>181</v>
      </c>
      <c r="E187" s="174" t="s">
        <v>1</v>
      </c>
      <c r="F187" s="175" t="s">
        <v>295</v>
      </c>
      <c r="H187" s="176">
        <v>2.2</v>
      </c>
      <c r="I187" s="177"/>
      <c r="L187" s="173"/>
      <c r="M187" s="178"/>
      <c r="N187" s="179"/>
      <c r="O187" s="179"/>
      <c r="P187" s="179"/>
      <c r="Q187" s="179"/>
      <c r="R187" s="179"/>
      <c r="S187" s="179"/>
      <c r="T187" s="180"/>
      <c r="AT187" s="174" t="s">
        <v>181</v>
      </c>
      <c r="AU187" s="174" t="s">
        <v>88</v>
      </c>
      <c r="AV187" s="14" t="s">
        <v>88</v>
      </c>
      <c r="AW187" s="14" t="s">
        <v>33</v>
      </c>
      <c r="AX187" s="14" t="s">
        <v>78</v>
      </c>
      <c r="AY187" s="174" t="s">
        <v>134</v>
      </c>
    </row>
    <row r="188" spans="2:51" s="15" customFormat="1" ht="12">
      <c r="B188" s="181"/>
      <c r="D188" s="166" t="s">
        <v>181</v>
      </c>
      <c r="E188" s="182" t="s">
        <v>1</v>
      </c>
      <c r="F188" s="183" t="s">
        <v>190</v>
      </c>
      <c r="H188" s="184">
        <v>7.95</v>
      </c>
      <c r="I188" s="185"/>
      <c r="L188" s="181"/>
      <c r="M188" s="186"/>
      <c r="N188" s="187"/>
      <c r="O188" s="187"/>
      <c r="P188" s="187"/>
      <c r="Q188" s="187"/>
      <c r="R188" s="187"/>
      <c r="S188" s="187"/>
      <c r="T188" s="188"/>
      <c r="AT188" s="182" t="s">
        <v>181</v>
      </c>
      <c r="AU188" s="182" t="s">
        <v>88</v>
      </c>
      <c r="AV188" s="15" t="s">
        <v>155</v>
      </c>
      <c r="AW188" s="15" t="s">
        <v>33</v>
      </c>
      <c r="AX188" s="15" t="s">
        <v>86</v>
      </c>
      <c r="AY188" s="182" t="s">
        <v>134</v>
      </c>
    </row>
    <row r="189" spans="2:63" s="12" customFormat="1" ht="22.9" customHeight="1">
      <c r="B189" s="132"/>
      <c r="D189" s="133" t="s">
        <v>77</v>
      </c>
      <c r="E189" s="143" t="s">
        <v>296</v>
      </c>
      <c r="F189" s="143" t="s">
        <v>297</v>
      </c>
      <c r="I189" s="135"/>
      <c r="J189" s="144">
        <f>BK189</f>
        <v>0</v>
      </c>
      <c r="L189" s="132"/>
      <c r="M189" s="137"/>
      <c r="N189" s="138"/>
      <c r="O189" s="138"/>
      <c r="P189" s="139">
        <f>SUM(P190:P192)</f>
        <v>0</v>
      </c>
      <c r="Q189" s="138"/>
      <c r="R189" s="139">
        <f>SUM(R190:R192)</f>
        <v>0</v>
      </c>
      <c r="S189" s="138"/>
      <c r="T189" s="140">
        <f>SUM(T190:T192)</f>
        <v>0.2</v>
      </c>
      <c r="AR189" s="133" t="s">
        <v>88</v>
      </c>
      <c r="AT189" s="141" t="s">
        <v>77</v>
      </c>
      <c r="AU189" s="141" t="s">
        <v>86</v>
      </c>
      <c r="AY189" s="133" t="s">
        <v>134</v>
      </c>
      <c r="BK189" s="142">
        <f>SUM(BK190:BK192)</f>
        <v>0</v>
      </c>
    </row>
    <row r="190" spans="1:65" s="2" customFormat="1" ht="24.2" customHeight="1">
      <c r="A190" s="33"/>
      <c r="B190" s="145"/>
      <c r="C190" s="146" t="s">
        <v>8</v>
      </c>
      <c r="D190" s="146" t="s">
        <v>137</v>
      </c>
      <c r="E190" s="147" t="s">
        <v>298</v>
      </c>
      <c r="F190" s="148" t="s">
        <v>299</v>
      </c>
      <c r="G190" s="149" t="s">
        <v>300</v>
      </c>
      <c r="H190" s="150">
        <v>8</v>
      </c>
      <c r="I190" s="151"/>
      <c r="J190" s="152">
        <f>ROUND(I190*H190,2)</f>
        <v>0</v>
      </c>
      <c r="K190" s="153"/>
      <c r="L190" s="34"/>
      <c r="M190" s="154" t="s">
        <v>1</v>
      </c>
      <c r="N190" s="155" t="s">
        <v>43</v>
      </c>
      <c r="O190" s="59"/>
      <c r="P190" s="156">
        <f>O190*H190</f>
        <v>0</v>
      </c>
      <c r="Q190" s="156">
        <v>0</v>
      </c>
      <c r="R190" s="156">
        <f>Q190*H190</f>
        <v>0</v>
      </c>
      <c r="S190" s="156">
        <v>0.001</v>
      </c>
      <c r="T190" s="157">
        <f>S190*H190</f>
        <v>0.008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58" t="s">
        <v>261</v>
      </c>
      <c r="AT190" s="158" t="s">
        <v>137</v>
      </c>
      <c r="AU190" s="158" t="s">
        <v>88</v>
      </c>
      <c r="AY190" s="18" t="s">
        <v>134</v>
      </c>
      <c r="BE190" s="159">
        <f>IF(N190="základní",J190,0)</f>
        <v>0</v>
      </c>
      <c r="BF190" s="159">
        <f>IF(N190="snížená",J190,0)</f>
        <v>0</v>
      </c>
      <c r="BG190" s="159">
        <f>IF(N190="zákl. přenesená",J190,0)</f>
        <v>0</v>
      </c>
      <c r="BH190" s="159">
        <f>IF(N190="sníž. přenesená",J190,0)</f>
        <v>0</v>
      </c>
      <c r="BI190" s="159">
        <f>IF(N190="nulová",J190,0)</f>
        <v>0</v>
      </c>
      <c r="BJ190" s="18" t="s">
        <v>86</v>
      </c>
      <c r="BK190" s="159">
        <f>ROUND(I190*H190,2)</f>
        <v>0</v>
      </c>
      <c r="BL190" s="18" t="s">
        <v>261</v>
      </c>
      <c r="BM190" s="158" t="s">
        <v>301</v>
      </c>
    </row>
    <row r="191" spans="1:65" s="2" customFormat="1" ht="24.2" customHeight="1">
      <c r="A191" s="33"/>
      <c r="B191" s="145"/>
      <c r="C191" s="146" t="s">
        <v>261</v>
      </c>
      <c r="D191" s="146" t="s">
        <v>137</v>
      </c>
      <c r="E191" s="147" t="s">
        <v>302</v>
      </c>
      <c r="F191" s="148" t="s">
        <v>303</v>
      </c>
      <c r="G191" s="149" t="s">
        <v>300</v>
      </c>
      <c r="H191" s="150">
        <v>8</v>
      </c>
      <c r="I191" s="151"/>
      <c r="J191" s="152">
        <f>ROUND(I191*H191,2)</f>
        <v>0</v>
      </c>
      <c r="K191" s="153"/>
      <c r="L191" s="34"/>
      <c r="M191" s="154" t="s">
        <v>1</v>
      </c>
      <c r="N191" s="155" t="s">
        <v>43</v>
      </c>
      <c r="O191" s="59"/>
      <c r="P191" s="156">
        <f>O191*H191</f>
        <v>0</v>
      </c>
      <c r="Q191" s="156">
        <v>0</v>
      </c>
      <c r="R191" s="156">
        <f>Q191*H191</f>
        <v>0</v>
      </c>
      <c r="S191" s="156">
        <v>0.024</v>
      </c>
      <c r="T191" s="157">
        <f>S191*H191</f>
        <v>0.192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58" t="s">
        <v>261</v>
      </c>
      <c r="AT191" s="158" t="s">
        <v>137</v>
      </c>
      <c r="AU191" s="158" t="s">
        <v>88</v>
      </c>
      <c r="AY191" s="18" t="s">
        <v>134</v>
      </c>
      <c r="BE191" s="159">
        <f>IF(N191="základní",J191,0)</f>
        <v>0</v>
      </c>
      <c r="BF191" s="159">
        <f>IF(N191="snížená",J191,0)</f>
        <v>0</v>
      </c>
      <c r="BG191" s="159">
        <f>IF(N191="zákl. přenesená",J191,0)</f>
        <v>0</v>
      </c>
      <c r="BH191" s="159">
        <f>IF(N191="sníž. přenesená",J191,0)</f>
        <v>0</v>
      </c>
      <c r="BI191" s="159">
        <f>IF(N191="nulová",J191,0)</f>
        <v>0</v>
      </c>
      <c r="BJ191" s="18" t="s">
        <v>86</v>
      </c>
      <c r="BK191" s="159">
        <f>ROUND(I191*H191,2)</f>
        <v>0</v>
      </c>
      <c r="BL191" s="18" t="s">
        <v>261</v>
      </c>
      <c r="BM191" s="158" t="s">
        <v>304</v>
      </c>
    </row>
    <row r="192" spans="1:65" s="2" customFormat="1" ht="24.2" customHeight="1">
      <c r="A192" s="33"/>
      <c r="B192" s="145"/>
      <c r="C192" s="146" t="s">
        <v>305</v>
      </c>
      <c r="D192" s="146" t="s">
        <v>137</v>
      </c>
      <c r="E192" s="147" t="s">
        <v>306</v>
      </c>
      <c r="F192" s="148" t="s">
        <v>307</v>
      </c>
      <c r="G192" s="149" t="s">
        <v>227</v>
      </c>
      <c r="H192" s="150">
        <v>0.2</v>
      </c>
      <c r="I192" s="151"/>
      <c r="J192" s="152">
        <f>ROUND(I192*H192,2)</f>
        <v>0</v>
      </c>
      <c r="K192" s="153"/>
      <c r="L192" s="34"/>
      <c r="M192" s="160" t="s">
        <v>1</v>
      </c>
      <c r="N192" s="161" t="s">
        <v>43</v>
      </c>
      <c r="O192" s="162"/>
      <c r="P192" s="163">
        <f>O192*H192</f>
        <v>0</v>
      </c>
      <c r="Q192" s="163">
        <v>0</v>
      </c>
      <c r="R192" s="163">
        <f>Q192*H192</f>
        <v>0</v>
      </c>
      <c r="S192" s="163">
        <v>0</v>
      </c>
      <c r="T192" s="164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58" t="s">
        <v>261</v>
      </c>
      <c r="AT192" s="158" t="s">
        <v>137</v>
      </c>
      <c r="AU192" s="158" t="s">
        <v>88</v>
      </c>
      <c r="AY192" s="18" t="s">
        <v>134</v>
      </c>
      <c r="BE192" s="159">
        <f>IF(N192="základní",J192,0)</f>
        <v>0</v>
      </c>
      <c r="BF192" s="159">
        <f>IF(N192="snížená",J192,0)</f>
        <v>0</v>
      </c>
      <c r="BG192" s="159">
        <f>IF(N192="zákl. přenesená",J192,0)</f>
        <v>0</v>
      </c>
      <c r="BH192" s="159">
        <f>IF(N192="sníž. přenesená",J192,0)</f>
        <v>0</v>
      </c>
      <c r="BI192" s="159">
        <f>IF(N192="nulová",J192,0)</f>
        <v>0</v>
      </c>
      <c r="BJ192" s="18" t="s">
        <v>86</v>
      </c>
      <c r="BK192" s="159">
        <f>ROUND(I192*H192,2)</f>
        <v>0</v>
      </c>
      <c r="BL192" s="18" t="s">
        <v>261</v>
      </c>
      <c r="BM192" s="158" t="s">
        <v>308</v>
      </c>
    </row>
    <row r="193" spans="1:31" s="2" customFormat="1" ht="6.95" customHeight="1">
      <c r="A193" s="33"/>
      <c r="B193" s="48"/>
      <c r="C193" s="49"/>
      <c r="D193" s="49"/>
      <c r="E193" s="49"/>
      <c r="F193" s="49"/>
      <c r="G193" s="49"/>
      <c r="H193" s="49"/>
      <c r="I193" s="49"/>
      <c r="J193" s="49"/>
      <c r="K193" s="49"/>
      <c r="L193" s="34"/>
      <c r="M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</row>
  </sheetData>
  <autoFilter ref="C127:K192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69"/>
  <sheetViews>
    <sheetView showGridLines="0" workbookViewId="0" topLeftCell="A245">
      <selection activeCell="I146" sqref="I14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4" t="s">
        <v>5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8" t="s">
        <v>93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88</v>
      </c>
    </row>
    <row r="4" spans="2:46" s="1" customFormat="1" ht="24.95" customHeight="1">
      <c r="B4" s="21"/>
      <c r="D4" s="22" t="s">
        <v>106</v>
      </c>
      <c r="L4" s="21"/>
      <c r="M4" s="94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48" t="str">
        <f>'Rekapitulace stavby'!K6</f>
        <v>Dokončení rekonstrukce toalet 1.NP a 2.NP - muzeum</v>
      </c>
      <c r="F7" s="249"/>
      <c r="G7" s="249"/>
      <c r="H7" s="249"/>
      <c r="L7" s="21"/>
    </row>
    <row r="8" spans="1:31" s="2" customFormat="1" ht="12" customHeight="1">
      <c r="A8" s="33"/>
      <c r="B8" s="34"/>
      <c r="C8" s="33"/>
      <c r="D8" s="28" t="s">
        <v>107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28" t="s">
        <v>309</v>
      </c>
      <c r="F9" s="247"/>
      <c r="G9" s="247"/>
      <c r="H9" s="24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28" t="s">
        <v>18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28" t="s">
        <v>21</v>
      </c>
      <c r="J12" s="56" t="str">
        <f>'Rekapitulace stavby'!AN8</f>
        <v>17. 6. 2022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28" t="s">
        <v>24</v>
      </c>
      <c r="J14" s="26" t="s">
        <v>25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26</v>
      </c>
      <c r="F15" s="33"/>
      <c r="G15" s="33"/>
      <c r="H15" s="33"/>
      <c r="I15" s="28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28</v>
      </c>
      <c r="E17" s="33"/>
      <c r="F17" s="33"/>
      <c r="G17" s="33"/>
      <c r="H17" s="33"/>
      <c r="I17" s="28" t="s">
        <v>24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50" t="str">
        <f>'Rekapitulace stavby'!E14</f>
        <v>Vyplň údaj</v>
      </c>
      <c r="F18" s="243"/>
      <c r="G18" s="243"/>
      <c r="H18" s="243"/>
      <c r="I18" s="2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30</v>
      </c>
      <c r="E20" s="33"/>
      <c r="F20" s="33"/>
      <c r="G20" s="33"/>
      <c r="H20" s="33"/>
      <c r="I20" s="28" t="s">
        <v>24</v>
      </c>
      <c r="J20" s="26" t="s">
        <v>31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32</v>
      </c>
      <c r="F21" s="33"/>
      <c r="G21" s="33"/>
      <c r="H21" s="33"/>
      <c r="I21" s="28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28" t="s">
        <v>24</v>
      </c>
      <c r="J23" s="26" t="s">
        <v>35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36</v>
      </c>
      <c r="F24" s="33"/>
      <c r="G24" s="33"/>
      <c r="H24" s="33"/>
      <c r="I24" s="28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5"/>
      <c r="B27" s="96"/>
      <c r="C27" s="95"/>
      <c r="D27" s="95"/>
      <c r="E27" s="246" t="s">
        <v>1</v>
      </c>
      <c r="F27" s="246"/>
      <c r="G27" s="246"/>
      <c r="H27" s="246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8" t="s">
        <v>38</v>
      </c>
      <c r="E30" s="33"/>
      <c r="F30" s="33"/>
      <c r="G30" s="33"/>
      <c r="H30" s="33"/>
      <c r="I30" s="33"/>
      <c r="J30" s="72">
        <f>ROUND(J129,2)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40</v>
      </c>
      <c r="G32" s="33"/>
      <c r="H32" s="33"/>
      <c r="I32" s="37" t="s">
        <v>39</v>
      </c>
      <c r="J32" s="37" t="s">
        <v>41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9" t="s">
        <v>42</v>
      </c>
      <c r="E33" s="28" t="s">
        <v>43</v>
      </c>
      <c r="F33" s="100">
        <f>ROUND((SUM(BE129:BE268)),2)</f>
        <v>0</v>
      </c>
      <c r="G33" s="33"/>
      <c r="H33" s="33"/>
      <c r="I33" s="101">
        <v>0.21</v>
      </c>
      <c r="J33" s="100">
        <f>ROUND(((SUM(BE129:BE268))*I33),2)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44</v>
      </c>
      <c r="F34" s="100">
        <f>ROUND((SUM(BF129:BF268)),2)</f>
        <v>0</v>
      </c>
      <c r="G34" s="33"/>
      <c r="H34" s="33"/>
      <c r="I34" s="101">
        <v>0.15</v>
      </c>
      <c r="J34" s="100">
        <f>ROUND(((SUM(BF129:BF268))*I34),2)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45</v>
      </c>
      <c r="F35" s="100">
        <f>ROUND((SUM(BG129:BG268)),2)</f>
        <v>0</v>
      </c>
      <c r="G35" s="33"/>
      <c r="H35" s="33"/>
      <c r="I35" s="101">
        <v>0.21</v>
      </c>
      <c r="J35" s="100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46</v>
      </c>
      <c r="F36" s="100">
        <f>ROUND((SUM(BH129:BH268)),2)</f>
        <v>0</v>
      </c>
      <c r="G36" s="33"/>
      <c r="H36" s="33"/>
      <c r="I36" s="101">
        <v>0.15</v>
      </c>
      <c r="J36" s="100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47</v>
      </c>
      <c r="F37" s="100">
        <f>ROUND((SUM(BI129:BI268)),2)</f>
        <v>0</v>
      </c>
      <c r="G37" s="33"/>
      <c r="H37" s="33"/>
      <c r="I37" s="101">
        <v>0</v>
      </c>
      <c r="J37" s="100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2"/>
      <c r="D39" s="103" t="s">
        <v>48</v>
      </c>
      <c r="E39" s="61"/>
      <c r="F39" s="61"/>
      <c r="G39" s="104" t="s">
        <v>49</v>
      </c>
      <c r="H39" s="105" t="s">
        <v>50</v>
      </c>
      <c r="I39" s="61"/>
      <c r="J39" s="106">
        <f>SUM(J30:J37)</f>
        <v>0</v>
      </c>
      <c r="K39" s="107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51</v>
      </c>
      <c r="E50" s="45"/>
      <c r="F50" s="45"/>
      <c r="G50" s="44" t="s">
        <v>52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53</v>
      </c>
      <c r="E61" s="36"/>
      <c r="F61" s="108" t="s">
        <v>54</v>
      </c>
      <c r="G61" s="46" t="s">
        <v>53</v>
      </c>
      <c r="H61" s="36"/>
      <c r="I61" s="36"/>
      <c r="J61" s="109" t="s">
        <v>54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55</v>
      </c>
      <c r="E65" s="47"/>
      <c r="F65" s="47"/>
      <c r="G65" s="44" t="s">
        <v>56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53</v>
      </c>
      <c r="E76" s="36"/>
      <c r="F76" s="108" t="s">
        <v>54</v>
      </c>
      <c r="G76" s="46" t="s">
        <v>53</v>
      </c>
      <c r="H76" s="36"/>
      <c r="I76" s="36"/>
      <c r="J76" s="109" t="s">
        <v>54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109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48" t="str">
        <f>E7</f>
        <v>Dokončení rekonstrukce toalet 1.NP a 2.NP - muzeum</v>
      </c>
      <c r="F85" s="249"/>
      <c r="G85" s="249"/>
      <c r="H85" s="24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107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28" t="str">
        <f>E9</f>
        <v>01 - Stavební část</v>
      </c>
      <c r="F87" s="247"/>
      <c r="G87" s="247"/>
      <c r="H87" s="24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19</v>
      </c>
      <c r="D89" s="33"/>
      <c r="E89" s="33"/>
      <c r="F89" s="26" t="str">
        <f>F12</f>
        <v>Masarykovo náměstí 97</v>
      </c>
      <c r="G89" s="33"/>
      <c r="H89" s="33"/>
      <c r="I89" s="28" t="s">
        <v>21</v>
      </c>
      <c r="J89" s="56" t="str">
        <f>IF(J12="","",J12)</f>
        <v>17. 6. 2022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23</v>
      </c>
      <c r="D91" s="33"/>
      <c r="E91" s="33"/>
      <c r="F91" s="26" t="str">
        <f>E15</f>
        <v>Oblastní muzeum Praha-východ</v>
      </c>
      <c r="G91" s="33"/>
      <c r="H91" s="33"/>
      <c r="I91" s="28" t="s">
        <v>30</v>
      </c>
      <c r="J91" s="31" t="str">
        <f>E21</f>
        <v>Maur – Dases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28" t="s">
        <v>34</v>
      </c>
      <c r="J92" s="31" t="str">
        <f>E24</f>
        <v>RPHSTAV s.r.o.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10" t="s">
        <v>110</v>
      </c>
      <c r="D94" s="102"/>
      <c r="E94" s="102"/>
      <c r="F94" s="102"/>
      <c r="G94" s="102"/>
      <c r="H94" s="102"/>
      <c r="I94" s="102"/>
      <c r="J94" s="111" t="s">
        <v>111</v>
      </c>
      <c r="K94" s="102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2" t="s">
        <v>112</v>
      </c>
      <c r="D96" s="33"/>
      <c r="E96" s="33"/>
      <c r="F96" s="33"/>
      <c r="G96" s="33"/>
      <c r="H96" s="33"/>
      <c r="I96" s="33"/>
      <c r="J96" s="72">
        <f>J129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113</v>
      </c>
    </row>
    <row r="97" spans="2:12" s="9" customFormat="1" ht="24.95" customHeight="1">
      <c r="B97" s="113"/>
      <c r="D97" s="114" t="s">
        <v>164</v>
      </c>
      <c r="E97" s="115"/>
      <c r="F97" s="115"/>
      <c r="G97" s="115"/>
      <c r="H97" s="115"/>
      <c r="I97" s="115"/>
      <c r="J97" s="116">
        <f>J130</f>
        <v>0</v>
      </c>
      <c r="L97" s="113"/>
    </row>
    <row r="98" spans="2:12" s="10" customFormat="1" ht="19.9" customHeight="1">
      <c r="B98" s="117"/>
      <c r="D98" s="118" t="s">
        <v>310</v>
      </c>
      <c r="E98" s="119"/>
      <c r="F98" s="119"/>
      <c r="G98" s="119"/>
      <c r="H98" s="119"/>
      <c r="I98" s="119"/>
      <c r="J98" s="120">
        <f>J131</f>
        <v>0</v>
      </c>
      <c r="L98" s="117"/>
    </row>
    <row r="99" spans="2:12" s="10" customFormat="1" ht="19.9" customHeight="1">
      <c r="B99" s="117"/>
      <c r="D99" s="118" t="s">
        <v>311</v>
      </c>
      <c r="E99" s="119"/>
      <c r="F99" s="119"/>
      <c r="G99" s="119"/>
      <c r="H99" s="119"/>
      <c r="I99" s="119"/>
      <c r="J99" s="120">
        <f>J133</f>
        <v>0</v>
      </c>
      <c r="L99" s="117"/>
    </row>
    <row r="100" spans="2:12" s="10" customFormat="1" ht="19.9" customHeight="1">
      <c r="B100" s="117"/>
      <c r="D100" s="118" t="s">
        <v>167</v>
      </c>
      <c r="E100" s="119"/>
      <c r="F100" s="119"/>
      <c r="G100" s="119"/>
      <c r="H100" s="119"/>
      <c r="I100" s="119"/>
      <c r="J100" s="120">
        <f>J147</f>
        <v>0</v>
      </c>
      <c r="L100" s="117"/>
    </row>
    <row r="101" spans="2:12" s="9" customFormat="1" ht="24.95" customHeight="1">
      <c r="B101" s="113"/>
      <c r="D101" s="114" t="s">
        <v>168</v>
      </c>
      <c r="E101" s="115"/>
      <c r="F101" s="115"/>
      <c r="G101" s="115"/>
      <c r="H101" s="115"/>
      <c r="I101" s="115"/>
      <c r="J101" s="116">
        <f>J149</f>
        <v>0</v>
      </c>
      <c r="L101" s="113"/>
    </row>
    <row r="102" spans="2:12" s="10" customFormat="1" ht="19.9" customHeight="1">
      <c r="B102" s="117"/>
      <c r="D102" s="118" t="s">
        <v>174</v>
      </c>
      <c r="E102" s="119"/>
      <c r="F102" s="119"/>
      <c r="G102" s="119"/>
      <c r="H102" s="119"/>
      <c r="I102" s="119"/>
      <c r="J102" s="120">
        <f>J150</f>
        <v>0</v>
      </c>
      <c r="L102" s="117"/>
    </row>
    <row r="103" spans="2:12" s="10" customFormat="1" ht="19.9" customHeight="1">
      <c r="B103" s="117"/>
      <c r="D103" s="118" t="s">
        <v>175</v>
      </c>
      <c r="E103" s="119"/>
      <c r="F103" s="119"/>
      <c r="G103" s="119"/>
      <c r="H103" s="119"/>
      <c r="I103" s="119"/>
      <c r="J103" s="120">
        <f>J184</f>
        <v>0</v>
      </c>
      <c r="L103" s="117"/>
    </row>
    <row r="104" spans="2:12" s="10" customFormat="1" ht="19.9" customHeight="1">
      <c r="B104" s="117"/>
      <c r="D104" s="118" t="s">
        <v>312</v>
      </c>
      <c r="E104" s="119"/>
      <c r="F104" s="119"/>
      <c r="G104" s="119"/>
      <c r="H104" s="119"/>
      <c r="I104" s="119"/>
      <c r="J104" s="120">
        <f>J189</f>
        <v>0</v>
      </c>
      <c r="L104" s="117"/>
    </row>
    <row r="105" spans="2:12" s="10" customFormat="1" ht="19.9" customHeight="1">
      <c r="B105" s="117"/>
      <c r="D105" s="118" t="s">
        <v>313</v>
      </c>
      <c r="E105" s="119"/>
      <c r="F105" s="119"/>
      <c r="G105" s="119"/>
      <c r="H105" s="119"/>
      <c r="I105" s="119"/>
      <c r="J105" s="120">
        <f>J204</f>
        <v>0</v>
      </c>
      <c r="L105" s="117"/>
    </row>
    <row r="106" spans="2:12" s="10" customFormat="1" ht="19.9" customHeight="1">
      <c r="B106" s="117"/>
      <c r="D106" s="118" t="s">
        <v>314</v>
      </c>
      <c r="E106" s="119"/>
      <c r="F106" s="119"/>
      <c r="G106" s="119"/>
      <c r="H106" s="119"/>
      <c r="I106" s="119"/>
      <c r="J106" s="120">
        <f>J209</f>
        <v>0</v>
      </c>
      <c r="L106" s="117"/>
    </row>
    <row r="107" spans="2:12" s="10" customFormat="1" ht="19.9" customHeight="1">
      <c r="B107" s="117"/>
      <c r="D107" s="118" t="s">
        <v>315</v>
      </c>
      <c r="E107" s="119"/>
      <c r="F107" s="119"/>
      <c r="G107" s="119"/>
      <c r="H107" s="119"/>
      <c r="I107" s="119"/>
      <c r="J107" s="120">
        <f>J255</f>
        <v>0</v>
      </c>
      <c r="L107" s="117"/>
    </row>
    <row r="108" spans="2:12" s="10" customFormat="1" ht="19.9" customHeight="1">
      <c r="B108" s="117"/>
      <c r="D108" s="118" t="s">
        <v>316</v>
      </c>
      <c r="E108" s="119"/>
      <c r="F108" s="119"/>
      <c r="G108" s="119"/>
      <c r="H108" s="119"/>
      <c r="I108" s="119"/>
      <c r="J108" s="120">
        <f>J263</f>
        <v>0</v>
      </c>
      <c r="L108" s="117"/>
    </row>
    <row r="109" spans="2:12" s="9" customFormat="1" ht="24.95" customHeight="1">
      <c r="B109" s="113"/>
      <c r="D109" s="114" t="s">
        <v>317</v>
      </c>
      <c r="E109" s="115"/>
      <c r="F109" s="115"/>
      <c r="G109" s="115"/>
      <c r="H109" s="115"/>
      <c r="I109" s="115"/>
      <c r="J109" s="116">
        <f>J267</f>
        <v>0</v>
      </c>
      <c r="L109" s="113"/>
    </row>
    <row r="110" spans="1:31" s="2" customFormat="1" ht="21.75" customHeight="1">
      <c r="A110" s="33"/>
      <c r="B110" s="34"/>
      <c r="C110" s="33"/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48"/>
      <c r="C111" s="49"/>
      <c r="D111" s="49"/>
      <c r="E111" s="49"/>
      <c r="F111" s="49"/>
      <c r="G111" s="49"/>
      <c r="H111" s="49"/>
      <c r="I111" s="49"/>
      <c r="J111" s="49"/>
      <c r="K111" s="49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5" spans="1:31" s="2" customFormat="1" ht="6.95" customHeight="1">
      <c r="A115" s="33"/>
      <c r="B115" s="50"/>
      <c r="C115" s="51"/>
      <c r="D115" s="51"/>
      <c r="E115" s="51"/>
      <c r="F115" s="51"/>
      <c r="G115" s="51"/>
      <c r="H115" s="51"/>
      <c r="I115" s="51"/>
      <c r="J115" s="51"/>
      <c r="K115" s="51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24.95" customHeight="1">
      <c r="A116" s="33"/>
      <c r="B116" s="34"/>
      <c r="C116" s="22" t="s">
        <v>120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16</v>
      </c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6.5" customHeight="1">
      <c r="A119" s="33"/>
      <c r="B119" s="34"/>
      <c r="C119" s="33"/>
      <c r="D119" s="33"/>
      <c r="E119" s="248" t="str">
        <f>E7</f>
        <v>Dokončení rekonstrukce toalet 1.NP a 2.NP - muzeum</v>
      </c>
      <c r="F119" s="249"/>
      <c r="G119" s="249"/>
      <c r="H119" s="249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107</v>
      </c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6.5" customHeight="1">
      <c r="A121" s="33"/>
      <c r="B121" s="34"/>
      <c r="C121" s="33"/>
      <c r="D121" s="33"/>
      <c r="E121" s="228" t="str">
        <f>E9</f>
        <v>01 - Stavební část</v>
      </c>
      <c r="F121" s="247"/>
      <c r="G121" s="247"/>
      <c r="H121" s="247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19</v>
      </c>
      <c r="D123" s="33"/>
      <c r="E123" s="33"/>
      <c r="F123" s="26" t="str">
        <f>F12</f>
        <v>Masarykovo náměstí 97</v>
      </c>
      <c r="G123" s="33"/>
      <c r="H123" s="33"/>
      <c r="I123" s="28" t="s">
        <v>21</v>
      </c>
      <c r="J123" s="56" t="str">
        <f>IF(J12="","",J12)</f>
        <v>17. 6. 2022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5.2" customHeight="1">
      <c r="A125" s="33"/>
      <c r="B125" s="34"/>
      <c r="C125" s="28" t="s">
        <v>23</v>
      </c>
      <c r="D125" s="33"/>
      <c r="E125" s="33"/>
      <c r="F125" s="26" t="str">
        <f>E15</f>
        <v>Oblastní muzeum Praha-východ</v>
      </c>
      <c r="G125" s="33"/>
      <c r="H125" s="33"/>
      <c r="I125" s="28" t="s">
        <v>30</v>
      </c>
      <c r="J125" s="31" t="str">
        <f>E21</f>
        <v>Maur – Dases s.r.o.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2" customHeight="1">
      <c r="A126" s="33"/>
      <c r="B126" s="34"/>
      <c r="C126" s="28" t="s">
        <v>28</v>
      </c>
      <c r="D126" s="33"/>
      <c r="E126" s="33"/>
      <c r="F126" s="26" t="str">
        <f>IF(E18="","",E18)</f>
        <v>Vyplň údaj</v>
      </c>
      <c r="G126" s="33"/>
      <c r="H126" s="33"/>
      <c r="I126" s="28" t="s">
        <v>34</v>
      </c>
      <c r="J126" s="31" t="str">
        <f>E24</f>
        <v>RPHSTAV s.r.o.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0.35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1" customFormat="1" ht="29.25" customHeight="1">
      <c r="A128" s="121"/>
      <c r="B128" s="122"/>
      <c r="C128" s="123" t="s">
        <v>121</v>
      </c>
      <c r="D128" s="124" t="s">
        <v>63</v>
      </c>
      <c r="E128" s="124" t="s">
        <v>59</v>
      </c>
      <c r="F128" s="124" t="s">
        <v>60</v>
      </c>
      <c r="G128" s="124" t="s">
        <v>122</v>
      </c>
      <c r="H128" s="124" t="s">
        <v>123</v>
      </c>
      <c r="I128" s="124" t="s">
        <v>124</v>
      </c>
      <c r="J128" s="125" t="s">
        <v>111</v>
      </c>
      <c r="K128" s="126" t="s">
        <v>125</v>
      </c>
      <c r="L128" s="127"/>
      <c r="M128" s="63" t="s">
        <v>1</v>
      </c>
      <c r="N128" s="64" t="s">
        <v>42</v>
      </c>
      <c r="O128" s="64" t="s">
        <v>126</v>
      </c>
      <c r="P128" s="64" t="s">
        <v>127</v>
      </c>
      <c r="Q128" s="64" t="s">
        <v>128</v>
      </c>
      <c r="R128" s="64" t="s">
        <v>129</v>
      </c>
      <c r="S128" s="64" t="s">
        <v>130</v>
      </c>
      <c r="T128" s="65" t="s">
        <v>131</v>
      </c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</row>
    <row r="129" spans="1:63" s="2" customFormat="1" ht="22.9" customHeight="1">
      <c r="A129" s="33"/>
      <c r="B129" s="34"/>
      <c r="C129" s="70" t="s">
        <v>132</v>
      </c>
      <c r="D129" s="33"/>
      <c r="E129" s="33"/>
      <c r="F129" s="33"/>
      <c r="G129" s="33"/>
      <c r="H129" s="33"/>
      <c r="I129" s="33"/>
      <c r="J129" s="128">
        <f>BK129</f>
        <v>0</v>
      </c>
      <c r="K129" s="33"/>
      <c r="L129" s="34"/>
      <c r="M129" s="66"/>
      <c r="N129" s="57"/>
      <c r="O129" s="67"/>
      <c r="P129" s="129">
        <f>P130+P149+P267</f>
        <v>0</v>
      </c>
      <c r="Q129" s="67"/>
      <c r="R129" s="129">
        <f>R130+R149+R267</f>
        <v>5.935267349999999</v>
      </c>
      <c r="S129" s="67"/>
      <c r="T129" s="130">
        <f>T130+T149+T267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77</v>
      </c>
      <c r="AU129" s="18" t="s">
        <v>113</v>
      </c>
      <c r="BK129" s="131">
        <f>BK130+BK149+BK267</f>
        <v>0</v>
      </c>
    </row>
    <row r="130" spans="2:63" s="12" customFormat="1" ht="25.9" customHeight="1">
      <c r="B130" s="132"/>
      <c r="D130" s="133" t="s">
        <v>77</v>
      </c>
      <c r="E130" s="134" t="s">
        <v>176</v>
      </c>
      <c r="F130" s="134" t="s">
        <v>177</v>
      </c>
      <c r="I130" s="135"/>
      <c r="J130" s="136">
        <f>BK130</f>
        <v>0</v>
      </c>
      <c r="L130" s="132"/>
      <c r="M130" s="137"/>
      <c r="N130" s="138"/>
      <c r="O130" s="138"/>
      <c r="P130" s="139">
        <f>P131+P133+P147</f>
        <v>0</v>
      </c>
      <c r="Q130" s="138"/>
      <c r="R130" s="139">
        <f>R131+R133+R147</f>
        <v>0.57354665</v>
      </c>
      <c r="S130" s="138"/>
      <c r="T130" s="140">
        <f>T131+T133+T147</f>
        <v>0</v>
      </c>
      <c r="AR130" s="133" t="s">
        <v>86</v>
      </c>
      <c r="AT130" s="141" t="s">
        <v>77</v>
      </c>
      <c r="AU130" s="141" t="s">
        <v>78</v>
      </c>
      <c r="AY130" s="133" t="s">
        <v>134</v>
      </c>
      <c r="BK130" s="142">
        <f>BK131+BK133+BK147</f>
        <v>0</v>
      </c>
    </row>
    <row r="131" spans="2:63" s="12" customFormat="1" ht="22.9" customHeight="1">
      <c r="B131" s="132"/>
      <c r="D131" s="133" t="s">
        <v>77</v>
      </c>
      <c r="E131" s="143" t="s">
        <v>150</v>
      </c>
      <c r="F131" s="143" t="s">
        <v>318</v>
      </c>
      <c r="I131" s="135"/>
      <c r="J131" s="144">
        <f>BK131</f>
        <v>0</v>
      </c>
      <c r="L131" s="132"/>
      <c r="M131" s="137"/>
      <c r="N131" s="138"/>
      <c r="O131" s="138"/>
      <c r="P131" s="139">
        <f>SUM(P132:P132)</f>
        <v>0</v>
      </c>
      <c r="Q131" s="138"/>
      <c r="R131" s="139">
        <f>SUM(R132:R132)</f>
        <v>0.05652</v>
      </c>
      <c r="S131" s="138"/>
      <c r="T131" s="140">
        <f>SUM(T132:T132)</f>
        <v>0</v>
      </c>
      <c r="AR131" s="133" t="s">
        <v>86</v>
      </c>
      <c r="AT131" s="141" t="s">
        <v>77</v>
      </c>
      <c r="AU131" s="141" t="s">
        <v>86</v>
      </c>
      <c r="AY131" s="133" t="s">
        <v>134</v>
      </c>
      <c r="BK131" s="142">
        <f>SUM(BK132:BK132)</f>
        <v>0</v>
      </c>
    </row>
    <row r="132" spans="1:65" s="2" customFormat="1" ht="24.2" customHeight="1">
      <c r="A132" s="33"/>
      <c r="B132" s="145"/>
      <c r="C132" s="146" t="s">
        <v>319</v>
      </c>
      <c r="D132" s="146" t="s">
        <v>137</v>
      </c>
      <c r="E132" s="147" t="s">
        <v>320</v>
      </c>
      <c r="F132" s="148" t="s">
        <v>321</v>
      </c>
      <c r="G132" s="149" t="s">
        <v>300</v>
      </c>
      <c r="H132" s="208">
        <v>2</v>
      </c>
      <c r="I132" s="151"/>
      <c r="J132" s="152">
        <f>ROUND(I132*H132,2)</f>
        <v>0</v>
      </c>
      <c r="K132" s="153"/>
      <c r="L132" s="34"/>
      <c r="M132" s="154" t="s">
        <v>1</v>
      </c>
      <c r="N132" s="155" t="s">
        <v>43</v>
      </c>
      <c r="O132" s="59"/>
      <c r="P132" s="156">
        <f>O132*H132</f>
        <v>0</v>
      </c>
      <c r="Q132" s="156">
        <v>0.02826</v>
      </c>
      <c r="R132" s="156">
        <f>Q132*H132</f>
        <v>0.05652</v>
      </c>
      <c r="S132" s="156">
        <v>0</v>
      </c>
      <c r="T132" s="157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8" t="s">
        <v>155</v>
      </c>
      <c r="AT132" s="158" t="s">
        <v>137</v>
      </c>
      <c r="AU132" s="158" t="s">
        <v>88</v>
      </c>
      <c r="AY132" s="18" t="s">
        <v>134</v>
      </c>
      <c r="BE132" s="159">
        <f>IF(N132="základní",J132,0)</f>
        <v>0</v>
      </c>
      <c r="BF132" s="159">
        <f>IF(N132="snížená",J132,0)</f>
        <v>0</v>
      </c>
      <c r="BG132" s="159">
        <f>IF(N132="zákl. přenesená",J132,0)</f>
        <v>0</v>
      </c>
      <c r="BH132" s="159">
        <f>IF(N132="sníž. přenesená",J132,0)</f>
        <v>0</v>
      </c>
      <c r="BI132" s="159">
        <f>IF(N132="nulová",J132,0)</f>
        <v>0</v>
      </c>
      <c r="BJ132" s="18" t="s">
        <v>86</v>
      </c>
      <c r="BK132" s="159">
        <f>ROUND(I132*H132,2)</f>
        <v>0</v>
      </c>
      <c r="BL132" s="18" t="s">
        <v>155</v>
      </c>
      <c r="BM132" s="158" t="s">
        <v>322</v>
      </c>
    </row>
    <row r="133" spans="2:63" s="12" customFormat="1" ht="22.9" customHeight="1">
      <c r="B133" s="132"/>
      <c r="D133" s="133" t="s">
        <v>77</v>
      </c>
      <c r="E133" s="143" t="s">
        <v>201</v>
      </c>
      <c r="F133" s="143" t="s">
        <v>323</v>
      </c>
      <c r="I133" s="135"/>
      <c r="J133" s="144">
        <f>BK133</f>
        <v>0</v>
      </c>
      <c r="L133" s="132"/>
      <c r="M133" s="137"/>
      <c r="N133" s="138"/>
      <c r="O133" s="138"/>
      <c r="P133" s="139">
        <f>SUM(P134:P146)</f>
        <v>0</v>
      </c>
      <c r="Q133" s="138"/>
      <c r="R133" s="139">
        <f>SUM(R134:R146)</f>
        <v>0.51702665</v>
      </c>
      <c r="S133" s="138"/>
      <c r="T133" s="140">
        <f>SUM(T134:T146)</f>
        <v>0</v>
      </c>
      <c r="AR133" s="133" t="s">
        <v>86</v>
      </c>
      <c r="AT133" s="141" t="s">
        <v>77</v>
      </c>
      <c r="AU133" s="141" t="s">
        <v>86</v>
      </c>
      <c r="AY133" s="133" t="s">
        <v>134</v>
      </c>
      <c r="BK133" s="142">
        <f>SUM(BK134:BK146)</f>
        <v>0</v>
      </c>
    </row>
    <row r="134" spans="1:65" s="2" customFormat="1" ht="24.2" customHeight="1">
      <c r="A134" s="33"/>
      <c r="B134" s="145"/>
      <c r="C134" s="146" t="s">
        <v>290</v>
      </c>
      <c r="D134" s="146" t="s">
        <v>137</v>
      </c>
      <c r="E134" s="147" t="s">
        <v>324</v>
      </c>
      <c r="F134" s="148" t="s">
        <v>325</v>
      </c>
      <c r="G134" s="149" t="s">
        <v>180</v>
      </c>
      <c r="H134" s="150">
        <v>15.373</v>
      </c>
      <c r="I134" s="151"/>
      <c r="J134" s="152">
        <f>ROUND(I134*H134,2)</f>
        <v>0</v>
      </c>
      <c r="K134" s="153"/>
      <c r="L134" s="34"/>
      <c r="M134" s="154" t="s">
        <v>1</v>
      </c>
      <c r="N134" s="155" t="s">
        <v>43</v>
      </c>
      <c r="O134" s="59"/>
      <c r="P134" s="156">
        <f>O134*H134</f>
        <v>0</v>
      </c>
      <c r="Q134" s="156">
        <v>0.0147</v>
      </c>
      <c r="R134" s="156">
        <f>Q134*H134</f>
        <v>0.2259831</v>
      </c>
      <c r="S134" s="156">
        <v>0</v>
      </c>
      <c r="T134" s="157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8" t="s">
        <v>155</v>
      </c>
      <c r="AT134" s="158" t="s">
        <v>137</v>
      </c>
      <c r="AU134" s="158" t="s">
        <v>88</v>
      </c>
      <c r="AY134" s="18" t="s">
        <v>134</v>
      </c>
      <c r="BE134" s="159">
        <f>IF(N134="základní",J134,0)</f>
        <v>0</v>
      </c>
      <c r="BF134" s="159">
        <f>IF(N134="snížená",J134,0)</f>
        <v>0</v>
      </c>
      <c r="BG134" s="159">
        <f>IF(N134="zákl. přenesená",J134,0)</f>
        <v>0</v>
      </c>
      <c r="BH134" s="159">
        <f>IF(N134="sníž. přenesená",J134,0)</f>
        <v>0</v>
      </c>
      <c r="BI134" s="159">
        <f>IF(N134="nulová",J134,0)</f>
        <v>0</v>
      </c>
      <c r="BJ134" s="18" t="s">
        <v>86</v>
      </c>
      <c r="BK134" s="159">
        <f>ROUND(I134*H134,2)</f>
        <v>0</v>
      </c>
      <c r="BL134" s="18" t="s">
        <v>155</v>
      </c>
      <c r="BM134" s="158" t="s">
        <v>326</v>
      </c>
    </row>
    <row r="135" spans="2:51" s="13" customFormat="1" ht="12">
      <c r="B135" s="165"/>
      <c r="D135" s="166" t="s">
        <v>181</v>
      </c>
      <c r="E135" s="167" t="s">
        <v>1</v>
      </c>
      <c r="F135" s="168" t="s">
        <v>182</v>
      </c>
      <c r="H135" s="167" t="s">
        <v>1</v>
      </c>
      <c r="I135" s="169"/>
      <c r="L135" s="165"/>
      <c r="M135" s="170"/>
      <c r="N135" s="171"/>
      <c r="O135" s="171"/>
      <c r="P135" s="171"/>
      <c r="Q135" s="171"/>
      <c r="R135" s="171"/>
      <c r="S135" s="171"/>
      <c r="T135" s="172"/>
      <c r="AT135" s="167" t="s">
        <v>181</v>
      </c>
      <c r="AU135" s="167" t="s">
        <v>88</v>
      </c>
      <c r="AV135" s="13" t="s">
        <v>86</v>
      </c>
      <c r="AW135" s="13" t="s">
        <v>33</v>
      </c>
      <c r="AX135" s="13" t="s">
        <v>78</v>
      </c>
      <c r="AY135" s="167" t="s">
        <v>134</v>
      </c>
    </row>
    <row r="136" spans="2:51" s="14" customFormat="1" ht="22.5">
      <c r="B136" s="173"/>
      <c r="D136" s="166" t="s">
        <v>181</v>
      </c>
      <c r="E136" s="174" t="s">
        <v>1</v>
      </c>
      <c r="F136" s="175" t="s">
        <v>327</v>
      </c>
      <c r="H136" s="176">
        <v>15.016</v>
      </c>
      <c r="I136" s="177"/>
      <c r="L136" s="173"/>
      <c r="M136" s="178"/>
      <c r="N136" s="179"/>
      <c r="O136" s="179"/>
      <c r="P136" s="179"/>
      <c r="Q136" s="179"/>
      <c r="R136" s="179"/>
      <c r="S136" s="179"/>
      <c r="T136" s="180"/>
      <c r="AT136" s="174" t="s">
        <v>181</v>
      </c>
      <c r="AU136" s="174" t="s">
        <v>88</v>
      </c>
      <c r="AV136" s="14" t="s">
        <v>88</v>
      </c>
      <c r="AW136" s="14" t="s">
        <v>33</v>
      </c>
      <c r="AX136" s="14" t="s">
        <v>78</v>
      </c>
      <c r="AY136" s="174" t="s">
        <v>134</v>
      </c>
    </row>
    <row r="137" spans="2:51" s="13" customFormat="1" ht="12">
      <c r="B137" s="165"/>
      <c r="D137" s="166" t="s">
        <v>181</v>
      </c>
      <c r="E137" s="167" t="s">
        <v>1</v>
      </c>
      <c r="F137" s="168" t="s">
        <v>206</v>
      </c>
      <c r="H137" s="167" t="s">
        <v>1</v>
      </c>
      <c r="I137" s="169"/>
      <c r="L137" s="165"/>
      <c r="M137" s="170"/>
      <c r="N137" s="171"/>
      <c r="O137" s="171"/>
      <c r="P137" s="171"/>
      <c r="Q137" s="171"/>
      <c r="R137" s="171"/>
      <c r="S137" s="171"/>
      <c r="T137" s="172"/>
      <c r="AT137" s="167" t="s">
        <v>181</v>
      </c>
      <c r="AU137" s="167" t="s">
        <v>88</v>
      </c>
      <c r="AV137" s="13" t="s">
        <v>86</v>
      </c>
      <c r="AW137" s="13" t="s">
        <v>33</v>
      </c>
      <c r="AX137" s="13" t="s">
        <v>78</v>
      </c>
      <c r="AY137" s="167" t="s">
        <v>134</v>
      </c>
    </row>
    <row r="138" spans="2:51" s="14" customFormat="1" ht="22.5">
      <c r="B138" s="173"/>
      <c r="D138" s="166" t="s">
        <v>181</v>
      </c>
      <c r="E138" s="174" t="s">
        <v>1</v>
      </c>
      <c r="F138" s="175" t="s">
        <v>328</v>
      </c>
      <c r="H138" s="176">
        <v>15.373</v>
      </c>
      <c r="I138" s="177"/>
      <c r="L138" s="173"/>
      <c r="M138" s="178"/>
      <c r="N138" s="179"/>
      <c r="O138" s="179"/>
      <c r="P138" s="179"/>
      <c r="Q138" s="179"/>
      <c r="R138" s="179"/>
      <c r="S138" s="179"/>
      <c r="T138" s="180"/>
      <c r="AT138" s="174" t="s">
        <v>181</v>
      </c>
      <c r="AU138" s="174" t="s">
        <v>88</v>
      </c>
      <c r="AV138" s="14" t="s">
        <v>88</v>
      </c>
      <c r="AW138" s="14" t="s">
        <v>33</v>
      </c>
      <c r="AX138" s="14" t="s">
        <v>78</v>
      </c>
      <c r="AY138" s="174" t="s">
        <v>134</v>
      </c>
    </row>
    <row r="139" spans="2:51" s="15" customFormat="1" ht="12">
      <c r="B139" s="181"/>
      <c r="D139" s="166" t="s">
        <v>181</v>
      </c>
      <c r="E139" s="182" t="s">
        <v>1</v>
      </c>
      <c r="F139" s="183" t="s">
        <v>190</v>
      </c>
      <c r="H139" s="184">
        <v>30.389</v>
      </c>
      <c r="I139" s="185"/>
      <c r="L139" s="181"/>
      <c r="M139" s="186"/>
      <c r="N139" s="187"/>
      <c r="O139" s="187"/>
      <c r="P139" s="187"/>
      <c r="Q139" s="187"/>
      <c r="R139" s="187"/>
      <c r="S139" s="187"/>
      <c r="T139" s="188"/>
      <c r="AT139" s="182" t="s">
        <v>181</v>
      </c>
      <c r="AU139" s="182" t="s">
        <v>88</v>
      </c>
      <c r="AV139" s="15" t="s">
        <v>155</v>
      </c>
      <c r="AW139" s="15" t="s">
        <v>33</v>
      </c>
      <c r="AX139" s="15" t="s">
        <v>86</v>
      </c>
      <c r="AY139" s="182" t="s">
        <v>134</v>
      </c>
    </row>
    <row r="140" spans="1:65" s="2" customFormat="1" ht="24.2" customHeight="1">
      <c r="A140" s="33"/>
      <c r="B140" s="145"/>
      <c r="C140" s="146" t="s">
        <v>329</v>
      </c>
      <c r="D140" s="146" t="s">
        <v>137</v>
      </c>
      <c r="E140" s="147" t="s">
        <v>330</v>
      </c>
      <c r="F140" s="148" t="s">
        <v>331</v>
      </c>
      <c r="G140" s="149" t="s">
        <v>180</v>
      </c>
      <c r="H140" s="150">
        <v>15.373</v>
      </c>
      <c r="I140" s="151"/>
      <c r="J140" s="152">
        <f>ROUND(I140*H140,2)</f>
        <v>0</v>
      </c>
      <c r="K140" s="153"/>
      <c r="L140" s="34"/>
      <c r="M140" s="154" t="s">
        <v>1</v>
      </c>
      <c r="N140" s="155" t="s">
        <v>43</v>
      </c>
      <c r="O140" s="59"/>
      <c r="P140" s="156">
        <f>O140*H140</f>
        <v>0</v>
      </c>
      <c r="Q140" s="156">
        <v>0.004</v>
      </c>
      <c r="R140" s="156">
        <f>Q140*H140</f>
        <v>0.061492</v>
      </c>
      <c r="S140" s="156">
        <v>0</v>
      </c>
      <c r="T140" s="157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8" t="s">
        <v>155</v>
      </c>
      <c r="AT140" s="158" t="s">
        <v>137</v>
      </c>
      <c r="AU140" s="158" t="s">
        <v>88</v>
      </c>
      <c r="AY140" s="18" t="s">
        <v>134</v>
      </c>
      <c r="BE140" s="159">
        <f>IF(N140="základní",J140,0)</f>
        <v>0</v>
      </c>
      <c r="BF140" s="159">
        <f>IF(N140="snížená",J140,0)</f>
        <v>0</v>
      </c>
      <c r="BG140" s="159">
        <f>IF(N140="zákl. přenesená",J140,0)</f>
        <v>0</v>
      </c>
      <c r="BH140" s="159">
        <f>IF(N140="sníž. přenesená",J140,0)</f>
        <v>0</v>
      </c>
      <c r="BI140" s="159">
        <f>IF(N140="nulová",J140,0)</f>
        <v>0</v>
      </c>
      <c r="BJ140" s="18" t="s">
        <v>86</v>
      </c>
      <c r="BK140" s="159">
        <f>ROUND(I140*H140,2)</f>
        <v>0</v>
      </c>
      <c r="BL140" s="18" t="s">
        <v>155</v>
      </c>
      <c r="BM140" s="158" t="s">
        <v>332</v>
      </c>
    </row>
    <row r="141" spans="1:65" s="2" customFormat="1" ht="24.2" customHeight="1">
      <c r="A141" s="33"/>
      <c r="B141" s="145"/>
      <c r="C141" s="146" t="s">
        <v>333</v>
      </c>
      <c r="D141" s="146" t="s">
        <v>137</v>
      </c>
      <c r="E141" s="147" t="s">
        <v>334</v>
      </c>
      <c r="F141" s="148" t="s">
        <v>335</v>
      </c>
      <c r="G141" s="149" t="s">
        <v>180</v>
      </c>
      <c r="H141" s="150">
        <v>15.373</v>
      </c>
      <c r="I141" s="151"/>
      <c r="J141" s="152">
        <f>ROUND(I141*H141,2)</f>
        <v>0</v>
      </c>
      <c r="K141" s="153"/>
      <c r="L141" s="34"/>
      <c r="M141" s="154" t="s">
        <v>1</v>
      </c>
      <c r="N141" s="155" t="s">
        <v>43</v>
      </c>
      <c r="O141" s="59"/>
      <c r="P141" s="156">
        <f>O141*H141</f>
        <v>0</v>
      </c>
      <c r="Q141" s="156">
        <v>0.00735</v>
      </c>
      <c r="R141" s="156">
        <f>Q141*H141</f>
        <v>0.11299155</v>
      </c>
      <c r="S141" s="156">
        <v>0</v>
      </c>
      <c r="T141" s="157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8" t="s">
        <v>155</v>
      </c>
      <c r="AT141" s="158" t="s">
        <v>137</v>
      </c>
      <c r="AU141" s="158" t="s">
        <v>88</v>
      </c>
      <c r="AY141" s="18" t="s">
        <v>134</v>
      </c>
      <c r="BE141" s="159">
        <f>IF(N141="základní",J141,0)</f>
        <v>0</v>
      </c>
      <c r="BF141" s="159">
        <f>IF(N141="snížená",J141,0)</f>
        <v>0</v>
      </c>
      <c r="BG141" s="159">
        <f>IF(N141="zákl. přenesená",J141,0)</f>
        <v>0</v>
      </c>
      <c r="BH141" s="159">
        <f>IF(N141="sníž. přenesená",J141,0)</f>
        <v>0</v>
      </c>
      <c r="BI141" s="159">
        <f>IF(N141="nulová",J141,0)</f>
        <v>0</v>
      </c>
      <c r="BJ141" s="18" t="s">
        <v>86</v>
      </c>
      <c r="BK141" s="159">
        <f>ROUND(I141*H141,2)</f>
        <v>0</v>
      </c>
      <c r="BL141" s="18" t="s">
        <v>155</v>
      </c>
      <c r="BM141" s="158" t="s">
        <v>336</v>
      </c>
    </row>
    <row r="142" spans="1:65" s="2" customFormat="1" ht="24.2" customHeight="1">
      <c r="A142" s="33"/>
      <c r="B142" s="145"/>
      <c r="C142" s="146" t="s">
        <v>337</v>
      </c>
      <c r="D142" s="146" t="s">
        <v>137</v>
      </c>
      <c r="E142" s="147" t="s">
        <v>338</v>
      </c>
      <c r="F142" s="148" t="s">
        <v>339</v>
      </c>
      <c r="G142" s="149" t="s">
        <v>180</v>
      </c>
      <c r="H142" s="150">
        <v>1.5</v>
      </c>
      <c r="I142" s="151"/>
      <c r="J142" s="152">
        <f>ROUND(I142*H142,2)</f>
        <v>0</v>
      </c>
      <c r="K142" s="153"/>
      <c r="L142" s="34"/>
      <c r="M142" s="154" t="s">
        <v>1</v>
      </c>
      <c r="N142" s="155" t="s">
        <v>43</v>
      </c>
      <c r="O142" s="59"/>
      <c r="P142" s="156">
        <f>O142*H142</f>
        <v>0</v>
      </c>
      <c r="Q142" s="156">
        <v>0.038</v>
      </c>
      <c r="R142" s="156">
        <f>Q142*H142</f>
        <v>0.056999999999999995</v>
      </c>
      <c r="S142" s="156">
        <v>0</v>
      </c>
      <c r="T142" s="157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8" t="s">
        <v>155</v>
      </c>
      <c r="AT142" s="158" t="s">
        <v>137</v>
      </c>
      <c r="AU142" s="158" t="s">
        <v>88</v>
      </c>
      <c r="AY142" s="18" t="s">
        <v>134</v>
      </c>
      <c r="BE142" s="159">
        <f>IF(N142="základní",J142,0)</f>
        <v>0</v>
      </c>
      <c r="BF142" s="159">
        <f>IF(N142="snížená",J142,0)</f>
        <v>0</v>
      </c>
      <c r="BG142" s="159">
        <f>IF(N142="zákl. přenesená",J142,0)</f>
        <v>0</v>
      </c>
      <c r="BH142" s="159">
        <f>IF(N142="sníž. přenesená",J142,0)</f>
        <v>0</v>
      </c>
      <c r="BI142" s="159">
        <f>IF(N142="nulová",J142,0)</f>
        <v>0</v>
      </c>
      <c r="BJ142" s="18" t="s">
        <v>86</v>
      </c>
      <c r="BK142" s="159">
        <f>ROUND(I142*H142,2)</f>
        <v>0</v>
      </c>
      <c r="BL142" s="18" t="s">
        <v>155</v>
      </c>
      <c r="BM142" s="158" t="s">
        <v>340</v>
      </c>
    </row>
    <row r="143" spans="2:51" s="14" customFormat="1" ht="12">
      <c r="B143" s="173"/>
      <c r="D143" s="166" t="s">
        <v>181</v>
      </c>
      <c r="E143" s="174" t="s">
        <v>1</v>
      </c>
      <c r="F143" s="175" t="s">
        <v>341</v>
      </c>
      <c r="H143" s="176">
        <v>1.5</v>
      </c>
      <c r="I143" s="177"/>
      <c r="L143" s="173"/>
      <c r="M143" s="178"/>
      <c r="N143" s="179"/>
      <c r="O143" s="179"/>
      <c r="P143" s="179"/>
      <c r="Q143" s="179"/>
      <c r="R143" s="179"/>
      <c r="S143" s="179"/>
      <c r="T143" s="180"/>
      <c r="AT143" s="174" t="s">
        <v>181</v>
      </c>
      <c r="AU143" s="174" t="s">
        <v>88</v>
      </c>
      <c r="AV143" s="14" t="s">
        <v>88</v>
      </c>
      <c r="AW143" s="14" t="s">
        <v>33</v>
      </c>
      <c r="AX143" s="14" t="s">
        <v>86</v>
      </c>
      <c r="AY143" s="174" t="s">
        <v>134</v>
      </c>
    </row>
    <row r="144" spans="1:65" s="2" customFormat="1" ht="24.2" customHeight="1">
      <c r="A144" s="33"/>
      <c r="B144" s="145"/>
      <c r="C144" s="146" t="s">
        <v>342</v>
      </c>
      <c r="D144" s="146" t="s">
        <v>137</v>
      </c>
      <c r="E144" s="147" t="s">
        <v>343</v>
      </c>
      <c r="F144" s="148" t="s">
        <v>344</v>
      </c>
      <c r="G144" s="149" t="s">
        <v>300</v>
      </c>
      <c r="H144" s="150">
        <v>2</v>
      </c>
      <c r="I144" s="151"/>
      <c r="J144" s="152">
        <f>ROUND(I144*H144,2)</f>
        <v>0</v>
      </c>
      <c r="K144" s="153"/>
      <c r="L144" s="34"/>
      <c r="M144" s="154" t="s">
        <v>1</v>
      </c>
      <c r="N144" s="155" t="s">
        <v>43</v>
      </c>
      <c r="O144" s="59"/>
      <c r="P144" s="156">
        <f>O144*H144</f>
        <v>0</v>
      </c>
      <c r="Q144" s="156">
        <v>0.01777</v>
      </c>
      <c r="R144" s="156">
        <f>Q144*H144</f>
        <v>0.03554</v>
      </c>
      <c r="S144" s="156">
        <v>0</v>
      </c>
      <c r="T144" s="157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8" t="s">
        <v>155</v>
      </c>
      <c r="AT144" s="158" t="s">
        <v>137</v>
      </c>
      <c r="AU144" s="158" t="s">
        <v>88</v>
      </c>
      <c r="AY144" s="18" t="s">
        <v>134</v>
      </c>
      <c r="BE144" s="159">
        <f>IF(N144="základní",J144,0)</f>
        <v>0</v>
      </c>
      <c r="BF144" s="159">
        <f>IF(N144="snížená",J144,0)</f>
        <v>0</v>
      </c>
      <c r="BG144" s="159">
        <f>IF(N144="zákl. přenesená",J144,0)</f>
        <v>0</v>
      </c>
      <c r="BH144" s="159">
        <f>IF(N144="sníž. přenesená",J144,0)</f>
        <v>0</v>
      </c>
      <c r="BI144" s="159">
        <f>IF(N144="nulová",J144,0)</f>
        <v>0</v>
      </c>
      <c r="BJ144" s="18" t="s">
        <v>86</v>
      </c>
      <c r="BK144" s="159">
        <f>ROUND(I144*H144,2)</f>
        <v>0</v>
      </c>
      <c r="BL144" s="18" t="s">
        <v>155</v>
      </c>
      <c r="BM144" s="158" t="s">
        <v>345</v>
      </c>
    </row>
    <row r="145" spans="1:65" s="2" customFormat="1" ht="24.2" customHeight="1">
      <c r="A145" s="33"/>
      <c r="B145" s="145"/>
      <c r="C145" s="197" t="s">
        <v>346</v>
      </c>
      <c r="D145" s="197" t="s">
        <v>347</v>
      </c>
      <c r="E145" s="198" t="s">
        <v>348</v>
      </c>
      <c r="F145" s="199" t="s">
        <v>349</v>
      </c>
      <c r="G145" s="200" t="s">
        <v>300</v>
      </c>
      <c r="H145" s="201">
        <v>2</v>
      </c>
      <c r="I145" s="202"/>
      <c r="J145" s="203">
        <f>ROUND(I145*H145,2)</f>
        <v>0</v>
      </c>
      <c r="K145" s="204"/>
      <c r="L145" s="205"/>
      <c r="M145" s="206" t="s">
        <v>1</v>
      </c>
      <c r="N145" s="207" t="s">
        <v>43</v>
      </c>
      <c r="O145" s="59"/>
      <c r="P145" s="156">
        <f>O145*H145</f>
        <v>0</v>
      </c>
      <c r="Q145" s="156">
        <v>0.01201</v>
      </c>
      <c r="R145" s="156">
        <f>Q145*H145</f>
        <v>0.02402</v>
      </c>
      <c r="S145" s="156">
        <v>0</v>
      </c>
      <c r="T145" s="157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8" t="s">
        <v>224</v>
      </c>
      <c r="AT145" s="158" t="s">
        <v>347</v>
      </c>
      <c r="AU145" s="158" t="s">
        <v>88</v>
      </c>
      <c r="AY145" s="18" t="s">
        <v>134</v>
      </c>
      <c r="BE145" s="159">
        <f>IF(N145="základní",J145,0)</f>
        <v>0</v>
      </c>
      <c r="BF145" s="159">
        <f>IF(N145="snížená",J145,0)</f>
        <v>0</v>
      </c>
      <c r="BG145" s="159">
        <f>IF(N145="zákl. přenesená",J145,0)</f>
        <v>0</v>
      </c>
      <c r="BH145" s="159">
        <f>IF(N145="sníž. přenesená",J145,0)</f>
        <v>0</v>
      </c>
      <c r="BI145" s="159">
        <f>IF(N145="nulová",J145,0)</f>
        <v>0</v>
      </c>
      <c r="BJ145" s="18" t="s">
        <v>86</v>
      </c>
      <c r="BK145" s="159">
        <f>ROUND(I145*H145,2)</f>
        <v>0</v>
      </c>
      <c r="BL145" s="18" t="s">
        <v>155</v>
      </c>
      <c r="BM145" s="158" t="s">
        <v>350</v>
      </c>
    </row>
    <row r="146" spans="2:51" s="14" customFormat="1" ht="12">
      <c r="B146" s="173"/>
      <c r="D146" s="166" t="s">
        <v>181</v>
      </c>
      <c r="E146" s="174" t="s">
        <v>1</v>
      </c>
      <c r="F146" s="175"/>
      <c r="H146" s="176"/>
      <c r="I146" s="177"/>
      <c r="L146" s="173"/>
      <c r="M146" s="178"/>
      <c r="N146" s="179"/>
      <c r="O146" s="179"/>
      <c r="P146" s="179"/>
      <c r="Q146" s="179"/>
      <c r="R146" s="179"/>
      <c r="S146" s="179"/>
      <c r="T146" s="180"/>
      <c r="AT146" s="174" t="s">
        <v>181</v>
      </c>
      <c r="AU146" s="174" t="s">
        <v>88</v>
      </c>
      <c r="AV146" s="14" t="s">
        <v>88</v>
      </c>
      <c r="AW146" s="14" t="s">
        <v>33</v>
      </c>
      <c r="AX146" s="14" t="s">
        <v>86</v>
      </c>
      <c r="AY146" s="174" t="s">
        <v>134</v>
      </c>
    </row>
    <row r="147" spans="2:63" s="12" customFormat="1" ht="22.9" customHeight="1">
      <c r="B147" s="132"/>
      <c r="D147" s="133" t="s">
        <v>77</v>
      </c>
      <c r="E147" s="143" t="s">
        <v>249</v>
      </c>
      <c r="F147" s="143" t="s">
        <v>250</v>
      </c>
      <c r="I147" s="135"/>
      <c r="J147" s="144">
        <f>BK147</f>
        <v>0</v>
      </c>
      <c r="L147" s="132"/>
      <c r="M147" s="137"/>
      <c r="N147" s="138"/>
      <c r="O147" s="138"/>
      <c r="P147" s="139">
        <f>P148</f>
        <v>0</v>
      </c>
      <c r="Q147" s="138"/>
      <c r="R147" s="139">
        <f>R148</f>
        <v>0</v>
      </c>
      <c r="S147" s="138"/>
      <c r="T147" s="140">
        <f>T148</f>
        <v>0</v>
      </c>
      <c r="AR147" s="133" t="s">
        <v>86</v>
      </c>
      <c r="AT147" s="141" t="s">
        <v>77</v>
      </c>
      <c r="AU147" s="141" t="s">
        <v>86</v>
      </c>
      <c r="AY147" s="133" t="s">
        <v>134</v>
      </c>
      <c r="BK147" s="142">
        <f>BK148</f>
        <v>0</v>
      </c>
    </row>
    <row r="148" spans="1:65" s="2" customFormat="1" ht="21.75" customHeight="1">
      <c r="A148" s="33"/>
      <c r="B148" s="145"/>
      <c r="C148" s="146" t="s">
        <v>351</v>
      </c>
      <c r="D148" s="146" t="s">
        <v>137</v>
      </c>
      <c r="E148" s="147" t="s">
        <v>352</v>
      </c>
      <c r="F148" s="148" t="s">
        <v>353</v>
      </c>
      <c r="G148" s="149" t="s">
        <v>227</v>
      </c>
      <c r="H148" s="150">
        <v>1.954</v>
      </c>
      <c r="I148" s="151"/>
      <c r="J148" s="152">
        <f>ROUND(I148*H148,2)</f>
        <v>0</v>
      </c>
      <c r="K148" s="153"/>
      <c r="L148" s="34"/>
      <c r="M148" s="154" t="s">
        <v>1</v>
      </c>
      <c r="N148" s="155" t="s">
        <v>43</v>
      </c>
      <c r="O148" s="59"/>
      <c r="P148" s="156">
        <f>O148*H148</f>
        <v>0</v>
      </c>
      <c r="Q148" s="156">
        <v>0</v>
      </c>
      <c r="R148" s="156">
        <f>Q148*H148</f>
        <v>0</v>
      </c>
      <c r="S148" s="156">
        <v>0</v>
      </c>
      <c r="T148" s="157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8" t="s">
        <v>155</v>
      </c>
      <c r="AT148" s="158" t="s">
        <v>137</v>
      </c>
      <c r="AU148" s="158" t="s">
        <v>88</v>
      </c>
      <c r="AY148" s="18" t="s">
        <v>134</v>
      </c>
      <c r="BE148" s="159">
        <f>IF(N148="základní",J148,0)</f>
        <v>0</v>
      </c>
      <c r="BF148" s="159">
        <f>IF(N148="snížená",J148,0)</f>
        <v>0</v>
      </c>
      <c r="BG148" s="159">
        <f>IF(N148="zákl. přenesená",J148,0)</f>
        <v>0</v>
      </c>
      <c r="BH148" s="159">
        <f>IF(N148="sníž. přenesená",J148,0)</f>
        <v>0</v>
      </c>
      <c r="BI148" s="159">
        <f>IF(N148="nulová",J148,0)</f>
        <v>0</v>
      </c>
      <c r="BJ148" s="18" t="s">
        <v>86</v>
      </c>
      <c r="BK148" s="159">
        <f>ROUND(I148*H148,2)</f>
        <v>0</v>
      </c>
      <c r="BL148" s="18" t="s">
        <v>155</v>
      </c>
      <c r="BM148" s="158" t="s">
        <v>354</v>
      </c>
    </row>
    <row r="149" spans="2:63" s="12" customFormat="1" ht="25.9" customHeight="1">
      <c r="B149" s="132"/>
      <c r="D149" s="133" t="s">
        <v>77</v>
      </c>
      <c r="E149" s="134" t="s">
        <v>255</v>
      </c>
      <c r="F149" s="134" t="s">
        <v>256</v>
      </c>
      <c r="I149" s="135"/>
      <c r="J149" s="136">
        <f>BK149</f>
        <v>0</v>
      </c>
      <c r="L149" s="132"/>
      <c r="M149" s="137"/>
      <c r="N149" s="138"/>
      <c r="O149" s="138"/>
      <c r="P149" s="139">
        <f>P150+P184+P189+P204+P209+P255+P263</f>
        <v>0</v>
      </c>
      <c r="Q149" s="138"/>
      <c r="R149" s="139">
        <f>R150+R184+R189+R204+R209+R255+R263</f>
        <v>5.361720699999999</v>
      </c>
      <c r="S149" s="138"/>
      <c r="T149" s="140">
        <f>T150+T184+T189+T204+T209+T255+T263</f>
        <v>0</v>
      </c>
      <c r="AR149" s="133" t="s">
        <v>88</v>
      </c>
      <c r="AT149" s="141" t="s">
        <v>77</v>
      </c>
      <c r="AU149" s="141" t="s">
        <v>78</v>
      </c>
      <c r="AY149" s="133" t="s">
        <v>134</v>
      </c>
      <c r="BK149" s="142">
        <f>BK150+BK184+BK189+BK204+BK209+BK255+BK263</f>
        <v>0</v>
      </c>
    </row>
    <row r="150" spans="2:63" s="12" customFormat="1" ht="22.9" customHeight="1">
      <c r="B150" s="132"/>
      <c r="D150" s="133" t="s">
        <v>77</v>
      </c>
      <c r="E150" s="143" t="s">
        <v>288</v>
      </c>
      <c r="F150" s="143" t="s">
        <v>289</v>
      </c>
      <c r="I150" s="135"/>
      <c r="J150" s="144">
        <f>BK150</f>
        <v>0</v>
      </c>
      <c r="L150" s="132"/>
      <c r="M150" s="137"/>
      <c r="N150" s="138"/>
      <c r="O150" s="138"/>
      <c r="P150" s="139">
        <f>SUM(P151:P183)</f>
        <v>0</v>
      </c>
      <c r="Q150" s="138"/>
      <c r="R150" s="139">
        <f>SUM(R151:R183)</f>
        <v>0.35787774</v>
      </c>
      <c r="S150" s="138"/>
      <c r="T150" s="140">
        <f>SUM(T151:T183)</f>
        <v>0</v>
      </c>
      <c r="AR150" s="133" t="s">
        <v>88</v>
      </c>
      <c r="AT150" s="141" t="s">
        <v>77</v>
      </c>
      <c r="AU150" s="141" t="s">
        <v>86</v>
      </c>
      <c r="AY150" s="133" t="s">
        <v>134</v>
      </c>
      <c r="BK150" s="142">
        <f>SUM(BK151:BK183)</f>
        <v>0</v>
      </c>
    </row>
    <row r="151" spans="1:65" s="2" customFormat="1" ht="24.2" customHeight="1">
      <c r="A151" s="33"/>
      <c r="B151" s="145"/>
      <c r="C151" s="146" t="s">
        <v>355</v>
      </c>
      <c r="D151" s="146" t="s">
        <v>137</v>
      </c>
      <c r="E151" s="147" t="s">
        <v>356</v>
      </c>
      <c r="F151" s="148" t="s">
        <v>357</v>
      </c>
      <c r="G151" s="149" t="s">
        <v>180</v>
      </c>
      <c r="H151" s="150">
        <v>1.225</v>
      </c>
      <c r="I151" s="151"/>
      <c r="J151" s="152">
        <f>ROUND(I151*H151,2)</f>
        <v>0</v>
      </c>
      <c r="K151" s="153"/>
      <c r="L151" s="34"/>
      <c r="M151" s="154" t="s">
        <v>1</v>
      </c>
      <c r="N151" s="155" t="s">
        <v>43</v>
      </c>
      <c r="O151" s="59"/>
      <c r="P151" s="156">
        <f>O151*H151</f>
        <v>0</v>
      </c>
      <c r="Q151" s="156">
        <v>0.01213</v>
      </c>
      <c r="R151" s="156">
        <f>Q151*H151</f>
        <v>0.014859250000000001</v>
      </c>
      <c r="S151" s="156">
        <v>0</v>
      </c>
      <c r="T151" s="157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8" t="s">
        <v>261</v>
      </c>
      <c r="AT151" s="158" t="s">
        <v>137</v>
      </c>
      <c r="AU151" s="158" t="s">
        <v>88</v>
      </c>
      <c r="AY151" s="18" t="s">
        <v>134</v>
      </c>
      <c r="BE151" s="159">
        <f>IF(N151="základní",J151,0)</f>
        <v>0</v>
      </c>
      <c r="BF151" s="159">
        <f>IF(N151="snížená",J151,0)</f>
        <v>0</v>
      </c>
      <c r="BG151" s="159">
        <f>IF(N151="zákl. přenesená",J151,0)</f>
        <v>0</v>
      </c>
      <c r="BH151" s="159">
        <f>IF(N151="sníž. přenesená",J151,0)</f>
        <v>0</v>
      </c>
      <c r="BI151" s="159">
        <f>IF(N151="nulová",J151,0)</f>
        <v>0</v>
      </c>
      <c r="BJ151" s="18" t="s">
        <v>86</v>
      </c>
      <c r="BK151" s="159">
        <f>ROUND(I151*H151,2)</f>
        <v>0</v>
      </c>
      <c r="BL151" s="18" t="s">
        <v>261</v>
      </c>
      <c r="BM151" s="158" t="s">
        <v>358</v>
      </c>
    </row>
    <row r="152" spans="2:51" s="13" customFormat="1" ht="12">
      <c r="B152" s="165"/>
      <c r="D152" s="166" t="s">
        <v>181</v>
      </c>
      <c r="E152" s="167" t="s">
        <v>1</v>
      </c>
      <c r="F152" s="168" t="s">
        <v>182</v>
      </c>
      <c r="H152" s="167" t="s">
        <v>1</v>
      </c>
      <c r="I152" s="169"/>
      <c r="L152" s="165"/>
      <c r="M152" s="170"/>
      <c r="N152" s="171"/>
      <c r="O152" s="171"/>
      <c r="P152" s="171"/>
      <c r="Q152" s="171"/>
      <c r="R152" s="171"/>
      <c r="S152" s="171"/>
      <c r="T152" s="172"/>
      <c r="AT152" s="167" t="s">
        <v>181</v>
      </c>
      <c r="AU152" s="167" t="s">
        <v>88</v>
      </c>
      <c r="AV152" s="13" t="s">
        <v>86</v>
      </c>
      <c r="AW152" s="13" t="s">
        <v>33</v>
      </c>
      <c r="AX152" s="13" t="s">
        <v>78</v>
      </c>
      <c r="AY152" s="167" t="s">
        <v>134</v>
      </c>
    </row>
    <row r="153" spans="2:51" s="14" customFormat="1" ht="12">
      <c r="B153" s="173"/>
      <c r="D153" s="166" t="s">
        <v>181</v>
      </c>
      <c r="E153" s="174" t="s">
        <v>1</v>
      </c>
      <c r="F153" s="175" t="s">
        <v>359</v>
      </c>
      <c r="H153" s="176">
        <v>3.92</v>
      </c>
      <c r="I153" s="177"/>
      <c r="L153" s="173"/>
      <c r="M153" s="178"/>
      <c r="N153" s="179"/>
      <c r="O153" s="179"/>
      <c r="P153" s="179"/>
      <c r="Q153" s="179"/>
      <c r="R153" s="179"/>
      <c r="S153" s="179"/>
      <c r="T153" s="180"/>
      <c r="AT153" s="174" t="s">
        <v>181</v>
      </c>
      <c r="AU153" s="174" t="s">
        <v>88</v>
      </c>
      <c r="AV153" s="14" t="s">
        <v>88</v>
      </c>
      <c r="AW153" s="14" t="s">
        <v>33</v>
      </c>
      <c r="AX153" s="14" t="s">
        <v>78</v>
      </c>
      <c r="AY153" s="174" t="s">
        <v>134</v>
      </c>
    </row>
    <row r="154" spans="2:51" s="13" customFormat="1" ht="12">
      <c r="B154" s="165"/>
      <c r="D154" s="166" t="s">
        <v>181</v>
      </c>
      <c r="E154" s="167" t="s">
        <v>1</v>
      </c>
      <c r="F154" s="168" t="s">
        <v>206</v>
      </c>
      <c r="H154" s="167" t="s">
        <v>1</v>
      </c>
      <c r="I154" s="169"/>
      <c r="L154" s="165"/>
      <c r="M154" s="170"/>
      <c r="N154" s="171"/>
      <c r="O154" s="171"/>
      <c r="P154" s="171"/>
      <c r="Q154" s="171"/>
      <c r="R154" s="171"/>
      <c r="S154" s="171"/>
      <c r="T154" s="172"/>
      <c r="AT154" s="167" t="s">
        <v>181</v>
      </c>
      <c r="AU154" s="167" t="s">
        <v>88</v>
      </c>
      <c r="AV154" s="13" t="s">
        <v>86</v>
      </c>
      <c r="AW154" s="13" t="s">
        <v>33</v>
      </c>
      <c r="AX154" s="13" t="s">
        <v>78</v>
      </c>
      <c r="AY154" s="167" t="s">
        <v>134</v>
      </c>
    </row>
    <row r="155" spans="2:51" s="14" customFormat="1" ht="12">
      <c r="B155" s="173"/>
      <c r="D155" s="166" t="s">
        <v>181</v>
      </c>
      <c r="E155" s="174" t="s">
        <v>1</v>
      </c>
      <c r="F155" s="175" t="s">
        <v>360</v>
      </c>
      <c r="H155" s="176">
        <v>1.225</v>
      </c>
      <c r="I155" s="177"/>
      <c r="L155" s="173"/>
      <c r="M155" s="178"/>
      <c r="N155" s="179"/>
      <c r="O155" s="179"/>
      <c r="P155" s="179"/>
      <c r="Q155" s="179"/>
      <c r="R155" s="179"/>
      <c r="S155" s="179"/>
      <c r="T155" s="180"/>
      <c r="AT155" s="174" t="s">
        <v>181</v>
      </c>
      <c r="AU155" s="174" t="s">
        <v>88</v>
      </c>
      <c r="AV155" s="14" t="s">
        <v>88</v>
      </c>
      <c r="AW155" s="14" t="s">
        <v>33</v>
      </c>
      <c r="AX155" s="14" t="s">
        <v>78</v>
      </c>
      <c r="AY155" s="174" t="s">
        <v>134</v>
      </c>
    </row>
    <row r="156" spans="2:51" s="15" customFormat="1" ht="12">
      <c r="B156" s="181"/>
      <c r="D156" s="166" t="s">
        <v>181</v>
      </c>
      <c r="E156" s="182" t="s">
        <v>1</v>
      </c>
      <c r="F156" s="183" t="s">
        <v>190</v>
      </c>
      <c r="H156" s="184">
        <v>5.145</v>
      </c>
      <c r="I156" s="185"/>
      <c r="L156" s="181"/>
      <c r="M156" s="186"/>
      <c r="N156" s="187"/>
      <c r="O156" s="187"/>
      <c r="P156" s="187"/>
      <c r="Q156" s="187"/>
      <c r="R156" s="187"/>
      <c r="S156" s="187"/>
      <c r="T156" s="188"/>
      <c r="AT156" s="182" t="s">
        <v>181</v>
      </c>
      <c r="AU156" s="182" t="s">
        <v>88</v>
      </c>
      <c r="AV156" s="15" t="s">
        <v>155</v>
      </c>
      <c r="AW156" s="15" t="s">
        <v>33</v>
      </c>
      <c r="AX156" s="15" t="s">
        <v>86</v>
      </c>
      <c r="AY156" s="182" t="s">
        <v>134</v>
      </c>
    </row>
    <row r="157" spans="1:65" s="2" customFormat="1" ht="33" customHeight="1">
      <c r="A157" s="33"/>
      <c r="B157" s="145"/>
      <c r="C157" s="146" t="s">
        <v>361</v>
      </c>
      <c r="D157" s="146" t="s">
        <v>137</v>
      </c>
      <c r="E157" s="147" t="s">
        <v>362</v>
      </c>
      <c r="F157" s="148" t="s">
        <v>363</v>
      </c>
      <c r="G157" s="149" t="s">
        <v>180</v>
      </c>
      <c r="H157" s="150">
        <v>3.798</v>
      </c>
      <c r="I157" s="151"/>
      <c r="J157" s="152">
        <f>ROUND(I157*H157,2)</f>
        <v>0</v>
      </c>
      <c r="K157" s="153"/>
      <c r="L157" s="34"/>
      <c r="M157" s="154" t="s">
        <v>1</v>
      </c>
      <c r="N157" s="155" t="s">
        <v>43</v>
      </c>
      <c r="O157" s="59"/>
      <c r="P157" s="156">
        <f>O157*H157</f>
        <v>0</v>
      </c>
      <c r="Q157" s="156">
        <v>0.01288</v>
      </c>
      <c r="R157" s="156">
        <f>Q157*H157</f>
        <v>0.04891824</v>
      </c>
      <c r="S157" s="156">
        <v>0</v>
      </c>
      <c r="T157" s="157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58" t="s">
        <v>261</v>
      </c>
      <c r="AT157" s="158" t="s">
        <v>137</v>
      </c>
      <c r="AU157" s="158" t="s">
        <v>88</v>
      </c>
      <c r="AY157" s="18" t="s">
        <v>134</v>
      </c>
      <c r="BE157" s="159">
        <f>IF(N157="základní",J157,0)</f>
        <v>0</v>
      </c>
      <c r="BF157" s="159">
        <f>IF(N157="snížená",J157,0)</f>
        <v>0</v>
      </c>
      <c r="BG157" s="159">
        <f>IF(N157="zákl. přenesená",J157,0)</f>
        <v>0</v>
      </c>
      <c r="BH157" s="159">
        <f>IF(N157="sníž. přenesená",J157,0)</f>
        <v>0</v>
      </c>
      <c r="BI157" s="159">
        <f>IF(N157="nulová",J157,0)</f>
        <v>0</v>
      </c>
      <c r="BJ157" s="18" t="s">
        <v>86</v>
      </c>
      <c r="BK157" s="159">
        <f>ROUND(I157*H157,2)</f>
        <v>0</v>
      </c>
      <c r="BL157" s="18" t="s">
        <v>261</v>
      </c>
      <c r="BM157" s="158" t="s">
        <v>364</v>
      </c>
    </row>
    <row r="158" spans="2:51" s="13" customFormat="1" ht="12">
      <c r="B158" s="165"/>
      <c r="D158" s="166" t="s">
        <v>181</v>
      </c>
      <c r="E158" s="167" t="s">
        <v>1</v>
      </c>
      <c r="F158" s="168" t="s">
        <v>182</v>
      </c>
      <c r="H158" s="167" t="s">
        <v>1</v>
      </c>
      <c r="I158" s="169"/>
      <c r="L158" s="165"/>
      <c r="M158" s="170"/>
      <c r="N158" s="171"/>
      <c r="O158" s="171"/>
      <c r="P158" s="171"/>
      <c r="Q158" s="171"/>
      <c r="R158" s="171"/>
      <c r="S158" s="171"/>
      <c r="T158" s="172"/>
      <c r="AT158" s="167" t="s">
        <v>181</v>
      </c>
      <c r="AU158" s="167" t="s">
        <v>88</v>
      </c>
      <c r="AV158" s="13" t="s">
        <v>86</v>
      </c>
      <c r="AW158" s="13" t="s">
        <v>33</v>
      </c>
      <c r="AX158" s="13" t="s">
        <v>78</v>
      </c>
      <c r="AY158" s="167" t="s">
        <v>134</v>
      </c>
    </row>
    <row r="159" spans="2:51" s="14" customFormat="1" ht="12">
      <c r="B159" s="173"/>
      <c r="D159" s="166" t="s">
        <v>181</v>
      </c>
      <c r="E159" s="174" t="s">
        <v>1</v>
      </c>
      <c r="F159" s="175" t="s">
        <v>365</v>
      </c>
      <c r="H159" s="176">
        <v>3.92</v>
      </c>
      <c r="I159" s="177"/>
      <c r="L159" s="173"/>
      <c r="M159" s="178"/>
      <c r="N159" s="179"/>
      <c r="O159" s="179"/>
      <c r="P159" s="179"/>
      <c r="Q159" s="179"/>
      <c r="R159" s="179"/>
      <c r="S159" s="179"/>
      <c r="T159" s="180"/>
      <c r="AT159" s="174" t="s">
        <v>181</v>
      </c>
      <c r="AU159" s="174" t="s">
        <v>88</v>
      </c>
      <c r="AV159" s="14" t="s">
        <v>88</v>
      </c>
      <c r="AW159" s="14" t="s">
        <v>33</v>
      </c>
      <c r="AX159" s="14" t="s">
        <v>78</v>
      </c>
      <c r="AY159" s="174" t="s">
        <v>134</v>
      </c>
    </row>
    <row r="160" spans="2:51" s="13" customFormat="1" ht="12">
      <c r="B160" s="165"/>
      <c r="D160" s="166" t="s">
        <v>181</v>
      </c>
      <c r="E160" s="167" t="s">
        <v>1</v>
      </c>
      <c r="F160" s="168" t="s">
        <v>206</v>
      </c>
      <c r="H160" s="167" t="s">
        <v>1</v>
      </c>
      <c r="I160" s="169"/>
      <c r="L160" s="165"/>
      <c r="M160" s="170"/>
      <c r="N160" s="171"/>
      <c r="O160" s="171"/>
      <c r="P160" s="171"/>
      <c r="Q160" s="171"/>
      <c r="R160" s="171"/>
      <c r="S160" s="171"/>
      <c r="T160" s="172"/>
      <c r="AT160" s="167" t="s">
        <v>181</v>
      </c>
      <c r="AU160" s="167" t="s">
        <v>88</v>
      </c>
      <c r="AV160" s="13" t="s">
        <v>86</v>
      </c>
      <c r="AW160" s="13" t="s">
        <v>33</v>
      </c>
      <c r="AX160" s="13" t="s">
        <v>78</v>
      </c>
      <c r="AY160" s="167" t="s">
        <v>134</v>
      </c>
    </row>
    <row r="161" spans="2:51" s="14" customFormat="1" ht="12">
      <c r="B161" s="173"/>
      <c r="D161" s="166" t="s">
        <v>181</v>
      </c>
      <c r="E161" s="174" t="s">
        <v>1</v>
      </c>
      <c r="F161" s="175" t="s">
        <v>366</v>
      </c>
      <c r="H161" s="176">
        <v>3.798</v>
      </c>
      <c r="I161" s="177"/>
      <c r="L161" s="173"/>
      <c r="M161" s="178"/>
      <c r="N161" s="179"/>
      <c r="O161" s="179"/>
      <c r="P161" s="179"/>
      <c r="Q161" s="179"/>
      <c r="R161" s="179"/>
      <c r="S161" s="179"/>
      <c r="T161" s="180"/>
      <c r="AT161" s="174" t="s">
        <v>181</v>
      </c>
      <c r="AU161" s="174" t="s">
        <v>88</v>
      </c>
      <c r="AV161" s="14" t="s">
        <v>88</v>
      </c>
      <c r="AW161" s="14" t="s">
        <v>33</v>
      </c>
      <c r="AX161" s="14" t="s">
        <v>78</v>
      </c>
      <c r="AY161" s="174" t="s">
        <v>134</v>
      </c>
    </row>
    <row r="162" spans="2:51" s="15" customFormat="1" ht="12">
      <c r="B162" s="181"/>
      <c r="D162" s="166" t="s">
        <v>181</v>
      </c>
      <c r="E162" s="182" t="s">
        <v>1</v>
      </c>
      <c r="F162" s="183" t="s">
        <v>190</v>
      </c>
      <c r="H162" s="184">
        <v>7.718</v>
      </c>
      <c r="I162" s="185"/>
      <c r="L162" s="181"/>
      <c r="M162" s="186"/>
      <c r="N162" s="187"/>
      <c r="O162" s="187"/>
      <c r="P162" s="187"/>
      <c r="Q162" s="187"/>
      <c r="R162" s="187"/>
      <c r="S162" s="187"/>
      <c r="T162" s="188"/>
      <c r="AT162" s="182" t="s">
        <v>181</v>
      </c>
      <c r="AU162" s="182" t="s">
        <v>88</v>
      </c>
      <c r="AV162" s="15" t="s">
        <v>155</v>
      </c>
      <c r="AW162" s="15" t="s">
        <v>33</v>
      </c>
      <c r="AX162" s="15" t="s">
        <v>86</v>
      </c>
      <c r="AY162" s="182" t="s">
        <v>134</v>
      </c>
    </row>
    <row r="163" spans="1:65" s="2" customFormat="1" ht="33" customHeight="1">
      <c r="A163" s="33"/>
      <c r="B163" s="145"/>
      <c r="C163" s="146" t="s">
        <v>367</v>
      </c>
      <c r="D163" s="146" t="s">
        <v>137</v>
      </c>
      <c r="E163" s="147" t="s">
        <v>368</v>
      </c>
      <c r="F163" s="148" t="s">
        <v>369</v>
      </c>
      <c r="G163" s="149" t="s">
        <v>180</v>
      </c>
      <c r="H163" s="150">
        <v>7.84</v>
      </c>
      <c r="I163" s="151"/>
      <c r="J163" s="152">
        <f>ROUND(I163*H163,2)</f>
        <v>0</v>
      </c>
      <c r="K163" s="153"/>
      <c r="L163" s="34"/>
      <c r="M163" s="154" t="s">
        <v>1</v>
      </c>
      <c r="N163" s="155" t="s">
        <v>43</v>
      </c>
      <c r="O163" s="59"/>
      <c r="P163" s="156">
        <f>O163*H163</f>
        <v>0</v>
      </c>
      <c r="Q163" s="156">
        <v>0.01355</v>
      </c>
      <c r="R163" s="156">
        <f>Q163*H163</f>
        <v>0.106232</v>
      </c>
      <c r="S163" s="156">
        <v>0</v>
      </c>
      <c r="T163" s="157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58" t="s">
        <v>261</v>
      </c>
      <c r="AT163" s="158" t="s">
        <v>137</v>
      </c>
      <c r="AU163" s="158" t="s">
        <v>88</v>
      </c>
      <c r="AY163" s="18" t="s">
        <v>134</v>
      </c>
      <c r="BE163" s="159">
        <f>IF(N163="základní",J163,0)</f>
        <v>0</v>
      </c>
      <c r="BF163" s="159">
        <f>IF(N163="snížená",J163,0)</f>
        <v>0</v>
      </c>
      <c r="BG163" s="159">
        <f>IF(N163="zákl. přenesená",J163,0)</f>
        <v>0</v>
      </c>
      <c r="BH163" s="159">
        <f>IF(N163="sníž. přenesená",J163,0)</f>
        <v>0</v>
      </c>
      <c r="BI163" s="159">
        <f>IF(N163="nulová",J163,0)</f>
        <v>0</v>
      </c>
      <c r="BJ163" s="18" t="s">
        <v>86</v>
      </c>
      <c r="BK163" s="159">
        <f>ROUND(I163*H163,2)</f>
        <v>0</v>
      </c>
      <c r="BL163" s="18" t="s">
        <v>261</v>
      </c>
      <c r="BM163" s="158" t="s">
        <v>370</v>
      </c>
    </row>
    <row r="164" spans="2:51" s="13" customFormat="1" ht="12">
      <c r="B164" s="165"/>
      <c r="D164" s="166" t="s">
        <v>181</v>
      </c>
      <c r="E164" s="167" t="s">
        <v>1</v>
      </c>
      <c r="F164" s="168" t="s">
        <v>182</v>
      </c>
      <c r="H164" s="167" t="s">
        <v>1</v>
      </c>
      <c r="I164" s="169"/>
      <c r="L164" s="165"/>
      <c r="M164" s="170"/>
      <c r="N164" s="171"/>
      <c r="O164" s="171"/>
      <c r="P164" s="171"/>
      <c r="Q164" s="171"/>
      <c r="R164" s="171"/>
      <c r="S164" s="171"/>
      <c r="T164" s="172"/>
      <c r="AT164" s="167" t="s">
        <v>181</v>
      </c>
      <c r="AU164" s="167" t="s">
        <v>88</v>
      </c>
      <c r="AV164" s="13" t="s">
        <v>86</v>
      </c>
      <c r="AW164" s="13" t="s">
        <v>33</v>
      </c>
      <c r="AX164" s="13" t="s">
        <v>78</v>
      </c>
      <c r="AY164" s="167" t="s">
        <v>134</v>
      </c>
    </row>
    <row r="165" spans="2:51" s="14" customFormat="1" ht="12">
      <c r="B165" s="173"/>
      <c r="D165" s="166" t="s">
        <v>181</v>
      </c>
      <c r="E165" s="174" t="s">
        <v>1</v>
      </c>
      <c r="F165" s="175" t="s">
        <v>371</v>
      </c>
      <c r="H165" s="176">
        <v>4.41</v>
      </c>
      <c r="I165" s="177"/>
      <c r="L165" s="173"/>
      <c r="M165" s="178"/>
      <c r="N165" s="179"/>
      <c r="O165" s="179"/>
      <c r="P165" s="179"/>
      <c r="Q165" s="179"/>
      <c r="R165" s="179"/>
      <c r="S165" s="179"/>
      <c r="T165" s="180"/>
      <c r="AT165" s="174" t="s">
        <v>181</v>
      </c>
      <c r="AU165" s="174" t="s">
        <v>88</v>
      </c>
      <c r="AV165" s="14" t="s">
        <v>88</v>
      </c>
      <c r="AW165" s="14" t="s">
        <v>33</v>
      </c>
      <c r="AX165" s="14" t="s">
        <v>78</v>
      </c>
      <c r="AY165" s="174" t="s">
        <v>134</v>
      </c>
    </row>
    <row r="166" spans="2:51" s="13" customFormat="1" ht="12">
      <c r="B166" s="165"/>
      <c r="D166" s="166" t="s">
        <v>181</v>
      </c>
      <c r="E166" s="167" t="s">
        <v>1</v>
      </c>
      <c r="F166" s="168" t="s">
        <v>206</v>
      </c>
      <c r="H166" s="167" t="s">
        <v>1</v>
      </c>
      <c r="I166" s="169"/>
      <c r="L166" s="165"/>
      <c r="M166" s="170"/>
      <c r="N166" s="171"/>
      <c r="O166" s="171"/>
      <c r="P166" s="171"/>
      <c r="Q166" s="171"/>
      <c r="R166" s="171"/>
      <c r="S166" s="171"/>
      <c r="T166" s="172"/>
      <c r="AT166" s="167" t="s">
        <v>181</v>
      </c>
      <c r="AU166" s="167" t="s">
        <v>88</v>
      </c>
      <c r="AV166" s="13" t="s">
        <v>86</v>
      </c>
      <c r="AW166" s="13" t="s">
        <v>33</v>
      </c>
      <c r="AX166" s="13" t="s">
        <v>78</v>
      </c>
      <c r="AY166" s="167" t="s">
        <v>134</v>
      </c>
    </row>
    <row r="167" spans="2:51" s="14" customFormat="1" ht="12">
      <c r="B167" s="173"/>
      <c r="D167" s="166" t="s">
        <v>181</v>
      </c>
      <c r="E167" s="174" t="s">
        <v>1</v>
      </c>
      <c r="F167" s="175" t="s">
        <v>372</v>
      </c>
      <c r="H167" s="176">
        <v>7.84</v>
      </c>
      <c r="I167" s="177"/>
      <c r="L167" s="173"/>
      <c r="M167" s="178"/>
      <c r="N167" s="179"/>
      <c r="O167" s="179"/>
      <c r="P167" s="179"/>
      <c r="Q167" s="179"/>
      <c r="R167" s="179"/>
      <c r="S167" s="179"/>
      <c r="T167" s="180"/>
      <c r="AT167" s="174" t="s">
        <v>181</v>
      </c>
      <c r="AU167" s="174" t="s">
        <v>88</v>
      </c>
      <c r="AV167" s="14" t="s">
        <v>88</v>
      </c>
      <c r="AW167" s="14" t="s">
        <v>33</v>
      </c>
      <c r="AX167" s="14" t="s">
        <v>78</v>
      </c>
      <c r="AY167" s="174" t="s">
        <v>134</v>
      </c>
    </row>
    <row r="168" spans="2:51" s="15" customFormat="1" ht="12">
      <c r="B168" s="181"/>
      <c r="D168" s="166" t="s">
        <v>181</v>
      </c>
      <c r="E168" s="182" t="s">
        <v>1</v>
      </c>
      <c r="F168" s="183" t="s">
        <v>190</v>
      </c>
      <c r="H168" s="184">
        <v>12.25</v>
      </c>
      <c r="I168" s="185"/>
      <c r="L168" s="181"/>
      <c r="M168" s="186"/>
      <c r="N168" s="187"/>
      <c r="O168" s="187"/>
      <c r="P168" s="187"/>
      <c r="Q168" s="187"/>
      <c r="R168" s="187"/>
      <c r="S168" s="187"/>
      <c r="T168" s="188"/>
      <c r="AT168" s="182" t="s">
        <v>181</v>
      </c>
      <c r="AU168" s="182" t="s">
        <v>88</v>
      </c>
      <c r="AV168" s="15" t="s">
        <v>155</v>
      </c>
      <c r="AW168" s="15" t="s">
        <v>33</v>
      </c>
      <c r="AX168" s="15" t="s">
        <v>86</v>
      </c>
      <c r="AY168" s="182" t="s">
        <v>134</v>
      </c>
    </row>
    <row r="169" spans="1:65" s="2" customFormat="1" ht="24.2" customHeight="1">
      <c r="A169" s="33"/>
      <c r="B169" s="145"/>
      <c r="C169" s="146" t="s">
        <v>373</v>
      </c>
      <c r="D169" s="146" t="s">
        <v>137</v>
      </c>
      <c r="E169" s="147" t="s">
        <v>374</v>
      </c>
      <c r="F169" s="148" t="s">
        <v>375</v>
      </c>
      <c r="G169" s="149" t="s">
        <v>180</v>
      </c>
      <c r="H169" s="150">
        <v>0</v>
      </c>
      <c r="I169" s="151"/>
      <c r="J169" s="152">
        <f>ROUND(I169*H169,2)</f>
        <v>0</v>
      </c>
      <c r="K169" s="153"/>
      <c r="L169" s="34"/>
      <c r="M169" s="154" t="s">
        <v>1</v>
      </c>
      <c r="N169" s="155" t="s">
        <v>43</v>
      </c>
      <c r="O169" s="59"/>
      <c r="P169" s="156">
        <f>O169*H169</f>
        <v>0</v>
      </c>
      <c r="Q169" s="156">
        <v>0.01355</v>
      </c>
      <c r="R169" s="156">
        <f>Q169*H169</f>
        <v>0</v>
      </c>
      <c r="S169" s="156">
        <v>0</v>
      </c>
      <c r="T169" s="157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58" t="s">
        <v>261</v>
      </c>
      <c r="AT169" s="158" t="s">
        <v>137</v>
      </c>
      <c r="AU169" s="158" t="s">
        <v>88</v>
      </c>
      <c r="AY169" s="18" t="s">
        <v>134</v>
      </c>
      <c r="BE169" s="159">
        <f>IF(N169="základní",J169,0)</f>
        <v>0</v>
      </c>
      <c r="BF169" s="159">
        <f>IF(N169="snížená",J169,0)</f>
        <v>0</v>
      </c>
      <c r="BG169" s="159">
        <f>IF(N169="zákl. přenesená",J169,0)</f>
        <v>0</v>
      </c>
      <c r="BH169" s="159">
        <f>IF(N169="sníž. přenesená",J169,0)</f>
        <v>0</v>
      </c>
      <c r="BI169" s="159">
        <f>IF(N169="nulová",J169,0)</f>
        <v>0</v>
      </c>
      <c r="BJ169" s="18" t="s">
        <v>86</v>
      </c>
      <c r="BK169" s="159">
        <f>ROUND(I169*H169,2)</f>
        <v>0</v>
      </c>
      <c r="BL169" s="18" t="s">
        <v>261</v>
      </c>
      <c r="BM169" s="158" t="s">
        <v>376</v>
      </c>
    </row>
    <row r="170" spans="2:51" s="13" customFormat="1" ht="12">
      <c r="B170" s="165"/>
      <c r="D170" s="166" t="s">
        <v>181</v>
      </c>
      <c r="E170" s="167" t="s">
        <v>1</v>
      </c>
      <c r="F170" s="168" t="s">
        <v>182</v>
      </c>
      <c r="H170" s="167" t="s">
        <v>1</v>
      </c>
      <c r="I170" s="169"/>
      <c r="L170" s="165"/>
      <c r="M170" s="170"/>
      <c r="N170" s="171"/>
      <c r="O170" s="171"/>
      <c r="P170" s="171"/>
      <c r="Q170" s="171"/>
      <c r="R170" s="171"/>
      <c r="S170" s="171"/>
      <c r="T170" s="172"/>
      <c r="AT170" s="167" t="s">
        <v>181</v>
      </c>
      <c r="AU170" s="167" t="s">
        <v>88</v>
      </c>
      <c r="AV170" s="13" t="s">
        <v>86</v>
      </c>
      <c r="AW170" s="13" t="s">
        <v>33</v>
      </c>
      <c r="AX170" s="13" t="s">
        <v>78</v>
      </c>
      <c r="AY170" s="167" t="s">
        <v>134</v>
      </c>
    </row>
    <row r="171" spans="2:51" s="14" customFormat="1" ht="12">
      <c r="B171" s="173"/>
      <c r="D171" s="166" t="s">
        <v>181</v>
      </c>
      <c r="E171" s="174" t="s">
        <v>1</v>
      </c>
      <c r="F171" s="175" t="s">
        <v>377</v>
      </c>
      <c r="H171" s="176">
        <v>1.96</v>
      </c>
      <c r="I171" s="177"/>
      <c r="L171" s="173"/>
      <c r="M171" s="178"/>
      <c r="N171" s="179"/>
      <c r="O171" s="179"/>
      <c r="P171" s="179"/>
      <c r="Q171" s="179"/>
      <c r="R171" s="179"/>
      <c r="S171" s="179"/>
      <c r="T171" s="180"/>
      <c r="AT171" s="174" t="s">
        <v>181</v>
      </c>
      <c r="AU171" s="174" t="s">
        <v>88</v>
      </c>
      <c r="AV171" s="14" t="s">
        <v>88</v>
      </c>
      <c r="AW171" s="14" t="s">
        <v>33</v>
      </c>
      <c r="AX171" s="14" t="s">
        <v>86</v>
      </c>
      <c r="AY171" s="174" t="s">
        <v>134</v>
      </c>
    </row>
    <row r="172" spans="1:65" s="2" customFormat="1" ht="16.5" customHeight="1">
      <c r="A172" s="33"/>
      <c r="B172" s="145"/>
      <c r="C172" s="146" t="s">
        <v>378</v>
      </c>
      <c r="D172" s="146" t="s">
        <v>137</v>
      </c>
      <c r="E172" s="147" t="s">
        <v>379</v>
      </c>
      <c r="F172" s="148" t="s">
        <v>380</v>
      </c>
      <c r="G172" s="149" t="s">
        <v>180</v>
      </c>
      <c r="H172" s="150">
        <v>27.073</v>
      </c>
      <c r="I172" s="151"/>
      <c r="J172" s="152">
        <f>ROUND(I172*H172,2)</f>
        <v>0</v>
      </c>
      <c r="K172" s="153"/>
      <c r="L172" s="34"/>
      <c r="M172" s="154" t="s">
        <v>1</v>
      </c>
      <c r="N172" s="155" t="s">
        <v>43</v>
      </c>
      <c r="O172" s="59"/>
      <c r="P172" s="156">
        <f>O172*H172</f>
        <v>0</v>
      </c>
      <c r="Q172" s="156">
        <v>0.0001</v>
      </c>
      <c r="R172" s="156">
        <f>Q172*H172</f>
        <v>0.0027073</v>
      </c>
      <c r="S172" s="156">
        <v>0</v>
      </c>
      <c r="T172" s="157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58" t="s">
        <v>261</v>
      </c>
      <c r="AT172" s="158" t="s">
        <v>137</v>
      </c>
      <c r="AU172" s="158" t="s">
        <v>88</v>
      </c>
      <c r="AY172" s="18" t="s">
        <v>134</v>
      </c>
      <c r="BE172" s="159">
        <f>IF(N172="základní",J172,0)</f>
        <v>0</v>
      </c>
      <c r="BF172" s="159">
        <f>IF(N172="snížená",J172,0)</f>
        <v>0</v>
      </c>
      <c r="BG172" s="159">
        <f>IF(N172="zákl. přenesená",J172,0)</f>
        <v>0</v>
      </c>
      <c r="BH172" s="159">
        <f>IF(N172="sníž. přenesená",J172,0)</f>
        <v>0</v>
      </c>
      <c r="BI172" s="159">
        <f>IF(N172="nulová",J172,0)</f>
        <v>0</v>
      </c>
      <c r="BJ172" s="18" t="s">
        <v>86</v>
      </c>
      <c r="BK172" s="159">
        <f>ROUND(I172*H172,2)</f>
        <v>0</v>
      </c>
      <c r="BL172" s="18" t="s">
        <v>261</v>
      </c>
      <c r="BM172" s="158" t="s">
        <v>381</v>
      </c>
    </row>
    <row r="173" spans="2:51" s="14" customFormat="1" ht="12">
      <c r="B173" s="173"/>
      <c r="D173" s="166" t="s">
        <v>181</v>
      </c>
      <c r="E173" s="174" t="s">
        <v>1</v>
      </c>
      <c r="F173" s="175" t="s">
        <v>382</v>
      </c>
      <c r="H173" s="176">
        <v>27.073</v>
      </c>
      <c r="I173" s="177"/>
      <c r="L173" s="173"/>
      <c r="M173" s="178"/>
      <c r="N173" s="179"/>
      <c r="O173" s="179"/>
      <c r="P173" s="179"/>
      <c r="Q173" s="179"/>
      <c r="R173" s="179"/>
      <c r="S173" s="179"/>
      <c r="T173" s="180"/>
      <c r="AT173" s="174" t="s">
        <v>181</v>
      </c>
      <c r="AU173" s="174" t="s">
        <v>88</v>
      </c>
      <c r="AV173" s="14" t="s">
        <v>88</v>
      </c>
      <c r="AW173" s="14" t="s">
        <v>33</v>
      </c>
      <c r="AX173" s="14" t="s">
        <v>86</v>
      </c>
      <c r="AY173" s="174" t="s">
        <v>134</v>
      </c>
    </row>
    <row r="174" spans="1:65" s="2" customFormat="1" ht="24.2" customHeight="1">
      <c r="A174" s="33"/>
      <c r="B174" s="145"/>
      <c r="C174" s="146" t="s">
        <v>383</v>
      </c>
      <c r="D174" s="146" t="s">
        <v>137</v>
      </c>
      <c r="E174" s="147" t="s">
        <v>384</v>
      </c>
      <c r="F174" s="148" t="s">
        <v>385</v>
      </c>
      <c r="G174" s="149" t="s">
        <v>180</v>
      </c>
      <c r="H174" s="150">
        <v>12.455</v>
      </c>
      <c r="I174" s="151"/>
      <c r="J174" s="152">
        <f>ROUND(I174*H174,2)</f>
        <v>0</v>
      </c>
      <c r="K174" s="153"/>
      <c r="L174" s="34"/>
      <c r="M174" s="154" t="s">
        <v>1</v>
      </c>
      <c r="N174" s="155" t="s">
        <v>43</v>
      </c>
      <c r="O174" s="59"/>
      <c r="P174" s="156">
        <f>O174*H174</f>
        <v>0</v>
      </c>
      <c r="Q174" s="156">
        <v>0.01259</v>
      </c>
      <c r="R174" s="156">
        <f>Q174*H174</f>
        <v>0.15680845000000002</v>
      </c>
      <c r="S174" s="156">
        <v>0</v>
      </c>
      <c r="T174" s="157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58" t="s">
        <v>261</v>
      </c>
      <c r="AT174" s="158" t="s">
        <v>137</v>
      </c>
      <c r="AU174" s="158" t="s">
        <v>88</v>
      </c>
      <c r="AY174" s="18" t="s">
        <v>134</v>
      </c>
      <c r="BE174" s="159">
        <f>IF(N174="základní",J174,0)</f>
        <v>0</v>
      </c>
      <c r="BF174" s="159">
        <f>IF(N174="snížená",J174,0)</f>
        <v>0</v>
      </c>
      <c r="BG174" s="159">
        <f>IF(N174="zákl. přenesená",J174,0)</f>
        <v>0</v>
      </c>
      <c r="BH174" s="159">
        <f>IF(N174="sníž. přenesená",J174,0)</f>
        <v>0</v>
      </c>
      <c r="BI174" s="159">
        <f>IF(N174="nulová",J174,0)</f>
        <v>0</v>
      </c>
      <c r="BJ174" s="18" t="s">
        <v>86</v>
      </c>
      <c r="BK174" s="159">
        <f>ROUND(I174*H174,2)</f>
        <v>0</v>
      </c>
      <c r="BL174" s="18" t="s">
        <v>261</v>
      </c>
      <c r="BM174" s="158" t="s">
        <v>386</v>
      </c>
    </row>
    <row r="175" spans="2:51" s="13" customFormat="1" ht="12">
      <c r="B175" s="165"/>
      <c r="D175" s="166" t="s">
        <v>181</v>
      </c>
      <c r="E175" s="167" t="s">
        <v>1</v>
      </c>
      <c r="F175" s="168" t="s">
        <v>182</v>
      </c>
      <c r="H175" s="167" t="s">
        <v>1</v>
      </c>
      <c r="I175" s="169"/>
      <c r="L175" s="165"/>
      <c r="M175" s="170"/>
      <c r="N175" s="171"/>
      <c r="O175" s="171"/>
      <c r="P175" s="171"/>
      <c r="Q175" s="171"/>
      <c r="R175" s="171"/>
      <c r="S175" s="171"/>
      <c r="T175" s="172"/>
      <c r="AT175" s="167" t="s">
        <v>181</v>
      </c>
      <c r="AU175" s="167" t="s">
        <v>88</v>
      </c>
      <c r="AV175" s="13" t="s">
        <v>86</v>
      </c>
      <c r="AW175" s="13" t="s">
        <v>33</v>
      </c>
      <c r="AX175" s="13" t="s">
        <v>78</v>
      </c>
      <c r="AY175" s="167" t="s">
        <v>134</v>
      </c>
    </row>
    <row r="176" spans="2:51" s="14" customFormat="1" ht="12">
      <c r="B176" s="173"/>
      <c r="D176" s="166" t="s">
        <v>181</v>
      </c>
      <c r="E176" s="174" t="s">
        <v>1</v>
      </c>
      <c r="F176" s="175" t="s">
        <v>387</v>
      </c>
      <c r="H176" s="176">
        <v>13.67</v>
      </c>
      <c r="I176" s="177"/>
      <c r="L176" s="173"/>
      <c r="M176" s="178"/>
      <c r="N176" s="179"/>
      <c r="O176" s="179"/>
      <c r="P176" s="179"/>
      <c r="Q176" s="179"/>
      <c r="R176" s="179"/>
      <c r="S176" s="179"/>
      <c r="T176" s="180"/>
      <c r="AT176" s="174" t="s">
        <v>181</v>
      </c>
      <c r="AU176" s="174" t="s">
        <v>88</v>
      </c>
      <c r="AV176" s="14" t="s">
        <v>88</v>
      </c>
      <c r="AW176" s="14" t="s">
        <v>33</v>
      </c>
      <c r="AX176" s="14" t="s">
        <v>78</v>
      </c>
      <c r="AY176" s="174" t="s">
        <v>134</v>
      </c>
    </row>
    <row r="177" spans="2:51" s="13" customFormat="1" ht="12">
      <c r="B177" s="165"/>
      <c r="D177" s="166" t="s">
        <v>181</v>
      </c>
      <c r="E177" s="167" t="s">
        <v>1</v>
      </c>
      <c r="F177" s="168" t="s">
        <v>206</v>
      </c>
      <c r="H177" s="167" t="s">
        <v>1</v>
      </c>
      <c r="I177" s="169"/>
      <c r="L177" s="165"/>
      <c r="M177" s="170"/>
      <c r="N177" s="171"/>
      <c r="O177" s="171"/>
      <c r="P177" s="171"/>
      <c r="Q177" s="171"/>
      <c r="R177" s="171"/>
      <c r="S177" s="171"/>
      <c r="T177" s="172"/>
      <c r="AT177" s="167" t="s">
        <v>181</v>
      </c>
      <c r="AU177" s="167" t="s">
        <v>88</v>
      </c>
      <c r="AV177" s="13" t="s">
        <v>86</v>
      </c>
      <c r="AW177" s="13" t="s">
        <v>33</v>
      </c>
      <c r="AX177" s="13" t="s">
        <v>78</v>
      </c>
      <c r="AY177" s="167" t="s">
        <v>134</v>
      </c>
    </row>
    <row r="178" spans="2:51" s="14" customFormat="1" ht="12">
      <c r="B178" s="173"/>
      <c r="D178" s="166" t="s">
        <v>181</v>
      </c>
      <c r="E178" s="174" t="s">
        <v>1</v>
      </c>
      <c r="F178" s="175" t="s">
        <v>388</v>
      </c>
      <c r="H178" s="176">
        <v>12.455</v>
      </c>
      <c r="I178" s="177"/>
      <c r="L178" s="173"/>
      <c r="M178" s="178"/>
      <c r="N178" s="179"/>
      <c r="O178" s="179"/>
      <c r="P178" s="179"/>
      <c r="Q178" s="179"/>
      <c r="R178" s="179"/>
      <c r="S178" s="179"/>
      <c r="T178" s="180"/>
      <c r="AT178" s="174" t="s">
        <v>181</v>
      </c>
      <c r="AU178" s="174" t="s">
        <v>88</v>
      </c>
      <c r="AV178" s="14" t="s">
        <v>88</v>
      </c>
      <c r="AW178" s="14" t="s">
        <v>33</v>
      </c>
      <c r="AX178" s="14" t="s">
        <v>78</v>
      </c>
      <c r="AY178" s="174" t="s">
        <v>134</v>
      </c>
    </row>
    <row r="179" spans="2:51" s="15" customFormat="1" ht="12">
      <c r="B179" s="181"/>
      <c r="D179" s="166" t="s">
        <v>181</v>
      </c>
      <c r="E179" s="182" t="s">
        <v>1</v>
      </c>
      <c r="F179" s="183" t="s">
        <v>190</v>
      </c>
      <c r="H179" s="184">
        <v>26.125</v>
      </c>
      <c r="I179" s="185"/>
      <c r="L179" s="181"/>
      <c r="M179" s="186"/>
      <c r="N179" s="187"/>
      <c r="O179" s="187"/>
      <c r="P179" s="187"/>
      <c r="Q179" s="187"/>
      <c r="R179" s="187"/>
      <c r="S179" s="187"/>
      <c r="T179" s="188"/>
      <c r="AT179" s="182" t="s">
        <v>181</v>
      </c>
      <c r="AU179" s="182" t="s">
        <v>88</v>
      </c>
      <c r="AV179" s="15" t="s">
        <v>155</v>
      </c>
      <c r="AW179" s="15" t="s">
        <v>33</v>
      </c>
      <c r="AX179" s="15" t="s">
        <v>86</v>
      </c>
      <c r="AY179" s="182" t="s">
        <v>134</v>
      </c>
    </row>
    <row r="180" spans="1:65" s="2" customFormat="1" ht="16.5" customHeight="1">
      <c r="A180" s="33"/>
      <c r="B180" s="145"/>
      <c r="C180" s="146" t="s">
        <v>389</v>
      </c>
      <c r="D180" s="146" t="s">
        <v>137</v>
      </c>
      <c r="E180" s="147" t="s">
        <v>390</v>
      </c>
      <c r="F180" s="148" t="s">
        <v>391</v>
      </c>
      <c r="G180" s="149" t="s">
        <v>180</v>
      </c>
      <c r="H180" s="150">
        <v>26.125</v>
      </c>
      <c r="I180" s="151"/>
      <c r="J180" s="152">
        <f>ROUND(I180*H180,2)</f>
        <v>0</v>
      </c>
      <c r="K180" s="153"/>
      <c r="L180" s="34"/>
      <c r="M180" s="154" t="s">
        <v>1</v>
      </c>
      <c r="N180" s="155" t="s">
        <v>43</v>
      </c>
      <c r="O180" s="59"/>
      <c r="P180" s="156">
        <f>O180*H180</f>
        <v>0</v>
      </c>
      <c r="Q180" s="156">
        <v>0.0001</v>
      </c>
      <c r="R180" s="156">
        <f>Q180*H180</f>
        <v>0.0026125000000000002</v>
      </c>
      <c r="S180" s="156">
        <v>0</v>
      </c>
      <c r="T180" s="157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58" t="s">
        <v>261</v>
      </c>
      <c r="AT180" s="158" t="s">
        <v>137</v>
      </c>
      <c r="AU180" s="158" t="s">
        <v>88</v>
      </c>
      <c r="AY180" s="18" t="s">
        <v>134</v>
      </c>
      <c r="BE180" s="159">
        <f>IF(N180="základní",J180,0)</f>
        <v>0</v>
      </c>
      <c r="BF180" s="159">
        <f>IF(N180="snížená",J180,0)</f>
        <v>0</v>
      </c>
      <c r="BG180" s="159">
        <f>IF(N180="zákl. přenesená",J180,0)</f>
        <v>0</v>
      </c>
      <c r="BH180" s="159">
        <f>IF(N180="sníž. přenesená",J180,0)</f>
        <v>0</v>
      </c>
      <c r="BI180" s="159">
        <f>IF(N180="nulová",J180,0)</f>
        <v>0</v>
      </c>
      <c r="BJ180" s="18" t="s">
        <v>86</v>
      </c>
      <c r="BK180" s="159">
        <f>ROUND(I180*H180,2)</f>
        <v>0</v>
      </c>
      <c r="BL180" s="18" t="s">
        <v>261</v>
      </c>
      <c r="BM180" s="158" t="s">
        <v>392</v>
      </c>
    </row>
    <row r="181" spans="1:65" s="2" customFormat="1" ht="33" customHeight="1">
      <c r="A181" s="33"/>
      <c r="B181" s="145"/>
      <c r="C181" s="146" t="s">
        <v>393</v>
      </c>
      <c r="D181" s="146" t="s">
        <v>137</v>
      </c>
      <c r="E181" s="147" t="s">
        <v>394</v>
      </c>
      <c r="F181" s="148" t="s">
        <v>395</v>
      </c>
      <c r="G181" s="149" t="s">
        <v>300</v>
      </c>
      <c r="H181" s="150">
        <v>1</v>
      </c>
      <c r="I181" s="151"/>
      <c r="J181" s="152">
        <f>ROUND(I181*H181,2)</f>
        <v>0</v>
      </c>
      <c r="K181" s="153"/>
      <c r="L181" s="34"/>
      <c r="M181" s="154" t="s">
        <v>1</v>
      </c>
      <c r="N181" s="155" t="s">
        <v>43</v>
      </c>
      <c r="O181" s="59"/>
      <c r="P181" s="156">
        <f>O181*H181</f>
        <v>0</v>
      </c>
      <c r="Q181" s="156">
        <v>0.02574</v>
      </c>
      <c r="R181" s="156">
        <f>Q181*H181</f>
        <v>0.02574</v>
      </c>
      <c r="S181" s="156">
        <v>0</v>
      </c>
      <c r="T181" s="157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58" t="s">
        <v>261</v>
      </c>
      <c r="AT181" s="158" t="s">
        <v>137</v>
      </c>
      <c r="AU181" s="158" t="s">
        <v>88</v>
      </c>
      <c r="AY181" s="18" t="s">
        <v>134</v>
      </c>
      <c r="BE181" s="159">
        <f>IF(N181="základní",J181,0)</f>
        <v>0</v>
      </c>
      <c r="BF181" s="159">
        <f>IF(N181="snížená",J181,0)</f>
        <v>0</v>
      </c>
      <c r="BG181" s="159">
        <f>IF(N181="zákl. přenesená",J181,0)</f>
        <v>0</v>
      </c>
      <c r="BH181" s="159">
        <f>IF(N181="sníž. přenesená",J181,0)</f>
        <v>0</v>
      </c>
      <c r="BI181" s="159">
        <f>IF(N181="nulová",J181,0)</f>
        <v>0</v>
      </c>
      <c r="BJ181" s="18" t="s">
        <v>86</v>
      </c>
      <c r="BK181" s="159">
        <f>ROUND(I181*H181,2)</f>
        <v>0</v>
      </c>
      <c r="BL181" s="18" t="s">
        <v>261</v>
      </c>
      <c r="BM181" s="158" t="s">
        <v>396</v>
      </c>
    </row>
    <row r="182" spans="1:65" s="2" customFormat="1" ht="24.2" customHeight="1">
      <c r="A182" s="33"/>
      <c r="B182" s="145"/>
      <c r="C182" s="146" t="s">
        <v>397</v>
      </c>
      <c r="D182" s="146" t="s">
        <v>137</v>
      </c>
      <c r="E182" s="147" t="s">
        <v>398</v>
      </c>
      <c r="F182" s="148" t="s">
        <v>399</v>
      </c>
      <c r="G182" s="149" t="s">
        <v>227</v>
      </c>
      <c r="H182" s="150">
        <v>0.714</v>
      </c>
      <c r="I182" s="151"/>
      <c r="J182" s="152">
        <f>ROUND(I182*H182,2)</f>
        <v>0</v>
      </c>
      <c r="K182" s="153"/>
      <c r="L182" s="34"/>
      <c r="M182" s="154" t="s">
        <v>1</v>
      </c>
      <c r="N182" s="155" t="s">
        <v>43</v>
      </c>
      <c r="O182" s="59"/>
      <c r="P182" s="156">
        <f>O182*H182</f>
        <v>0</v>
      </c>
      <c r="Q182" s="156">
        <v>0</v>
      </c>
      <c r="R182" s="156">
        <f>Q182*H182</f>
        <v>0</v>
      </c>
      <c r="S182" s="156">
        <v>0</v>
      </c>
      <c r="T182" s="157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58" t="s">
        <v>261</v>
      </c>
      <c r="AT182" s="158" t="s">
        <v>137</v>
      </c>
      <c r="AU182" s="158" t="s">
        <v>88</v>
      </c>
      <c r="AY182" s="18" t="s">
        <v>134</v>
      </c>
      <c r="BE182" s="159">
        <f>IF(N182="základní",J182,0)</f>
        <v>0</v>
      </c>
      <c r="BF182" s="159">
        <f>IF(N182="snížená",J182,0)</f>
        <v>0</v>
      </c>
      <c r="BG182" s="159">
        <f>IF(N182="zákl. přenesená",J182,0)</f>
        <v>0</v>
      </c>
      <c r="BH182" s="159">
        <f>IF(N182="sníž. přenesená",J182,0)</f>
        <v>0</v>
      </c>
      <c r="BI182" s="159">
        <f>IF(N182="nulová",J182,0)</f>
        <v>0</v>
      </c>
      <c r="BJ182" s="18" t="s">
        <v>86</v>
      </c>
      <c r="BK182" s="159">
        <f>ROUND(I182*H182,2)</f>
        <v>0</v>
      </c>
      <c r="BL182" s="18" t="s">
        <v>261</v>
      </c>
      <c r="BM182" s="158" t="s">
        <v>400</v>
      </c>
    </row>
    <row r="183" spans="1:65" s="2" customFormat="1" ht="24.2" customHeight="1">
      <c r="A183" s="33"/>
      <c r="B183" s="145"/>
      <c r="C183" s="146" t="s">
        <v>401</v>
      </c>
      <c r="D183" s="146" t="s">
        <v>137</v>
      </c>
      <c r="E183" s="147" t="s">
        <v>402</v>
      </c>
      <c r="F183" s="148" t="s">
        <v>403</v>
      </c>
      <c r="G183" s="149" t="s">
        <v>227</v>
      </c>
      <c r="H183" s="150">
        <v>0.714</v>
      </c>
      <c r="I183" s="151"/>
      <c r="J183" s="152">
        <f>ROUND(I183*H183,2)</f>
        <v>0</v>
      </c>
      <c r="K183" s="153"/>
      <c r="L183" s="34"/>
      <c r="M183" s="154" t="s">
        <v>1</v>
      </c>
      <c r="N183" s="155" t="s">
        <v>43</v>
      </c>
      <c r="O183" s="59"/>
      <c r="P183" s="156">
        <f>O183*H183</f>
        <v>0</v>
      </c>
      <c r="Q183" s="156">
        <v>0</v>
      </c>
      <c r="R183" s="156">
        <f>Q183*H183</f>
        <v>0</v>
      </c>
      <c r="S183" s="156">
        <v>0</v>
      </c>
      <c r="T183" s="157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58" t="s">
        <v>261</v>
      </c>
      <c r="AT183" s="158" t="s">
        <v>137</v>
      </c>
      <c r="AU183" s="158" t="s">
        <v>88</v>
      </c>
      <c r="AY183" s="18" t="s">
        <v>134</v>
      </c>
      <c r="BE183" s="159">
        <f>IF(N183="základní",J183,0)</f>
        <v>0</v>
      </c>
      <c r="BF183" s="159">
        <f>IF(N183="snížená",J183,0)</f>
        <v>0</v>
      </c>
      <c r="BG183" s="159">
        <f>IF(N183="zákl. přenesená",J183,0)</f>
        <v>0</v>
      </c>
      <c r="BH183" s="159">
        <f>IF(N183="sníž. přenesená",J183,0)</f>
        <v>0</v>
      </c>
      <c r="BI183" s="159">
        <f>IF(N183="nulová",J183,0)</f>
        <v>0</v>
      </c>
      <c r="BJ183" s="18" t="s">
        <v>86</v>
      </c>
      <c r="BK183" s="159">
        <f>ROUND(I183*H183,2)</f>
        <v>0</v>
      </c>
      <c r="BL183" s="18" t="s">
        <v>261</v>
      </c>
      <c r="BM183" s="158" t="s">
        <v>404</v>
      </c>
    </row>
    <row r="184" spans="2:63" s="12" customFormat="1" ht="22.9" customHeight="1">
      <c r="B184" s="132"/>
      <c r="D184" s="133" t="s">
        <v>77</v>
      </c>
      <c r="E184" s="143" t="s">
        <v>296</v>
      </c>
      <c r="F184" s="143" t="s">
        <v>297</v>
      </c>
      <c r="I184" s="135"/>
      <c r="J184" s="144">
        <f>BK184</f>
        <v>0</v>
      </c>
      <c r="L184" s="132"/>
      <c r="M184" s="137"/>
      <c r="N184" s="138"/>
      <c r="O184" s="138"/>
      <c r="P184" s="139">
        <f>SUM(P185:P188)</f>
        <v>0</v>
      </c>
      <c r="Q184" s="138"/>
      <c r="R184" s="139">
        <f>SUM(R185:R188)</f>
        <v>0.207</v>
      </c>
      <c r="S184" s="138"/>
      <c r="T184" s="140">
        <f>SUM(T185:T188)</f>
        <v>0</v>
      </c>
      <c r="AR184" s="133" t="s">
        <v>88</v>
      </c>
      <c r="AT184" s="141" t="s">
        <v>77</v>
      </c>
      <c r="AU184" s="141" t="s">
        <v>86</v>
      </c>
      <c r="AY184" s="133" t="s">
        <v>134</v>
      </c>
      <c r="BK184" s="142">
        <f>SUM(BK185:BK188)</f>
        <v>0</v>
      </c>
    </row>
    <row r="185" spans="1:65" s="2" customFormat="1" ht="24.2" customHeight="1">
      <c r="A185" s="33"/>
      <c r="B185" s="145"/>
      <c r="C185" s="146" t="s">
        <v>405</v>
      </c>
      <c r="D185" s="146" t="s">
        <v>137</v>
      </c>
      <c r="E185" s="147" t="s">
        <v>406</v>
      </c>
      <c r="F185" s="148" t="s">
        <v>407</v>
      </c>
      <c r="G185" s="149" t="s">
        <v>300</v>
      </c>
      <c r="H185" s="150">
        <v>15</v>
      </c>
      <c r="I185" s="151"/>
      <c r="J185" s="152">
        <f>ROUND(I185*H185,2)</f>
        <v>0</v>
      </c>
      <c r="K185" s="153"/>
      <c r="L185" s="34"/>
      <c r="M185" s="154" t="s">
        <v>1</v>
      </c>
      <c r="N185" s="155" t="s">
        <v>43</v>
      </c>
      <c r="O185" s="59"/>
      <c r="P185" s="156">
        <f>O185*H185</f>
        <v>0</v>
      </c>
      <c r="Q185" s="156">
        <v>0</v>
      </c>
      <c r="R185" s="156">
        <f>Q185*H185</f>
        <v>0</v>
      </c>
      <c r="S185" s="156">
        <v>0</v>
      </c>
      <c r="T185" s="157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58" t="s">
        <v>261</v>
      </c>
      <c r="AT185" s="158" t="s">
        <v>137</v>
      </c>
      <c r="AU185" s="158" t="s">
        <v>88</v>
      </c>
      <c r="AY185" s="18" t="s">
        <v>134</v>
      </c>
      <c r="BE185" s="159">
        <f>IF(N185="základní",J185,0)</f>
        <v>0</v>
      </c>
      <c r="BF185" s="159">
        <f>IF(N185="snížená",J185,0)</f>
        <v>0</v>
      </c>
      <c r="BG185" s="159">
        <f>IF(N185="zákl. přenesená",J185,0)</f>
        <v>0</v>
      </c>
      <c r="BH185" s="159">
        <f>IF(N185="sníž. přenesená",J185,0)</f>
        <v>0</v>
      </c>
      <c r="BI185" s="159">
        <f>IF(N185="nulová",J185,0)</f>
        <v>0</v>
      </c>
      <c r="BJ185" s="18" t="s">
        <v>86</v>
      </c>
      <c r="BK185" s="159">
        <f>ROUND(I185*H185,2)</f>
        <v>0</v>
      </c>
      <c r="BL185" s="18" t="s">
        <v>261</v>
      </c>
      <c r="BM185" s="158" t="s">
        <v>408</v>
      </c>
    </row>
    <row r="186" spans="1:65" s="2" customFormat="1" ht="16.5" customHeight="1">
      <c r="A186" s="33"/>
      <c r="B186" s="145"/>
      <c r="C186" s="197" t="s">
        <v>409</v>
      </c>
      <c r="D186" s="197" t="s">
        <v>347</v>
      </c>
      <c r="E186" s="198" t="s">
        <v>410</v>
      </c>
      <c r="F186" s="199" t="s">
        <v>411</v>
      </c>
      <c r="G186" s="200" t="s">
        <v>300</v>
      </c>
      <c r="H186" s="201">
        <v>15</v>
      </c>
      <c r="I186" s="202"/>
      <c r="J186" s="203">
        <f>ROUND(I186*H186,2)</f>
        <v>0</v>
      </c>
      <c r="K186" s="204"/>
      <c r="L186" s="205"/>
      <c r="M186" s="206" t="s">
        <v>1</v>
      </c>
      <c r="N186" s="207" t="s">
        <v>43</v>
      </c>
      <c r="O186" s="59"/>
      <c r="P186" s="156">
        <f>O186*H186</f>
        <v>0</v>
      </c>
      <c r="Q186" s="156">
        <v>0.0138</v>
      </c>
      <c r="R186" s="156">
        <f>Q186*H186</f>
        <v>0.207</v>
      </c>
      <c r="S186" s="156">
        <v>0</v>
      </c>
      <c r="T186" s="157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58" t="s">
        <v>367</v>
      </c>
      <c r="AT186" s="158" t="s">
        <v>347</v>
      </c>
      <c r="AU186" s="158" t="s">
        <v>88</v>
      </c>
      <c r="AY186" s="18" t="s">
        <v>134</v>
      </c>
      <c r="BE186" s="159">
        <f>IF(N186="základní",J186,0)</f>
        <v>0</v>
      </c>
      <c r="BF186" s="159">
        <f>IF(N186="snížená",J186,0)</f>
        <v>0</v>
      </c>
      <c r="BG186" s="159">
        <f>IF(N186="zákl. přenesená",J186,0)</f>
        <v>0</v>
      </c>
      <c r="BH186" s="159">
        <f>IF(N186="sníž. přenesená",J186,0)</f>
        <v>0</v>
      </c>
      <c r="BI186" s="159">
        <f>IF(N186="nulová",J186,0)</f>
        <v>0</v>
      </c>
      <c r="BJ186" s="18" t="s">
        <v>86</v>
      </c>
      <c r="BK186" s="159">
        <f>ROUND(I186*H186,2)</f>
        <v>0</v>
      </c>
      <c r="BL186" s="18" t="s">
        <v>261</v>
      </c>
      <c r="BM186" s="158" t="s">
        <v>412</v>
      </c>
    </row>
    <row r="187" spans="1:65" s="2" customFormat="1" ht="24.2" customHeight="1">
      <c r="A187" s="33"/>
      <c r="B187" s="145"/>
      <c r="C187" s="146" t="s">
        <v>413</v>
      </c>
      <c r="D187" s="146" t="s">
        <v>137</v>
      </c>
      <c r="E187" s="147" t="s">
        <v>414</v>
      </c>
      <c r="F187" s="148" t="s">
        <v>415</v>
      </c>
      <c r="G187" s="149" t="s">
        <v>227</v>
      </c>
      <c r="H187" s="150">
        <v>0.207</v>
      </c>
      <c r="I187" s="151"/>
      <c r="J187" s="152">
        <f>ROUND(I187*H187,2)</f>
        <v>0</v>
      </c>
      <c r="K187" s="153"/>
      <c r="L187" s="34"/>
      <c r="M187" s="154" t="s">
        <v>1</v>
      </c>
      <c r="N187" s="155" t="s">
        <v>43</v>
      </c>
      <c r="O187" s="59"/>
      <c r="P187" s="156">
        <f>O187*H187</f>
        <v>0</v>
      </c>
      <c r="Q187" s="156">
        <v>0</v>
      </c>
      <c r="R187" s="156">
        <f>Q187*H187</f>
        <v>0</v>
      </c>
      <c r="S187" s="156">
        <v>0</v>
      </c>
      <c r="T187" s="157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58" t="s">
        <v>261</v>
      </c>
      <c r="AT187" s="158" t="s">
        <v>137</v>
      </c>
      <c r="AU187" s="158" t="s">
        <v>88</v>
      </c>
      <c r="AY187" s="18" t="s">
        <v>134</v>
      </c>
      <c r="BE187" s="159">
        <f>IF(N187="základní",J187,0)</f>
        <v>0</v>
      </c>
      <c r="BF187" s="159">
        <f>IF(N187="snížená",J187,0)</f>
        <v>0</v>
      </c>
      <c r="BG187" s="159">
        <f>IF(N187="zákl. přenesená",J187,0)</f>
        <v>0</v>
      </c>
      <c r="BH187" s="159">
        <f>IF(N187="sníž. přenesená",J187,0)</f>
        <v>0</v>
      </c>
      <c r="BI187" s="159">
        <f>IF(N187="nulová",J187,0)</f>
        <v>0</v>
      </c>
      <c r="BJ187" s="18" t="s">
        <v>86</v>
      </c>
      <c r="BK187" s="159">
        <f>ROUND(I187*H187,2)</f>
        <v>0</v>
      </c>
      <c r="BL187" s="18" t="s">
        <v>261</v>
      </c>
      <c r="BM187" s="158" t="s">
        <v>416</v>
      </c>
    </row>
    <row r="188" spans="1:65" s="2" customFormat="1" ht="24.2" customHeight="1">
      <c r="A188" s="33"/>
      <c r="B188" s="145"/>
      <c r="C188" s="146" t="s">
        <v>417</v>
      </c>
      <c r="D188" s="146" t="s">
        <v>137</v>
      </c>
      <c r="E188" s="147" t="s">
        <v>418</v>
      </c>
      <c r="F188" s="148" t="s">
        <v>419</v>
      </c>
      <c r="G188" s="149" t="s">
        <v>227</v>
      </c>
      <c r="H188" s="150">
        <v>0.207</v>
      </c>
      <c r="I188" s="151"/>
      <c r="J188" s="152">
        <f>ROUND(I188*H188,2)</f>
        <v>0</v>
      </c>
      <c r="K188" s="153"/>
      <c r="L188" s="34"/>
      <c r="M188" s="154" t="s">
        <v>1</v>
      </c>
      <c r="N188" s="155" t="s">
        <v>43</v>
      </c>
      <c r="O188" s="59"/>
      <c r="P188" s="156">
        <f>O188*H188</f>
        <v>0</v>
      </c>
      <c r="Q188" s="156">
        <v>0</v>
      </c>
      <c r="R188" s="156">
        <f>Q188*H188</f>
        <v>0</v>
      </c>
      <c r="S188" s="156">
        <v>0</v>
      </c>
      <c r="T188" s="157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58" t="s">
        <v>261</v>
      </c>
      <c r="AT188" s="158" t="s">
        <v>137</v>
      </c>
      <c r="AU188" s="158" t="s">
        <v>88</v>
      </c>
      <c r="AY188" s="18" t="s">
        <v>134</v>
      </c>
      <c r="BE188" s="159">
        <f>IF(N188="základní",J188,0)</f>
        <v>0</v>
      </c>
      <c r="BF188" s="159">
        <f>IF(N188="snížená",J188,0)</f>
        <v>0</v>
      </c>
      <c r="BG188" s="159">
        <f>IF(N188="zákl. přenesená",J188,0)</f>
        <v>0</v>
      </c>
      <c r="BH188" s="159">
        <f>IF(N188="sníž. přenesená",J188,0)</f>
        <v>0</v>
      </c>
      <c r="BI188" s="159">
        <f>IF(N188="nulová",J188,0)</f>
        <v>0</v>
      </c>
      <c r="BJ188" s="18" t="s">
        <v>86</v>
      </c>
      <c r="BK188" s="159">
        <f>ROUND(I188*H188,2)</f>
        <v>0</v>
      </c>
      <c r="BL188" s="18" t="s">
        <v>261</v>
      </c>
      <c r="BM188" s="158" t="s">
        <v>420</v>
      </c>
    </row>
    <row r="189" spans="2:63" s="12" customFormat="1" ht="22.9" customHeight="1">
      <c r="B189" s="132"/>
      <c r="D189" s="133" t="s">
        <v>77</v>
      </c>
      <c r="E189" s="143" t="s">
        <v>421</v>
      </c>
      <c r="F189" s="143" t="s">
        <v>422</v>
      </c>
      <c r="I189" s="135"/>
      <c r="J189" s="144">
        <f>BK189</f>
        <v>0</v>
      </c>
      <c r="L189" s="132"/>
      <c r="M189" s="137"/>
      <c r="N189" s="138"/>
      <c r="O189" s="138"/>
      <c r="P189" s="139">
        <f>SUM(P190:P203)</f>
        <v>0</v>
      </c>
      <c r="Q189" s="138"/>
      <c r="R189" s="139">
        <f>SUM(R190:R203)</f>
        <v>1.7247945</v>
      </c>
      <c r="S189" s="138"/>
      <c r="T189" s="140">
        <f>SUM(T190:T203)</f>
        <v>0</v>
      </c>
      <c r="AR189" s="133" t="s">
        <v>88</v>
      </c>
      <c r="AT189" s="141" t="s">
        <v>77</v>
      </c>
      <c r="AU189" s="141" t="s">
        <v>86</v>
      </c>
      <c r="AY189" s="133" t="s">
        <v>134</v>
      </c>
      <c r="BK189" s="142">
        <f>SUM(BK190:BK203)</f>
        <v>0</v>
      </c>
    </row>
    <row r="190" spans="1:65" s="2" customFormat="1" ht="16.5" customHeight="1">
      <c r="A190" s="33"/>
      <c r="B190" s="145"/>
      <c r="C190" s="146" t="s">
        <v>150</v>
      </c>
      <c r="D190" s="146" t="s">
        <v>137</v>
      </c>
      <c r="E190" s="147" t="s">
        <v>423</v>
      </c>
      <c r="F190" s="148" t="s">
        <v>424</v>
      </c>
      <c r="G190" s="149" t="s">
        <v>180</v>
      </c>
      <c r="H190" s="150">
        <v>26.515</v>
      </c>
      <c r="I190" s="151"/>
      <c r="J190" s="152">
        <f>ROUND(I190*H190,2)</f>
        <v>0</v>
      </c>
      <c r="K190" s="153"/>
      <c r="L190" s="34"/>
      <c r="M190" s="154" t="s">
        <v>1</v>
      </c>
      <c r="N190" s="155" t="s">
        <v>43</v>
      </c>
      <c r="O190" s="59"/>
      <c r="P190" s="156">
        <f>O190*H190</f>
        <v>0</v>
      </c>
      <c r="Q190" s="156">
        <v>0</v>
      </c>
      <c r="R190" s="156">
        <f>Q190*H190</f>
        <v>0</v>
      </c>
      <c r="S190" s="156">
        <v>0</v>
      </c>
      <c r="T190" s="157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58" t="s">
        <v>261</v>
      </c>
      <c r="AT190" s="158" t="s">
        <v>137</v>
      </c>
      <c r="AU190" s="158" t="s">
        <v>88</v>
      </c>
      <c r="AY190" s="18" t="s">
        <v>134</v>
      </c>
      <c r="BE190" s="159">
        <f>IF(N190="základní",J190,0)</f>
        <v>0</v>
      </c>
      <c r="BF190" s="159">
        <f>IF(N190="snížená",J190,0)</f>
        <v>0</v>
      </c>
      <c r="BG190" s="159">
        <f>IF(N190="zákl. přenesená",J190,0)</f>
        <v>0</v>
      </c>
      <c r="BH190" s="159">
        <f>IF(N190="sníž. přenesená",J190,0)</f>
        <v>0</v>
      </c>
      <c r="BI190" s="159">
        <f>IF(N190="nulová",J190,0)</f>
        <v>0</v>
      </c>
      <c r="BJ190" s="18" t="s">
        <v>86</v>
      </c>
      <c r="BK190" s="159">
        <f>ROUND(I190*H190,2)</f>
        <v>0</v>
      </c>
      <c r="BL190" s="18" t="s">
        <v>261</v>
      </c>
      <c r="BM190" s="158" t="s">
        <v>425</v>
      </c>
    </row>
    <row r="191" spans="2:51" s="13" customFormat="1" ht="12">
      <c r="B191" s="165"/>
      <c r="D191" s="166" t="s">
        <v>181</v>
      </c>
      <c r="E191" s="167" t="s">
        <v>1</v>
      </c>
      <c r="F191" s="168" t="s">
        <v>182</v>
      </c>
      <c r="H191" s="167" t="s">
        <v>1</v>
      </c>
      <c r="I191" s="169"/>
      <c r="L191" s="165"/>
      <c r="M191" s="170"/>
      <c r="N191" s="171"/>
      <c r="O191" s="171"/>
      <c r="P191" s="171"/>
      <c r="Q191" s="171"/>
      <c r="R191" s="171"/>
      <c r="S191" s="171"/>
      <c r="T191" s="172"/>
      <c r="AT191" s="167" t="s">
        <v>181</v>
      </c>
      <c r="AU191" s="167" t="s">
        <v>88</v>
      </c>
      <c r="AV191" s="13" t="s">
        <v>86</v>
      </c>
      <c r="AW191" s="13" t="s">
        <v>33</v>
      </c>
      <c r="AX191" s="13" t="s">
        <v>78</v>
      </c>
      <c r="AY191" s="167" t="s">
        <v>134</v>
      </c>
    </row>
    <row r="192" spans="2:51" s="14" customFormat="1" ht="12">
      <c r="B192" s="173"/>
      <c r="D192" s="166" t="s">
        <v>181</v>
      </c>
      <c r="E192" s="174" t="s">
        <v>1</v>
      </c>
      <c r="F192" s="175" t="s">
        <v>387</v>
      </c>
      <c r="H192" s="176">
        <v>13.67</v>
      </c>
      <c r="I192" s="177"/>
      <c r="L192" s="173"/>
      <c r="M192" s="178"/>
      <c r="N192" s="179"/>
      <c r="O192" s="179"/>
      <c r="P192" s="179"/>
      <c r="Q192" s="179"/>
      <c r="R192" s="179"/>
      <c r="S192" s="179"/>
      <c r="T192" s="180"/>
      <c r="AT192" s="174" t="s">
        <v>181</v>
      </c>
      <c r="AU192" s="174" t="s">
        <v>88</v>
      </c>
      <c r="AV192" s="14" t="s">
        <v>88</v>
      </c>
      <c r="AW192" s="14" t="s">
        <v>33</v>
      </c>
      <c r="AX192" s="14" t="s">
        <v>78</v>
      </c>
      <c r="AY192" s="174" t="s">
        <v>134</v>
      </c>
    </row>
    <row r="193" spans="2:51" s="13" customFormat="1" ht="12">
      <c r="B193" s="165"/>
      <c r="D193" s="166" t="s">
        <v>181</v>
      </c>
      <c r="E193" s="167" t="s">
        <v>1</v>
      </c>
      <c r="F193" s="168" t="s">
        <v>206</v>
      </c>
      <c r="H193" s="167" t="s">
        <v>1</v>
      </c>
      <c r="I193" s="169"/>
      <c r="L193" s="165"/>
      <c r="M193" s="170"/>
      <c r="N193" s="171"/>
      <c r="O193" s="171"/>
      <c r="P193" s="171"/>
      <c r="Q193" s="171"/>
      <c r="R193" s="171"/>
      <c r="S193" s="171"/>
      <c r="T193" s="172"/>
      <c r="AT193" s="167" t="s">
        <v>181</v>
      </c>
      <c r="AU193" s="167" t="s">
        <v>88</v>
      </c>
      <c r="AV193" s="13" t="s">
        <v>86</v>
      </c>
      <c r="AW193" s="13" t="s">
        <v>33</v>
      </c>
      <c r="AX193" s="13" t="s">
        <v>78</v>
      </c>
      <c r="AY193" s="167" t="s">
        <v>134</v>
      </c>
    </row>
    <row r="194" spans="2:51" s="14" customFormat="1" ht="12">
      <c r="B194" s="173"/>
      <c r="D194" s="166" t="s">
        <v>181</v>
      </c>
      <c r="E194" s="174" t="s">
        <v>1</v>
      </c>
      <c r="F194" s="175" t="s">
        <v>426</v>
      </c>
      <c r="H194" s="176">
        <v>12.845</v>
      </c>
      <c r="I194" s="177"/>
      <c r="L194" s="173"/>
      <c r="M194" s="178"/>
      <c r="N194" s="179"/>
      <c r="O194" s="179"/>
      <c r="P194" s="179"/>
      <c r="Q194" s="179"/>
      <c r="R194" s="179"/>
      <c r="S194" s="179"/>
      <c r="T194" s="180"/>
      <c r="AT194" s="174" t="s">
        <v>181</v>
      </c>
      <c r="AU194" s="174" t="s">
        <v>88</v>
      </c>
      <c r="AV194" s="14" t="s">
        <v>88</v>
      </c>
      <c r="AW194" s="14" t="s">
        <v>33</v>
      </c>
      <c r="AX194" s="14" t="s">
        <v>78</v>
      </c>
      <c r="AY194" s="174" t="s">
        <v>134</v>
      </c>
    </row>
    <row r="195" spans="2:51" s="15" customFormat="1" ht="12">
      <c r="B195" s="181"/>
      <c r="D195" s="166" t="s">
        <v>181</v>
      </c>
      <c r="E195" s="182" t="s">
        <v>1</v>
      </c>
      <c r="F195" s="183" t="s">
        <v>190</v>
      </c>
      <c r="H195" s="184">
        <v>26.515</v>
      </c>
      <c r="I195" s="185"/>
      <c r="L195" s="181"/>
      <c r="M195" s="186"/>
      <c r="N195" s="187"/>
      <c r="O195" s="187"/>
      <c r="P195" s="187"/>
      <c r="Q195" s="187"/>
      <c r="R195" s="187"/>
      <c r="S195" s="187"/>
      <c r="T195" s="188"/>
      <c r="AT195" s="182" t="s">
        <v>181</v>
      </c>
      <c r="AU195" s="182" t="s">
        <v>88</v>
      </c>
      <c r="AV195" s="15" t="s">
        <v>155</v>
      </c>
      <c r="AW195" s="15" t="s">
        <v>33</v>
      </c>
      <c r="AX195" s="15" t="s">
        <v>86</v>
      </c>
      <c r="AY195" s="182" t="s">
        <v>134</v>
      </c>
    </row>
    <row r="196" spans="1:65" s="2" customFormat="1" ht="16.5" customHeight="1">
      <c r="A196" s="33"/>
      <c r="B196" s="145"/>
      <c r="C196" s="146" t="s">
        <v>155</v>
      </c>
      <c r="D196" s="146" t="s">
        <v>137</v>
      </c>
      <c r="E196" s="147" t="s">
        <v>427</v>
      </c>
      <c r="F196" s="148" t="s">
        <v>428</v>
      </c>
      <c r="G196" s="149" t="s">
        <v>180</v>
      </c>
      <c r="H196" s="150">
        <v>26.515</v>
      </c>
      <c r="I196" s="151"/>
      <c r="J196" s="152">
        <f>ROUND(I196*H196,2)</f>
        <v>0</v>
      </c>
      <c r="K196" s="153"/>
      <c r="L196" s="34"/>
      <c r="M196" s="154" t="s">
        <v>1</v>
      </c>
      <c r="N196" s="155" t="s">
        <v>43</v>
      </c>
      <c r="O196" s="59"/>
      <c r="P196" s="156">
        <f>O196*H196</f>
        <v>0</v>
      </c>
      <c r="Q196" s="156">
        <v>0.0003</v>
      </c>
      <c r="R196" s="156">
        <f>Q196*H196</f>
        <v>0.0079545</v>
      </c>
      <c r="S196" s="156">
        <v>0</v>
      </c>
      <c r="T196" s="157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58" t="s">
        <v>261</v>
      </c>
      <c r="AT196" s="158" t="s">
        <v>137</v>
      </c>
      <c r="AU196" s="158" t="s">
        <v>88</v>
      </c>
      <c r="AY196" s="18" t="s">
        <v>134</v>
      </c>
      <c r="BE196" s="159">
        <f>IF(N196="základní",J196,0)</f>
        <v>0</v>
      </c>
      <c r="BF196" s="159">
        <f>IF(N196="snížená",J196,0)</f>
        <v>0</v>
      </c>
      <c r="BG196" s="159">
        <f>IF(N196="zákl. přenesená",J196,0)</f>
        <v>0</v>
      </c>
      <c r="BH196" s="159">
        <f>IF(N196="sníž. přenesená",J196,0)</f>
        <v>0</v>
      </c>
      <c r="BI196" s="159">
        <f>IF(N196="nulová",J196,0)</f>
        <v>0</v>
      </c>
      <c r="BJ196" s="18" t="s">
        <v>86</v>
      </c>
      <c r="BK196" s="159">
        <f>ROUND(I196*H196,2)</f>
        <v>0</v>
      </c>
      <c r="BL196" s="18" t="s">
        <v>261</v>
      </c>
      <c r="BM196" s="158" t="s">
        <v>429</v>
      </c>
    </row>
    <row r="197" spans="1:65" s="2" customFormat="1" ht="24.2" customHeight="1">
      <c r="A197" s="33"/>
      <c r="B197" s="145"/>
      <c r="C197" s="146" t="s">
        <v>14</v>
      </c>
      <c r="D197" s="146" t="s">
        <v>137</v>
      </c>
      <c r="E197" s="147" t="s">
        <v>430</v>
      </c>
      <c r="F197" s="148" t="s">
        <v>431</v>
      </c>
      <c r="G197" s="149" t="s">
        <v>180</v>
      </c>
      <c r="H197" s="150">
        <v>26.515</v>
      </c>
      <c r="I197" s="151"/>
      <c r="J197" s="152">
        <f>ROUND(I197*H197,2)</f>
        <v>0</v>
      </c>
      <c r="K197" s="153"/>
      <c r="L197" s="34"/>
      <c r="M197" s="154" t="s">
        <v>1</v>
      </c>
      <c r="N197" s="155" t="s">
        <v>43</v>
      </c>
      <c r="O197" s="59"/>
      <c r="P197" s="156">
        <f>O197*H197</f>
        <v>0</v>
      </c>
      <c r="Q197" s="156">
        <v>0.0255</v>
      </c>
      <c r="R197" s="156">
        <f>Q197*H197</f>
        <v>0.6761325</v>
      </c>
      <c r="S197" s="156">
        <v>0</v>
      </c>
      <c r="T197" s="157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58" t="s">
        <v>261</v>
      </c>
      <c r="AT197" s="158" t="s">
        <v>137</v>
      </c>
      <c r="AU197" s="158" t="s">
        <v>88</v>
      </c>
      <c r="AY197" s="18" t="s">
        <v>134</v>
      </c>
      <c r="BE197" s="159">
        <f>IF(N197="základní",J197,0)</f>
        <v>0</v>
      </c>
      <c r="BF197" s="159">
        <f>IF(N197="snížená",J197,0)</f>
        <v>0</v>
      </c>
      <c r="BG197" s="159">
        <f>IF(N197="zákl. přenesená",J197,0)</f>
        <v>0</v>
      </c>
      <c r="BH197" s="159">
        <f>IF(N197="sníž. přenesená",J197,0)</f>
        <v>0</v>
      </c>
      <c r="BI197" s="159">
        <f>IF(N197="nulová",J197,0)</f>
        <v>0</v>
      </c>
      <c r="BJ197" s="18" t="s">
        <v>86</v>
      </c>
      <c r="BK197" s="159">
        <f>ROUND(I197*H197,2)</f>
        <v>0</v>
      </c>
      <c r="BL197" s="18" t="s">
        <v>261</v>
      </c>
      <c r="BM197" s="158" t="s">
        <v>432</v>
      </c>
    </row>
    <row r="198" spans="1:65" s="2" customFormat="1" ht="37.9" customHeight="1">
      <c r="A198" s="33"/>
      <c r="B198" s="145"/>
      <c r="C198" s="146" t="s">
        <v>224</v>
      </c>
      <c r="D198" s="146" t="s">
        <v>137</v>
      </c>
      <c r="E198" s="147" t="s">
        <v>433</v>
      </c>
      <c r="F198" s="148" t="s">
        <v>434</v>
      </c>
      <c r="G198" s="149" t="s">
        <v>180</v>
      </c>
      <c r="H198" s="150">
        <v>26.515</v>
      </c>
      <c r="I198" s="151"/>
      <c r="J198" s="152">
        <f>ROUND(I198*H198,2)</f>
        <v>0</v>
      </c>
      <c r="K198" s="153"/>
      <c r="L198" s="34"/>
      <c r="M198" s="154" t="s">
        <v>1</v>
      </c>
      <c r="N198" s="155" t="s">
        <v>43</v>
      </c>
      <c r="O198" s="59"/>
      <c r="P198" s="156">
        <f>O198*H198</f>
        <v>0</v>
      </c>
      <c r="Q198" s="156">
        <v>0.009</v>
      </c>
      <c r="R198" s="156">
        <f>Q198*H198</f>
        <v>0.23863499999999999</v>
      </c>
      <c r="S198" s="156">
        <v>0</v>
      </c>
      <c r="T198" s="157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58" t="s">
        <v>261</v>
      </c>
      <c r="AT198" s="158" t="s">
        <v>137</v>
      </c>
      <c r="AU198" s="158" t="s">
        <v>88</v>
      </c>
      <c r="AY198" s="18" t="s">
        <v>134</v>
      </c>
      <c r="BE198" s="159">
        <f>IF(N198="základní",J198,0)</f>
        <v>0</v>
      </c>
      <c r="BF198" s="159">
        <f>IF(N198="snížená",J198,0)</f>
        <v>0</v>
      </c>
      <c r="BG198" s="159">
        <f>IF(N198="zákl. přenesená",J198,0)</f>
        <v>0</v>
      </c>
      <c r="BH198" s="159">
        <f>IF(N198="sníž. přenesená",J198,0)</f>
        <v>0</v>
      </c>
      <c r="BI198" s="159">
        <f>IF(N198="nulová",J198,0)</f>
        <v>0</v>
      </c>
      <c r="BJ198" s="18" t="s">
        <v>86</v>
      </c>
      <c r="BK198" s="159">
        <f>ROUND(I198*H198,2)</f>
        <v>0</v>
      </c>
      <c r="BL198" s="18" t="s">
        <v>261</v>
      </c>
      <c r="BM198" s="158" t="s">
        <v>435</v>
      </c>
    </row>
    <row r="199" spans="1:65" s="2" customFormat="1" ht="37.9" customHeight="1">
      <c r="A199" s="33"/>
      <c r="B199" s="145"/>
      <c r="C199" s="197" t="s">
        <v>178</v>
      </c>
      <c r="D199" s="197" t="s">
        <v>347</v>
      </c>
      <c r="E199" s="198" t="s">
        <v>436</v>
      </c>
      <c r="F199" s="199" t="s">
        <v>437</v>
      </c>
      <c r="G199" s="200" t="s">
        <v>180</v>
      </c>
      <c r="H199" s="201">
        <v>30.492</v>
      </c>
      <c r="I199" s="202"/>
      <c r="J199" s="203">
        <f>ROUND(I199*H199,2)</f>
        <v>0</v>
      </c>
      <c r="K199" s="204"/>
      <c r="L199" s="205"/>
      <c r="M199" s="206" t="s">
        <v>1</v>
      </c>
      <c r="N199" s="207" t="s">
        <v>43</v>
      </c>
      <c r="O199" s="59"/>
      <c r="P199" s="156">
        <f>O199*H199</f>
        <v>0</v>
      </c>
      <c r="Q199" s="156">
        <v>0.025</v>
      </c>
      <c r="R199" s="156">
        <f>Q199*H199</f>
        <v>0.7623000000000001</v>
      </c>
      <c r="S199" s="156">
        <v>0</v>
      </c>
      <c r="T199" s="157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58" t="s">
        <v>367</v>
      </c>
      <c r="AT199" s="158" t="s">
        <v>347</v>
      </c>
      <c r="AU199" s="158" t="s">
        <v>88</v>
      </c>
      <c r="AY199" s="18" t="s">
        <v>134</v>
      </c>
      <c r="BE199" s="159">
        <f>IF(N199="základní",J199,0)</f>
        <v>0</v>
      </c>
      <c r="BF199" s="159">
        <f>IF(N199="snížená",J199,0)</f>
        <v>0</v>
      </c>
      <c r="BG199" s="159">
        <f>IF(N199="zákl. přenesená",J199,0)</f>
        <v>0</v>
      </c>
      <c r="BH199" s="159">
        <f>IF(N199="sníž. přenesená",J199,0)</f>
        <v>0</v>
      </c>
      <c r="BI199" s="159">
        <f>IF(N199="nulová",J199,0)</f>
        <v>0</v>
      </c>
      <c r="BJ199" s="18" t="s">
        <v>86</v>
      </c>
      <c r="BK199" s="159">
        <f>ROUND(I199*H199,2)</f>
        <v>0</v>
      </c>
      <c r="BL199" s="18" t="s">
        <v>261</v>
      </c>
      <c r="BM199" s="158" t="s">
        <v>438</v>
      </c>
    </row>
    <row r="200" spans="2:51" s="14" customFormat="1" ht="12">
      <c r="B200" s="173"/>
      <c r="D200" s="166" t="s">
        <v>181</v>
      </c>
      <c r="F200" s="175" t="s">
        <v>439</v>
      </c>
      <c r="H200" s="176">
        <v>30.492</v>
      </c>
      <c r="I200" s="177"/>
      <c r="L200" s="173"/>
      <c r="M200" s="178"/>
      <c r="N200" s="179"/>
      <c r="O200" s="179"/>
      <c r="P200" s="179"/>
      <c r="Q200" s="179"/>
      <c r="R200" s="179"/>
      <c r="S200" s="179"/>
      <c r="T200" s="180"/>
      <c r="AT200" s="174" t="s">
        <v>181</v>
      </c>
      <c r="AU200" s="174" t="s">
        <v>88</v>
      </c>
      <c r="AV200" s="14" t="s">
        <v>88</v>
      </c>
      <c r="AW200" s="14" t="s">
        <v>3</v>
      </c>
      <c r="AX200" s="14" t="s">
        <v>86</v>
      </c>
      <c r="AY200" s="174" t="s">
        <v>134</v>
      </c>
    </row>
    <row r="201" spans="1:65" s="2" customFormat="1" ht="24.2" customHeight="1">
      <c r="A201" s="33"/>
      <c r="B201" s="145"/>
      <c r="C201" s="146" t="s">
        <v>201</v>
      </c>
      <c r="D201" s="146" t="s">
        <v>137</v>
      </c>
      <c r="E201" s="147" t="s">
        <v>440</v>
      </c>
      <c r="F201" s="148" t="s">
        <v>441</v>
      </c>
      <c r="G201" s="149" t="s">
        <v>180</v>
      </c>
      <c r="H201" s="150">
        <v>26.515</v>
      </c>
      <c r="I201" s="151"/>
      <c r="J201" s="152">
        <f>ROUND(I201*H201,2)</f>
        <v>0</v>
      </c>
      <c r="K201" s="153"/>
      <c r="L201" s="34"/>
      <c r="M201" s="154" t="s">
        <v>1</v>
      </c>
      <c r="N201" s="155" t="s">
        <v>43</v>
      </c>
      <c r="O201" s="59"/>
      <c r="P201" s="156">
        <f>O201*H201</f>
        <v>0</v>
      </c>
      <c r="Q201" s="156">
        <v>0.0015</v>
      </c>
      <c r="R201" s="156">
        <f>Q201*H201</f>
        <v>0.0397725</v>
      </c>
      <c r="S201" s="156">
        <v>0</v>
      </c>
      <c r="T201" s="157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58" t="s">
        <v>261</v>
      </c>
      <c r="AT201" s="158" t="s">
        <v>137</v>
      </c>
      <c r="AU201" s="158" t="s">
        <v>88</v>
      </c>
      <c r="AY201" s="18" t="s">
        <v>134</v>
      </c>
      <c r="BE201" s="159">
        <f>IF(N201="základní",J201,0)</f>
        <v>0</v>
      </c>
      <c r="BF201" s="159">
        <f>IF(N201="snížená",J201,0)</f>
        <v>0</v>
      </c>
      <c r="BG201" s="159">
        <f>IF(N201="zákl. přenesená",J201,0)</f>
        <v>0</v>
      </c>
      <c r="BH201" s="159">
        <f>IF(N201="sníž. přenesená",J201,0)</f>
        <v>0</v>
      </c>
      <c r="BI201" s="159">
        <f>IF(N201="nulová",J201,0)</f>
        <v>0</v>
      </c>
      <c r="BJ201" s="18" t="s">
        <v>86</v>
      </c>
      <c r="BK201" s="159">
        <f>ROUND(I201*H201,2)</f>
        <v>0</v>
      </c>
      <c r="BL201" s="18" t="s">
        <v>261</v>
      </c>
      <c r="BM201" s="158" t="s">
        <v>442</v>
      </c>
    </row>
    <row r="202" spans="1:65" s="2" customFormat="1" ht="24.2" customHeight="1">
      <c r="A202" s="33"/>
      <c r="B202" s="145"/>
      <c r="C202" s="146" t="s">
        <v>443</v>
      </c>
      <c r="D202" s="146" t="s">
        <v>137</v>
      </c>
      <c r="E202" s="147" t="s">
        <v>444</v>
      </c>
      <c r="F202" s="148" t="s">
        <v>445</v>
      </c>
      <c r="G202" s="149" t="s">
        <v>227</v>
      </c>
      <c r="H202" s="150">
        <v>1.725</v>
      </c>
      <c r="I202" s="151"/>
      <c r="J202" s="152">
        <f>ROUND(I202*H202,2)</f>
        <v>0</v>
      </c>
      <c r="K202" s="153"/>
      <c r="L202" s="34"/>
      <c r="M202" s="154" t="s">
        <v>1</v>
      </c>
      <c r="N202" s="155" t="s">
        <v>43</v>
      </c>
      <c r="O202" s="59"/>
      <c r="P202" s="156">
        <f>O202*H202</f>
        <v>0</v>
      </c>
      <c r="Q202" s="156">
        <v>0</v>
      </c>
      <c r="R202" s="156">
        <f>Q202*H202</f>
        <v>0</v>
      </c>
      <c r="S202" s="156">
        <v>0</v>
      </c>
      <c r="T202" s="157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58" t="s">
        <v>261</v>
      </c>
      <c r="AT202" s="158" t="s">
        <v>137</v>
      </c>
      <c r="AU202" s="158" t="s">
        <v>88</v>
      </c>
      <c r="AY202" s="18" t="s">
        <v>134</v>
      </c>
      <c r="BE202" s="159">
        <f>IF(N202="základní",J202,0)</f>
        <v>0</v>
      </c>
      <c r="BF202" s="159">
        <f>IF(N202="snížená",J202,0)</f>
        <v>0</v>
      </c>
      <c r="BG202" s="159">
        <f>IF(N202="zákl. přenesená",J202,0)</f>
        <v>0</v>
      </c>
      <c r="BH202" s="159">
        <f>IF(N202="sníž. přenesená",J202,0)</f>
        <v>0</v>
      </c>
      <c r="BI202" s="159">
        <f>IF(N202="nulová",J202,0)</f>
        <v>0</v>
      </c>
      <c r="BJ202" s="18" t="s">
        <v>86</v>
      </c>
      <c r="BK202" s="159">
        <f>ROUND(I202*H202,2)</f>
        <v>0</v>
      </c>
      <c r="BL202" s="18" t="s">
        <v>261</v>
      </c>
      <c r="BM202" s="158" t="s">
        <v>446</v>
      </c>
    </row>
    <row r="203" spans="1:65" s="2" customFormat="1" ht="24.2" customHeight="1">
      <c r="A203" s="33"/>
      <c r="B203" s="145"/>
      <c r="C203" s="146" t="s">
        <v>447</v>
      </c>
      <c r="D203" s="146" t="s">
        <v>137</v>
      </c>
      <c r="E203" s="147" t="s">
        <v>448</v>
      </c>
      <c r="F203" s="148" t="s">
        <v>449</v>
      </c>
      <c r="G203" s="149" t="s">
        <v>227</v>
      </c>
      <c r="H203" s="150">
        <v>1.725</v>
      </c>
      <c r="I203" s="151"/>
      <c r="J203" s="152">
        <f>ROUND(I203*H203,2)</f>
        <v>0</v>
      </c>
      <c r="K203" s="153"/>
      <c r="L203" s="34"/>
      <c r="M203" s="154" t="s">
        <v>1</v>
      </c>
      <c r="N203" s="155" t="s">
        <v>43</v>
      </c>
      <c r="O203" s="59"/>
      <c r="P203" s="156">
        <f>O203*H203</f>
        <v>0</v>
      </c>
      <c r="Q203" s="156">
        <v>0</v>
      </c>
      <c r="R203" s="156">
        <f>Q203*H203</f>
        <v>0</v>
      </c>
      <c r="S203" s="156">
        <v>0</v>
      </c>
      <c r="T203" s="157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58" t="s">
        <v>261</v>
      </c>
      <c r="AT203" s="158" t="s">
        <v>137</v>
      </c>
      <c r="AU203" s="158" t="s">
        <v>88</v>
      </c>
      <c r="AY203" s="18" t="s">
        <v>134</v>
      </c>
      <c r="BE203" s="159">
        <f>IF(N203="základní",J203,0)</f>
        <v>0</v>
      </c>
      <c r="BF203" s="159">
        <f>IF(N203="snížená",J203,0)</f>
        <v>0</v>
      </c>
      <c r="BG203" s="159">
        <f>IF(N203="zákl. přenesená",J203,0)</f>
        <v>0</v>
      </c>
      <c r="BH203" s="159">
        <f>IF(N203="sníž. přenesená",J203,0)</f>
        <v>0</v>
      </c>
      <c r="BI203" s="159">
        <f>IF(N203="nulová",J203,0)</f>
        <v>0</v>
      </c>
      <c r="BJ203" s="18" t="s">
        <v>86</v>
      </c>
      <c r="BK203" s="159">
        <f>ROUND(I203*H203,2)</f>
        <v>0</v>
      </c>
      <c r="BL203" s="18" t="s">
        <v>261</v>
      </c>
      <c r="BM203" s="158" t="s">
        <v>450</v>
      </c>
    </row>
    <row r="204" spans="2:63" s="12" customFormat="1" ht="22.9" customHeight="1">
      <c r="B204" s="132"/>
      <c r="D204" s="133" t="s">
        <v>77</v>
      </c>
      <c r="E204" s="143" t="s">
        <v>451</v>
      </c>
      <c r="F204" s="143" t="s">
        <v>452</v>
      </c>
      <c r="I204" s="135"/>
      <c r="J204" s="144">
        <f>BK204</f>
        <v>0</v>
      </c>
      <c r="L204" s="132"/>
      <c r="M204" s="137"/>
      <c r="N204" s="138"/>
      <c r="O204" s="138"/>
      <c r="P204" s="139">
        <f>SUM(P205:P208)</f>
        <v>0</v>
      </c>
      <c r="Q204" s="138"/>
      <c r="R204" s="139">
        <f>SUM(R205:R208)</f>
        <v>0.0016524000000000003</v>
      </c>
      <c r="S204" s="138"/>
      <c r="T204" s="140">
        <f>SUM(T205:T208)</f>
        <v>0</v>
      </c>
      <c r="AR204" s="133" t="s">
        <v>88</v>
      </c>
      <c r="AT204" s="141" t="s">
        <v>77</v>
      </c>
      <c r="AU204" s="141" t="s">
        <v>86</v>
      </c>
      <c r="AY204" s="133" t="s">
        <v>134</v>
      </c>
      <c r="BK204" s="142">
        <f>SUM(BK205:BK208)</f>
        <v>0</v>
      </c>
    </row>
    <row r="205" spans="1:65" s="2" customFormat="1" ht="24.2" customHeight="1">
      <c r="A205" s="33"/>
      <c r="B205" s="145"/>
      <c r="C205" s="146" t="s">
        <v>453</v>
      </c>
      <c r="D205" s="146" t="s">
        <v>137</v>
      </c>
      <c r="E205" s="147" t="s">
        <v>454</v>
      </c>
      <c r="F205" s="148" t="s">
        <v>455</v>
      </c>
      <c r="G205" s="149" t="s">
        <v>456</v>
      </c>
      <c r="H205" s="150">
        <v>9</v>
      </c>
      <c r="I205" s="151"/>
      <c r="J205" s="152">
        <f>ROUND(I205*H205,2)</f>
        <v>0</v>
      </c>
      <c r="K205" s="153"/>
      <c r="L205" s="34"/>
      <c r="M205" s="154" t="s">
        <v>1</v>
      </c>
      <c r="N205" s="155" t="s">
        <v>43</v>
      </c>
      <c r="O205" s="59"/>
      <c r="P205" s="156">
        <f>O205*H205</f>
        <v>0</v>
      </c>
      <c r="Q205" s="156">
        <v>0</v>
      </c>
      <c r="R205" s="156">
        <f>Q205*H205</f>
        <v>0</v>
      </c>
      <c r="S205" s="156">
        <v>0</v>
      </c>
      <c r="T205" s="157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58" t="s">
        <v>261</v>
      </c>
      <c r="AT205" s="158" t="s">
        <v>137</v>
      </c>
      <c r="AU205" s="158" t="s">
        <v>88</v>
      </c>
      <c r="AY205" s="18" t="s">
        <v>134</v>
      </c>
      <c r="BE205" s="159">
        <f>IF(N205="základní",J205,0)</f>
        <v>0</v>
      </c>
      <c r="BF205" s="159">
        <f>IF(N205="snížená",J205,0)</f>
        <v>0</v>
      </c>
      <c r="BG205" s="159">
        <f>IF(N205="zákl. přenesená",J205,0)</f>
        <v>0</v>
      </c>
      <c r="BH205" s="159">
        <f>IF(N205="sníž. přenesená",J205,0)</f>
        <v>0</v>
      </c>
      <c r="BI205" s="159">
        <f>IF(N205="nulová",J205,0)</f>
        <v>0</v>
      </c>
      <c r="BJ205" s="18" t="s">
        <v>86</v>
      </c>
      <c r="BK205" s="159">
        <f>ROUND(I205*H205,2)</f>
        <v>0</v>
      </c>
      <c r="BL205" s="18" t="s">
        <v>261</v>
      </c>
      <c r="BM205" s="158" t="s">
        <v>457</v>
      </c>
    </row>
    <row r="206" spans="2:51" s="14" customFormat="1" ht="12">
      <c r="B206" s="173"/>
      <c r="D206" s="166" t="s">
        <v>181</v>
      </c>
      <c r="E206" s="174" t="s">
        <v>1</v>
      </c>
      <c r="F206" s="175" t="s">
        <v>458</v>
      </c>
      <c r="H206" s="176">
        <v>9</v>
      </c>
      <c r="I206" s="177"/>
      <c r="L206" s="173"/>
      <c r="M206" s="178"/>
      <c r="N206" s="179"/>
      <c r="O206" s="179"/>
      <c r="P206" s="179"/>
      <c r="Q206" s="179"/>
      <c r="R206" s="179"/>
      <c r="S206" s="179"/>
      <c r="T206" s="180"/>
      <c r="AT206" s="174" t="s">
        <v>181</v>
      </c>
      <c r="AU206" s="174" t="s">
        <v>88</v>
      </c>
      <c r="AV206" s="14" t="s">
        <v>88</v>
      </c>
      <c r="AW206" s="14" t="s">
        <v>33</v>
      </c>
      <c r="AX206" s="14" t="s">
        <v>86</v>
      </c>
      <c r="AY206" s="174" t="s">
        <v>134</v>
      </c>
    </row>
    <row r="207" spans="1:65" s="2" customFormat="1" ht="16.5" customHeight="1">
      <c r="A207" s="33"/>
      <c r="B207" s="145"/>
      <c r="C207" s="197" t="s">
        <v>459</v>
      </c>
      <c r="D207" s="197" t="s">
        <v>347</v>
      </c>
      <c r="E207" s="198" t="s">
        <v>460</v>
      </c>
      <c r="F207" s="199" t="s">
        <v>461</v>
      </c>
      <c r="G207" s="200" t="s">
        <v>456</v>
      </c>
      <c r="H207" s="201">
        <v>9.72</v>
      </c>
      <c r="I207" s="202"/>
      <c r="J207" s="203">
        <f>ROUND(I207*H207,2)</f>
        <v>0</v>
      </c>
      <c r="K207" s="204"/>
      <c r="L207" s="205"/>
      <c r="M207" s="206" t="s">
        <v>1</v>
      </c>
      <c r="N207" s="207" t="s">
        <v>43</v>
      </c>
      <c r="O207" s="59"/>
      <c r="P207" s="156">
        <f>O207*H207</f>
        <v>0</v>
      </c>
      <c r="Q207" s="156">
        <v>0.00017</v>
      </c>
      <c r="R207" s="156">
        <f>Q207*H207</f>
        <v>0.0016524000000000003</v>
      </c>
      <c r="S207" s="156">
        <v>0</v>
      </c>
      <c r="T207" s="157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58" t="s">
        <v>367</v>
      </c>
      <c r="AT207" s="158" t="s">
        <v>347</v>
      </c>
      <c r="AU207" s="158" t="s">
        <v>88</v>
      </c>
      <c r="AY207" s="18" t="s">
        <v>134</v>
      </c>
      <c r="BE207" s="159">
        <f>IF(N207="základní",J207,0)</f>
        <v>0</v>
      </c>
      <c r="BF207" s="159">
        <f>IF(N207="snížená",J207,0)</f>
        <v>0</v>
      </c>
      <c r="BG207" s="159">
        <f>IF(N207="zákl. přenesená",J207,0)</f>
        <v>0</v>
      </c>
      <c r="BH207" s="159">
        <f>IF(N207="sníž. přenesená",J207,0)</f>
        <v>0</v>
      </c>
      <c r="BI207" s="159">
        <f>IF(N207="nulová",J207,0)</f>
        <v>0</v>
      </c>
      <c r="BJ207" s="18" t="s">
        <v>86</v>
      </c>
      <c r="BK207" s="159">
        <f>ROUND(I207*H207,2)</f>
        <v>0</v>
      </c>
      <c r="BL207" s="18" t="s">
        <v>261</v>
      </c>
      <c r="BM207" s="158" t="s">
        <v>462</v>
      </c>
    </row>
    <row r="208" spans="2:51" s="14" customFormat="1" ht="12">
      <c r="B208" s="173"/>
      <c r="D208" s="166" t="s">
        <v>181</v>
      </c>
      <c r="F208" s="175" t="s">
        <v>463</v>
      </c>
      <c r="H208" s="176">
        <v>9.72</v>
      </c>
      <c r="I208" s="177"/>
      <c r="L208" s="173"/>
      <c r="M208" s="178"/>
      <c r="N208" s="179"/>
      <c r="O208" s="179"/>
      <c r="P208" s="179"/>
      <c r="Q208" s="179"/>
      <c r="R208" s="179"/>
      <c r="S208" s="179"/>
      <c r="T208" s="180"/>
      <c r="AT208" s="174" t="s">
        <v>181</v>
      </c>
      <c r="AU208" s="174" t="s">
        <v>88</v>
      </c>
      <c r="AV208" s="14" t="s">
        <v>88</v>
      </c>
      <c r="AW208" s="14" t="s">
        <v>3</v>
      </c>
      <c r="AX208" s="14" t="s">
        <v>86</v>
      </c>
      <c r="AY208" s="174" t="s">
        <v>134</v>
      </c>
    </row>
    <row r="209" spans="2:63" s="12" customFormat="1" ht="22.9" customHeight="1">
      <c r="B209" s="132"/>
      <c r="D209" s="133" t="s">
        <v>77</v>
      </c>
      <c r="E209" s="143" t="s">
        <v>464</v>
      </c>
      <c r="F209" s="143" t="s">
        <v>465</v>
      </c>
      <c r="I209" s="135"/>
      <c r="J209" s="144">
        <f>BK209</f>
        <v>0</v>
      </c>
      <c r="L209" s="132"/>
      <c r="M209" s="137"/>
      <c r="N209" s="138"/>
      <c r="O209" s="138"/>
      <c r="P209" s="139">
        <f>SUM(P210:P254)</f>
        <v>0</v>
      </c>
      <c r="Q209" s="138"/>
      <c r="R209" s="139">
        <f>SUM(R210:R254)</f>
        <v>3.0420249999999998</v>
      </c>
      <c r="S209" s="138"/>
      <c r="T209" s="140">
        <f>SUM(T210:T254)</f>
        <v>0</v>
      </c>
      <c r="AR209" s="133" t="s">
        <v>88</v>
      </c>
      <c r="AT209" s="141" t="s">
        <v>77</v>
      </c>
      <c r="AU209" s="141" t="s">
        <v>86</v>
      </c>
      <c r="AY209" s="133" t="s">
        <v>134</v>
      </c>
      <c r="BK209" s="142">
        <f>SUM(BK210:BK254)</f>
        <v>0</v>
      </c>
    </row>
    <row r="210" spans="1:65" s="2" customFormat="1" ht="16.5" customHeight="1">
      <c r="A210" s="33"/>
      <c r="B210" s="145"/>
      <c r="C210" s="146" t="s">
        <v>237</v>
      </c>
      <c r="D210" s="146" t="s">
        <v>137</v>
      </c>
      <c r="E210" s="147" t="s">
        <v>466</v>
      </c>
      <c r="F210" s="148" t="s">
        <v>467</v>
      </c>
      <c r="G210" s="149" t="s">
        <v>180</v>
      </c>
      <c r="H210" s="150">
        <v>94.435</v>
      </c>
      <c r="I210" s="151"/>
      <c r="J210" s="152">
        <f>ROUND(I210*H210,2)</f>
        <v>0</v>
      </c>
      <c r="K210" s="153"/>
      <c r="L210" s="34"/>
      <c r="M210" s="154" t="s">
        <v>1</v>
      </c>
      <c r="N210" s="155" t="s">
        <v>43</v>
      </c>
      <c r="O210" s="59"/>
      <c r="P210" s="156">
        <f>O210*H210</f>
        <v>0</v>
      </c>
      <c r="Q210" s="156">
        <v>0</v>
      </c>
      <c r="R210" s="156">
        <f>Q210*H210</f>
        <v>0</v>
      </c>
      <c r="S210" s="156">
        <v>0</v>
      </c>
      <c r="T210" s="157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58" t="s">
        <v>261</v>
      </c>
      <c r="AT210" s="158" t="s">
        <v>137</v>
      </c>
      <c r="AU210" s="158" t="s">
        <v>88</v>
      </c>
      <c r="AY210" s="18" t="s">
        <v>134</v>
      </c>
      <c r="BE210" s="159">
        <f>IF(N210="základní",J210,0)</f>
        <v>0</v>
      </c>
      <c r="BF210" s="159">
        <f>IF(N210="snížená",J210,0)</f>
        <v>0</v>
      </c>
      <c r="BG210" s="159">
        <f>IF(N210="zákl. přenesená",J210,0)</f>
        <v>0</v>
      </c>
      <c r="BH210" s="159">
        <f>IF(N210="sníž. přenesená",J210,0)</f>
        <v>0</v>
      </c>
      <c r="BI210" s="159">
        <f>IF(N210="nulová",J210,0)</f>
        <v>0</v>
      </c>
      <c r="BJ210" s="18" t="s">
        <v>86</v>
      </c>
      <c r="BK210" s="159">
        <f>ROUND(I210*H210,2)</f>
        <v>0</v>
      </c>
      <c r="BL210" s="18" t="s">
        <v>261</v>
      </c>
      <c r="BM210" s="158" t="s">
        <v>468</v>
      </c>
    </row>
    <row r="211" spans="2:51" s="13" customFormat="1" ht="12">
      <c r="B211" s="165"/>
      <c r="D211" s="166" t="s">
        <v>181</v>
      </c>
      <c r="E211" s="167" t="s">
        <v>1</v>
      </c>
      <c r="F211" s="168" t="s">
        <v>182</v>
      </c>
      <c r="H211" s="167" t="s">
        <v>1</v>
      </c>
      <c r="I211" s="169"/>
      <c r="L211" s="165"/>
      <c r="M211" s="170"/>
      <c r="N211" s="171"/>
      <c r="O211" s="171"/>
      <c r="P211" s="171"/>
      <c r="Q211" s="171"/>
      <c r="R211" s="171"/>
      <c r="S211" s="171"/>
      <c r="T211" s="172"/>
      <c r="AT211" s="167" t="s">
        <v>181</v>
      </c>
      <c r="AU211" s="167" t="s">
        <v>88</v>
      </c>
      <c r="AV211" s="13" t="s">
        <v>86</v>
      </c>
      <c r="AW211" s="13" t="s">
        <v>33</v>
      </c>
      <c r="AX211" s="13" t="s">
        <v>78</v>
      </c>
      <c r="AY211" s="167" t="s">
        <v>134</v>
      </c>
    </row>
    <row r="212" spans="2:51" s="14" customFormat="1" ht="12">
      <c r="B212" s="173"/>
      <c r="D212" s="166" t="s">
        <v>181</v>
      </c>
      <c r="E212" s="174" t="s">
        <v>1</v>
      </c>
      <c r="F212" s="175" t="s">
        <v>469</v>
      </c>
      <c r="H212" s="176">
        <v>24.644</v>
      </c>
      <c r="I212" s="177"/>
      <c r="L212" s="173"/>
      <c r="M212" s="178"/>
      <c r="N212" s="179"/>
      <c r="O212" s="179"/>
      <c r="P212" s="179"/>
      <c r="Q212" s="179"/>
      <c r="R212" s="179"/>
      <c r="S212" s="179"/>
      <c r="T212" s="180"/>
      <c r="AT212" s="174" t="s">
        <v>181</v>
      </c>
      <c r="AU212" s="174" t="s">
        <v>88</v>
      </c>
      <c r="AV212" s="14" t="s">
        <v>88</v>
      </c>
      <c r="AW212" s="14" t="s">
        <v>33</v>
      </c>
      <c r="AX212" s="14" t="s">
        <v>78</v>
      </c>
      <c r="AY212" s="174" t="s">
        <v>134</v>
      </c>
    </row>
    <row r="213" spans="2:51" s="14" customFormat="1" ht="12">
      <c r="B213" s="173"/>
      <c r="D213" s="166" t="s">
        <v>181</v>
      </c>
      <c r="E213" s="174" t="s">
        <v>1</v>
      </c>
      <c r="F213" s="175" t="s">
        <v>470</v>
      </c>
      <c r="H213" s="176">
        <v>11.312</v>
      </c>
      <c r="I213" s="177"/>
      <c r="L213" s="173"/>
      <c r="M213" s="178"/>
      <c r="N213" s="179"/>
      <c r="O213" s="179"/>
      <c r="P213" s="179"/>
      <c r="Q213" s="179"/>
      <c r="R213" s="179"/>
      <c r="S213" s="179"/>
      <c r="T213" s="180"/>
      <c r="AT213" s="174" t="s">
        <v>181</v>
      </c>
      <c r="AU213" s="174" t="s">
        <v>88</v>
      </c>
      <c r="AV213" s="14" t="s">
        <v>88</v>
      </c>
      <c r="AW213" s="14" t="s">
        <v>33</v>
      </c>
      <c r="AX213" s="14" t="s">
        <v>78</v>
      </c>
      <c r="AY213" s="174" t="s">
        <v>134</v>
      </c>
    </row>
    <row r="214" spans="2:51" s="14" customFormat="1" ht="12">
      <c r="B214" s="173"/>
      <c r="D214" s="166" t="s">
        <v>181</v>
      </c>
      <c r="E214" s="174" t="s">
        <v>1</v>
      </c>
      <c r="F214" s="175" t="s">
        <v>471</v>
      </c>
      <c r="H214" s="176">
        <v>2.727</v>
      </c>
      <c r="I214" s="177"/>
      <c r="L214" s="173"/>
      <c r="M214" s="178"/>
      <c r="N214" s="179"/>
      <c r="O214" s="179"/>
      <c r="P214" s="179"/>
      <c r="Q214" s="179"/>
      <c r="R214" s="179"/>
      <c r="S214" s="179"/>
      <c r="T214" s="180"/>
      <c r="AT214" s="174" t="s">
        <v>181</v>
      </c>
      <c r="AU214" s="174" t="s">
        <v>88</v>
      </c>
      <c r="AV214" s="14" t="s">
        <v>88</v>
      </c>
      <c r="AW214" s="14" t="s">
        <v>33</v>
      </c>
      <c r="AX214" s="14" t="s">
        <v>78</v>
      </c>
      <c r="AY214" s="174" t="s">
        <v>134</v>
      </c>
    </row>
    <row r="215" spans="2:51" s="14" customFormat="1" ht="12">
      <c r="B215" s="173"/>
      <c r="D215" s="166" t="s">
        <v>181</v>
      </c>
      <c r="E215" s="174" t="s">
        <v>1</v>
      </c>
      <c r="F215" s="175" t="s">
        <v>472</v>
      </c>
      <c r="H215" s="176">
        <v>4.848</v>
      </c>
      <c r="I215" s="177"/>
      <c r="L215" s="173"/>
      <c r="M215" s="178"/>
      <c r="N215" s="179"/>
      <c r="O215" s="179"/>
      <c r="P215" s="179"/>
      <c r="Q215" s="179"/>
      <c r="R215" s="179"/>
      <c r="S215" s="179"/>
      <c r="T215" s="180"/>
      <c r="AT215" s="174" t="s">
        <v>181</v>
      </c>
      <c r="AU215" s="174" t="s">
        <v>88</v>
      </c>
      <c r="AV215" s="14" t="s">
        <v>88</v>
      </c>
      <c r="AW215" s="14" t="s">
        <v>33</v>
      </c>
      <c r="AX215" s="14" t="s">
        <v>78</v>
      </c>
      <c r="AY215" s="174" t="s">
        <v>134</v>
      </c>
    </row>
    <row r="216" spans="2:51" s="16" customFormat="1" ht="12">
      <c r="B216" s="189"/>
      <c r="D216" s="166" t="s">
        <v>181</v>
      </c>
      <c r="E216" s="190" t="s">
        <v>1</v>
      </c>
      <c r="F216" s="191" t="s">
        <v>218</v>
      </c>
      <c r="H216" s="192">
        <v>43.531</v>
      </c>
      <c r="I216" s="193"/>
      <c r="L216" s="189"/>
      <c r="M216" s="194"/>
      <c r="N216" s="195"/>
      <c r="O216" s="195"/>
      <c r="P216" s="195"/>
      <c r="Q216" s="195"/>
      <c r="R216" s="195"/>
      <c r="S216" s="195"/>
      <c r="T216" s="196"/>
      <c r="AT216" s="190" t="s">
        <v>181</v>
      </c>
      <c r="AU216" s="190" t="s">
        <v>88</v>
      </c>
      <c r="AV216" s="16" t="s">
        <v>150</v>
      </c>
      <c r="AW216" s="16" t="s">
        <v>33</v>
      </c>
      <c r="AX216" s="16" t="s">
        <v>78</v>
      </c>
      <c r="AY216" s="190" t="s">
        <v>134</v>
      </c>
    </row>
    <row r="217" spans="2:51" s="13" customFormat="1" ht="12">
      <c r="B217" s="165"/>
      <c r="D217" s="166" t="s">
        <v>181</v>
      </c>
      <c r="E217" s="167" t="s">
        <v>1</v>
      </c>
      <c r="F217" s="168" t="s">
        <v>206</v>
      </c>
      <c r="H217" s="167" t="s">
        <v>1</v>
      </c>
      <c r="I217" s="169"/>
      <c r="L217" s="165"/>
      <c r="M217" s="170"/>
      <c r="N217" s="171"/>
      <c r="O217" s="171"/>
      <c r="P217" s="171"/>
      <c r="Q217" s="171"/>
      <c r="R217" s="171"/>
      <c r="S217" s="171"/>
      <c r="T217" s="172"/>
      <c r="AT217" s="167" t="s">
        <v>181</v>
      </c>
      <c r="AU217" s="167" t="s">
        <v>88</v>
      </c>
      <c r="AV217" s="13" t="s">
        <v>86</v>
      </c>
      <c r="AW217" s="13" t="s">
        <v>33</v>
      </c>
      <c r="AX217" s="13" t="s">
        <v>78</v>
      </c>
      <c r="AY217" s="167" t="s">
        <v>134</v>
      </c>
    </row>
    <row r="218" spans="2:51" s="14" customFormat="1" ht="12">
      <c r="B218" s="173"/>
      <c r="D218" s="166" t="s">
        <v>181</v>
      </c>
      <c r="E218" s="174" t="s">
        <v>1</v>
      </c>
      <c r="F218" s="175" t="s">
        <v>473</v>
      </c>
      <c r="H218" s="176">
        <v>20.2</v>
      </c>
      <c r="I218" s="177"/>
      <c r="L218" s="173"/>
      <c r="M218" s="178"/>
      <c r="N218" s="179"/>
      <c r="O218" s="179"/>
      <c r="P218" s="179"/>
      <c r="Q218" s="179"/>
      <c r="R218" s="179"/>
      <c r="S218" s="179"/>
      <c r="T218" s="180"/>
      <c r="AT218" s="174" t="s">
        <v>181</v>
      </c>
      <c r="AU218" s="174" t="s">
        <v>88</v>
      </c>
      <c r="AV218" s="14" t="s">
        <v>88</v>
      </c>
      <c r="AW218" s="14" t="s">
        <v>33</v>
      </c>
      <c r="AX218" s="14" t="s">
        <v>78</v>
      </c>
      <c r="AY218" s="174" t="s">
        <v>134</v>
      </c>
    </row>
    <row r="219" spans="2:51" s="14" customFormat="1" ht="12">
      <c r="B219" s="173"/>
      <c r="D219" s="166" t="s">
        <v>181</v>
      </c>
      <c r="E219" s="174" t="s">
        <v>1</v>
      </c>
      <c r="F219" s="175" t="s">
        <v>220</v>
      </c>
      <c r="H219" s="176">
        <v>15.352</v>
      </c>
      <c r="I219" s="177"/>
      <c r="L219" s="173"/>
      <c r="M219" s="178"/>
      <c r="N219" s="179"/>
      <c r="O219" s="179"/>
      <c r="P219" s="179"/>
      <c r="Q219" s="179"/>
      <c r="R219" s="179"/>
      <c r="S219" s="179"/>
      <c r="T219" s="180"/>
      <c r="AT219" s="174" t="s">
        <v>181</v>
      </c>
      <c r="AU219" s="174" t="s">
        <v>88</v>
      </c>
      <c r="AV219" s="14" t="s">
        <v>88</v>
      </c>
      <c r="AW219" s="14" t="s">
        <v>33</v>
      </c>
      <c r="AX219" s="14" t="s">
        <v>78</v>
      </c>
      <c r="AY219" s="174" t="s">
        <v>134</v>
      </c>
    </row>
    <row r="220" spans="2:51" s="14" customFormat="1" ht="12">
      <c r="B220" s="173"/>
      <c r="D220" s="166" t="s">
        <v>181</v>
      </c>
      <c r="E220" s="174" t="s">
        <v>1</v>
      </c>
      <c r="F220" s="175" t="s">
        <v>474</v>
      </c>
      <c r="H220" s="176">
        <v>14.544</v>
      </c>
      <c r="I220" s="177"/>
      <c r="L220" s="173"/>
      <c r="M220" s="178"/>
      <c r="N220" s="179"/>
      <c r="O220" s="179"/>
      <c r="P220" s="179"/>
      <c r="Q220" s="179"/>
      <c r="R220" s="179"/>
      <c r="S220" s="179"/>
      <c r="T220" s="180"/>
      <c r="AT220" s="174" t="s">
        <v>181</v>
      </c>
      <c r="AU220" s="174" t="s">
        <v>88</v>
      </c>
      <c r="AV220" s="14" t="s">
        <v>88</v>
      </c>
      <c r="AW220" s="14" t="s">
        <v>33</v>
      </c>
      <c r="AX220" s="14" t="s">
        <v>78</v>
      </c>
      <c r="AY220" s="174" t="s">
        <v>134</v>
      </c>
    </row>
    <row r="221" spans="2:51" s="14" customFormat="1" ht="12">
      <c r="B221" s="173"/>
      <c r="D221" s="166" t="s">
        <v>181</v>
      </c>
      <c r="E221" s="174" t="s">
        <v>1</v>
      </c>
      <c r="F221" s="175" t="s">
        <v>475</v>
      </c>
      <c r="H221" s="176">
        <v>0.808</v>
      </c>
      <c r="I221" s="177"/>
      <c r="L221" s="173"/>
      <c r="M221" s="178"/>
      <c r="N221" s="179"/>
      <c r="O221" s="179"/>
      <c r="P221" s="179"/>
      <c r="Q221" s="179"/>
      <c r="R221" s="179"/>
      <c r="S221" s="179"/>
      <c r="T221" s="180"/>
      <c r="AT221" s="174" t="s">
        <v>181</v>
      </c>
      <c r="AU221" s="174" t="s">
        <v>88</v>
      </c>
      <c r="AV221" s="14" t="s">
        <v>88</v>
      </c>
      <c r="AW221" s="14" t="s">
        <v>33</v>
      </c>
      <c r="AX221" s="14" t="s">
        <v>78</v>
      </c>
      <c r="AY221" s="174" t="s">
        <v>134</v>
      </c>
    </row>
    <row r="222" spans="2:51" s="16" customFormat="1" ht="12">
      <c r="B222" s="189"/>
      <c r="D222" s="166" t="s">
        <v>181</v>
      </c>
      <c r="E222" s="190" t="s">
        <v>1</v>
      </c>
      <c r="F222" s="191" t="s">
        <v>218</v>
      </c>
      <c r="H222" s="192">
        <v>50.904</v>
      </c>
      <c r="I222" s="193"/>
      <c r="L222" s="189"/>
      <c r="M222" s="194"/>
      <c r="N222" s="195"/>
      <c r="O222" s="195"/>
      <c r="P222" s="195"/>
      <c r="Q222" s="195"/>
      <c r="R222" s="195"/>
      <c r="S222" s="195"/>
      <c r="T222" s="196"/>
      <c r="AT222" s="190" t="s">
        <v>181</v>
      </c>
      <c r="AU222" s="190" t="s">
        <v>88</v>
      </c>
      <c r="AV222" s="16" t="s">
        <v>150</v>
      </c>
      <c r="AW222" s="16" t="s">
        <v>33</v>
      </c>
      <c r="AX222" s="16" t="s">
        <v>78</v>
      </c>
      <c r="AY222" s="190" t="s">
        <v>134</v>
      </c>
    </row>
    <row r="223" spans="2:51" s="15" customFormat="1" ht="12">
      <c r="B223" s="181"/>
      <c r="D223" s="166" t="s">
        <v>181</v>
      </c>
      <c r="E223" s="182" t="s">
        <v>1</v>
      </c>
      <c r="F223" s="183" t="s">
        <v>190</v>
      </c>
      <c r="H223" s="184">
        <v>94.435</v>
      </c>
      <c r="I223" s="185"/>
      <c r="L223" s="181"/>
      <c r="M223" s="186"/>
      <c r="N223" s="187"/>
      <c r="O223" s="187"/>
      <c r="P223" s="187"/>
      <c r="Q223" s="187"/>
      <c r="R223" s="187"/>
      <c r="S223" s="187"/>
      <c r="T223" s="188"/>
      <c r="AT223" s="182" t="s">
        <v>181</v>
      </c>
      <c r="AU223" s="182" t="s">
        <v>88</v>
      </c>
      <c r="AV223" s="15" t="s">
        <v>155</v>
      </c>
      <c r="AW223" s="15" t="s">
        <v>33</v>
      </c>
      <c r="AX223" s="15" t="s">
        <v>86</v>
      </c>
      <c r="AY223" s="182" t="s">
        <v>134</v>
      </c>
    </row>
    <row r="224" spans="1:65" s="2" customFormat="1" ht="16.5" customHeight="1">
      <c r="A224" s="33"/>
      <c r="B224" s="145"/>
      <c r="C224" s="146" t="s">
        <v>241</v>
      </c>
      <c r="D224" s="146" t="s">
        <v>137</v>
      </c>
      <c r="E224" s="147" t="s">
        <v>476</v>
      </c>
      <c r="F224" s="148" t="s">
        <v>477</v>
      </c>
      <c r="G224" s="149" t="s">
        <v>180</v>
      </c>
      <c r="H224" s="150">
        <v>94.435</v>
      </c>
      <c r="I224" s="151"/>
      <c r="J224" s="152">
        <f>ROUND(I224*H224,2)</f>
        <v>0</v>
      </c>
      <c r="K224" s="153"/>
      <c r="L224" s="34"/>
      <c r="M224" s="154" t="s">
        <v>1</v>
      </c>
      <c r="N224" s="155" t="s">
        <v>43</v>
      </c>
      <c r="O224" s="59"/>
      <c r="P224" s="156">
        <f>O224*H224</f>
        <v>0</v>
      </c>
      <c r="Q224" s="156">
        <v>0.0003</v>
      </c>
      <c r="R224" s="156">
        <f>Q224*H224</f>
        <v>0.028330499999999998</v>
      </c>
      <c r="S224" s="156">
        <v>0</v>
      </c>
      <c r="T224" s="157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58" t="s">
        <v>261</v>
      </c>
      <c r="AT224" s="158" t="s">
        <v>137</v>
      </c>
      <c r="AU224" s="158" t="s">
        <v>88</v>
      </c>
      <c r="AY224" s="18" t="s">
        <v>134</v>
      </c>
      <c r="BE224" s="159">
        <f>IF(N224="základní",J224,0)</f>
        <v>0</v>
      </c>
      <c r="BF224" s="159">
        <f>IF(N224="snížená",J224,0)</f>
        <v>0</v>
      </c>
      <c r="BG224" s="159">
        <f>IF(N224="zákl. přenesená",J224,0)</f>
        <v>0</v>
      </c>
      <c r="BH224" s="159">
        <f>IF(N224="sníž. přenesená",J224,0)</f>
        <v>0</v>
      </c>
      <c r="BI224" s="159">
        <f>IF(N224="nulová",J224,0)</f>
        <v>0</v>
      </c>
      <c r="BJ224" s="18" t="s">
        <v>86</v>
      </c>
      <c r="BK224" s="159">
        <f>ROUND(I224*H224,2)</f>
        <v>0</v>
      </c>
      <c r="BL224" s="18" t="s">
        <v>261</v>
      </c>
      <c r="BM224" s="158" t="s">
        <v>478</v>
      </c>
    </row>
    <row r="225" spans="1:65" s="2" customFormat="1" ht="24.2" customHeight="1">
      <c r="A225" s="33"/>
      <c r="B225" s="145"/>
      <c r="C225" s="146" t="s">
        <v>251</v>
      </c>
      <c r="D225" s="146" t="s">
        <v>137</v>
      </c>
      <c r="E225" s="147" t="s">
        <v>479</v>
      </c>
      <c r="F225" s="148" t="s">
        <v>480</v>
      </c>
      <c r="G225" s="149" t="s">
        <v>180</v>
      </c>
      <c r="H225" s="150">
        <v>94.435</v>
      </c>
      <c r="I225" s="151"/>
      <c r="J225" s="152">
        <f>ROUND(I225*H225,2)</f>
        <v>0</v>
      </c>
      <c r="K225" s="153"/>
      <c r="L225" s="34"/>
      <c r="M225" s="154" t="s">
        <v>1</v>
      </c>
      <c r="N225" s="155" t="s">
        <v>43</v>
      </c>
      <c r="O225" s="59"/>
      <c r="P225" s="156">
        <f>O225*H225</f>
        <v>0</v>
      </c>
      <c r="Q225" s="156">
        <v>0.0015</v>
      </c>
      <c r="R225" s="156">
        <f>Q225*H225</f>
        <v>0.14165250000000001</v>
      </c>
      <c r="S225" s="156">
        <v>0</v>
      </c>
      <c r="T225" s="157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58" t="s">
        <v>261</v>
      </c>
      <c r="AT225" s="158" t="s">
        <v>137</v>
      </c>
      <c r="AU225" s="158" t="s">
        <v>88</v>
      </c>
      <c r="AY225" s="18" t="s">
        <v>134</v>
      </c>
      <c r="BE225" s="159">
        <f>IF(N225="základní",J225,0)</f>
        <v>0</v>
      </c>
      <c r="BF225" s="159">
        <f>IF(N225="snížená",J225,0)</f>
        <v>0</v>
      </c>
      <c r="BG225" s="159">
        <f>IF(N225="zákl. přenesená",J225,0)</f>
        <v>0</v>
      </c>
      <c r="BH225" s="159">
        <f>IF(N225="sníž. přenesená",J225,0)</f>
        <v>0</v>
      </c>
      <c r="BI225" s="159">
        <f>IF(N225="nulová",J225,0)</f>
        <v>0</v>
      </c>
      <c r="BJ225" s="18" t="s">
        <v>86</v>
      </c>
      <c r="BK225" s="159">
        <f>ROUND(I225*H225,2)</f>
        <v>0</v>
      </c>
      <c r="BL225" s="18" t="s">
        <v>261</v>
      </c>
      <c r="BM225" s="158" t="s">
        <v>481</v>
      </c>
    </row>
    <row r="226" spans="1:65" s="2" customFormat="1" ht="37.9" customHeight="1">
      <c r="A226" s="33"/>
      <c r="B226" s="145"/>
      <c r="C226" s="146" t="s">
        <v>8</v>
      </c>
      <c r="D226" s="146" t="s">
        <v>137</v>
      </c>
      <c r="E226" s="147" t="s">
        <v>482</v>
      </c>
      <c r="F226" s="148" t="s">
        <v>483</v>
      </c>
      <c r="G226" s="149" t="s">
        <v>180</v>
      </c>
      <c r="H226" s="150">
        <v>64.177</v>
      </c>
      <c r="I226" s="151"/>
      <c r="J226" s="152">
        <f>ROUND(I226*H226,2)</f>
        <v>0</v>
      </c>
      <c r="K226" s="153"/>
      <c r="L226" s="34"/>
      <c r="M226" s="154" t="s">
        <v>1</v>
      </c>
      <c r="N226" s="155" t="s">
        <v>43</v>
      </c>
      <c r="O226" s="59"/>
      <c r="P226" s="156">
        <f>O226*H226</f>
        <v>0</v>
      </c>
      <c r="Q226" s="156">
        <v>0.009</v>
      </c>
      <c r="R226" s="156">
        <f>Q226*H226</f>
        <v>0.577593</v>
      </c>
      <c r="S226" s="156">
        <v>0</v>
      </c>
      <c r="T226" s="157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58" t="s">
        <v>261</v>
      </c>
      <c r="AT226" s="158" t="s">
        <v>137</v>
      </c>
      <c r="AU226" s="158" t="s">
        <v>88</v>
      </c>
      <c r="AY226" s="18" t="s">
        <v>134</v>
      </c>
      <c r="BE226" s="159">
        <f>IF(N226="základní",J226,0)</f>
        <v>0</v>
      </c>
      <c r="BF226" s="159">
        <f>IF(N226="snížená",J226,0)</f>
        <v>0</v>
      </c>
      <c r="BG226" s="159">
        <f>IF(N226="zákl. přenesená",J226,0)</f>
        <v>0</v>
      </c>
      <c r="BH226" s="159">
        <f>IF(N226="sníž. přenesená",J226,0)</f>
        <v>0</v>
      </c>
      <c r="BI226" s="159">
        <f>IF(N226="nulová",J226,0)</f>
        <v>0</v>
      </c>
      <c r="BJ226" s="18" t="s">
        <v>86</v>
      </c>
      <c r="BK226" s="159">
        <f>ROUND(I226*H226,2)</f>
        <v>0</v>
      </c>
      <c r="BL226" s="18" t="s">
        <v>261</v>
      </c>
      <c r="BM226" s="158" t="s">
        <v>484</v>
      </c>
    </row>
    <row r="227" spans="2:51" s="14" customFormat="1" ht="12">
      <c r="B227" s="173"/>
      <c r="D227" s="166" t="s">
        <v>181</v>
      </c>
      <c r="E227" s="174" t="s">
        <v>1</v>
      </c>
      <c r="F227" s="175" t="s">
        <v>485</v>
      </c>
      <c r="H227" s="176">
        <v>64.177</v>
      </c>
      <c r="I227" s="177"/>
      <c r="L227" s="173"/>
      <c r="M227" s="178"/>
      <c r="N227" s="179"/>
      <c r="O227" s="179"/>
      <c r="P227" s="179"/>
      <c r="Q227" s="179"/>
      <c r="R227" s="179"/>
      <c r="S227" s="179"/>
      <c r="T227" s="180"/>
      <c r="AT227" s="174" t="s">
        <v>181</v>
      </c>
      <c r="AU227" s="174" t="s">
        <v>88</v>
      </c>
      <c r="AV227" s="14" t="s">
        <v>88</v>
      </c>
      <c r="AW227" s="14" t="s">
        <v>33</v>
      </c>
      <c r="AX227" s="14" t="s">
        <v>86</v>
      </c>
      <c r="AY227" s="174" t="s">
        <v>134</v>
      </c>
    </row>
    <row r="228" spans="1:65" s="2" customFormat="1" ht="24.2" customHeight="1">
      <c r="A228" s="33"/>
      <c r="B228" s="145"/>
      <c r="C228" s="197" t="s">
        <v>261</v>
      </c>
      <c r="D228" s="197" t="s">
        <v>347</v>
      </c>
      <c r="E228" s="198" t="s">
        <v>486</v>
      </c>
      <c r="F228" s="199" t="s">
        <v>487</v>
      </c>
      <c r="G228" s="200" t="s">
        <v>180</v>
      </c>
      <c r="H228" s="201">
        <v>73.804</v>
      </c>
      <c r="I228" s="202"/>
      <c r="J228" s="203">
        <f>ROUND(I228*H228,2)</f>
        <v>0</v>
      </c>
      <c r="K228" s="204"/>
      <c r="L228" s="205"/>
      <c r="M228" s="206" t="s">
        <v>1</v>
      </c>
      <c r="N228" s="207" t="s">
        <v>43</v>
      </c>
      <c r="O228" s="59"/>
      <c r="P228" s="156">
        <f>O228*H228</f>
        <v>0</v>
      </c>
      <c r="Q228" s="156">
        <v>0.02</v>
      </c>
      <c r="R228" s="156">
        <f>Q228*H228</f>
        <v>1.47608</v>
      </c>
      <c r="S228" s="156">
        <v>0</v>
      </c>
      <c r="T228" s="157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58" t="s">
        <v>367</v>
      </c>
      <c r="AT228" s="158" t="s">
        <v>347</v>
      </c>
      <c r="AU228" s="158" t="s">
        <v>88</v>
      </c>
      <c r="AY228" s="18" t="s">
        <v>134</v>
      </c>
      <c r="BE228" s="159">
        <f>IF(N228="základní",J228,0)</f>
        <v>0</v>
      </c>
      <c r="BF228" s="159">
        <f>IF(N228="snížená",J228,0)</f>
        <v>0</v>
      </c>
      <c r="BG228" s="159">
        <f>IF(N228="zákl. přenesená",J228,0)</f>
        <v>0</v>
      </c>
      <c r="BH228" s="159">
        <f>IF(N228="sníž. přenesená",J228,0)</f>
        <v>0</v>
      </c>
      <c r="BI228" s="159">
        <f>IF(N228="nulová",J228,0)</f>
        <v>0</v>
      </c>
      <c r="BJ228" s="18" t="s">
        <v>86</v>
      </c>
      <c r="BK228" s="159">
        <f>ROUND(I228*H228,2)</f>
        <v>0</v>
      </c>
      <c r="BL228" s="18" t="s">
        <v>261</v>
      </c>
      <c r="BM228" s="158" t="s">
        <v>488</v>
      </c>
    </row>
    <row r="229" spans="2:51" s="14" customFormat="1" ht="12">
      <c r="B229" s="173"/>
      <c r="D229" s="166" t="s">
        <v>181</v>
      </c>
      <c r="F229" s="175" t="s">
        <v>489</v>
      </c>
      <c r="H229" s="176">
        <v>73.804</v>
      </c>
      <c r="I229" s="177"/>
      <c r="L229" s="173"/>
      <c r="M229" s="178"/>
      <c r="N229" s="179"/>
      <c r="O229" s="179"/>
      <c r="P229" s="179"/>
      <c r="Q229" s="179"/>
      <c r="R229" s="179"/>
      <c r="S229" s="179"/>
      <c r="T229" s="180"/>
      <c r="AT229" s="174" t="s">
        <v>181</v>
      </c>
      <c r="AU229" s="174" t="s">
        <v>88</v>
      </c>
      <c r="AV229" s="14" t="s">
        <v>88</v>
      </c>
      <c r="AW229" s="14" t="s">
        <v>3</v>
      </c>
      <c r="AX229" s="14" t="s">
        <v>86</v>
      </c>
      <c r="AY229" s="174" t="s">
        <v>134</v>
      </c>
    </row>
    <row r="230" spans="1:65" s="2" customFormat="1" ht="24.2" customHeight="1">
      <c r="A230" s="33"/>
      <c r="B230" s="145"/>
      <c r="C230" s="146" t="s">
        <v>305</v>
      </c>
      <c r="D230" s="146" t="s">
        <v>137</v>
      </c>
      <c r="E230" s="147" t="s">
        <v>490</v>
      </c>
      <c r="F230" s="148" t="s">
        <v>491</v>
      </c>
      <c r="G230" s="149" t="s">
        <v>180</v>
      </c>
      <c r="H230" s="150">
        <v>30.258</v>
      </c>
      <c r="I230" s="151"/>
      <c r="J230" s="152">
        <f>ROUND(I230*H230,2)</f>
        <v>0</v>
      </c>
      <c r="K230" s="153"/>
      <c r="L230" s="34"/>
      <c r="M230" s="154" t="s">
        <v>1</v>
      </c>
      <c r="N230" s="155" t="s">
        <v>43</v>
      </c>
      <c r="O230" s="59"/>
      <c r="P230" s="156">
        <f>O230*H230</f>
        <v>0</v>
      </c>
      <c r="Q230" s="156">
        <v>0.0028</v>
      </c>
      <c r="R230" s="156">
        <f>Q230*H230</f>
        <v>0.0847224</v>
      </c>
      <c r="S230" s="156">
        <v>0</v>
      </c>
      <c r="T230" s="157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58" t="s">
        <v>261</v>
      </c>
      <c r="AT230" s="158" t="s">
        <v>137</v>
      </c>
      <c r="AU230" s="158" t="s">
        <v>88</v>
      </c>
      <c r="AY230" s="18" t="s">
        <v>134</v>
      </c>
      <c r="BE230" s="159">
        <f>IF(N230="základní",J230,0)</f>
        <v>0</v>
      </c>
      <c r="BF230" s="159">
        <f>IF(N230="snížená",J230,0)</f>
        <v>0</v>
      </c>
      <c r="BG230" s="159">
        <f>IF(N230="zákl. přenesená",J230,0)</f>
        <v>0</v>
      </c>
      <c r="BH230" s="159">
        <f>IF(N230="sníž. přenesená",J230,0)</f>
        <v>0</v>
      </c>
      <c r="BI230" s="159">
        <f>IF(N230="nulová",J230,0)</f>
        <v>0</v>
      </c>
      <c r="BJ230" s="18" t="s">
        <v>86</v>
      </c>
      <c r="BK230" s="159">
        <f>ROUND(I230*H230,2)</f>
        <v>0</v>
      </c>
      <c r="BL230" s="18" t="s">
        <v>261</v>
      </c>
      <c r="BM230" s="158" t="s">
        <v>492</v>
      </c>
    </row>
    <row r="231" spans="2:51" s="13" customFormat="1" ht="12">
      <c r="B231" s="165"/>
      <c r="D231" s="166" t="s">
        <v>181</v>
      </c>
      <c r="E231" s="167" t="s">
        <v>1</v>
      </c>
      <c r="F231" s="168" t="s">
        <v>182</v>
      </c>
      <c r="H231" s="167" t="s">
        <v>1</v>
      </c>
      <c r="I231" s="169"/>
      <c r="L231" s="165"/>
      <c r="M231" s="170"/>
      <c r="N231" s="171"/>
      <c r="O231" s="171"/>
      <c r="P231" s="171"/>
      <c r="Q231" s="171"/>
      <c r="R231" s="171"/>
      <c r="S231" s="171"/>
      <c r="T231" s="172"/>
      <c r="AT231" s="167" t="s">
        <v>181</v>
      </c>
      <c r="AU231" s="167" t="s">
        <v>88</v>
      </c>
      <c r="AV231" s="13" t="s">
        <v>86</v>
      </c>
      <c r="AW231" s="13" t="s">
        <v>33</v>
      </c>
      <c r="AX231" s="13" t="s">
        <v>78</v>
      </c>
      <c r="AY231" s="167" t="s">
        <v>134</v>
      </c>
    </row>
    <row r="232" spans="2:51" s="14" customFormat="1" ht="12">
      <c r="B232" s="173"/>
      <c r="D232" s="166" t="s">
        <v>181</v>
      </c>
      <c r="E232" s="174" t="s">
        <v>1</v>
      </c>
      <c r="F232" s="175" t="s">
        <v>493</v>
      </c>
      <c r="H232" s="176">
        <v>14.906</v>
      </c>
      <c r="I232" s="177"/>
      <c r="L232" s="173"/>
      <c r="M232" s="178"/>
      <c r="N232" s="179"/>
      <c r="O232" s="179"/>
      <c r="P232" s="179"/>
      <c r="Q232" s="179"/>
      <c r="R232" s="179"/>
      <c r="S232" s="179"/>
      <c r="T232" s="180"/>
      <c r="AT232" s="174" t="s">
        <v>181</v>
      </c>
      <c r="AU232" s="174" t="s">
        <v>88</v>
      </c>
      <c r="AV232" s="14" t="s">
        <v>88</v>
      </c>
      <c r="AW232" s="14" t="s">
        <v>33</v>
      </c>
      <c r="AX232" s="14" t="s">
        <v>78</v>
      </c>
      <c r="AY232" s="174" t="s">
        <v>134</v>
      </c>
    </row>
    <row r="233" spans="2:51" s="13" customFormat="1" ht="12">
      <c r="B233" s="165"/>
      <c r="D233" s="166" t="s">
        <v>181</v>
      </c>
      <c r="E233" s="167" t="s">
        <v>1</v>
      </c>
      <c r="F233" s="168" t="s">
        <v>206</v>
      </c>
      <c r="H233" s="167" t="s">
        <v>1</v>
      </c>
      <c r="I233" s="169"/>
      <c r="L233" s="165"/>
      <c r="M233" s="170"/>
      <c r="N233" s="171"/>
      <c r="O233" s="171"/>
      <c r="P233" s="171"/>
      <c r="Q233" s="171"/>
      <c r="R233" s="171"/>
      <c r="S233" s="171"/>
      <c r="T233" s="172"/>
      <c r="AT233" s="167" t="s">
        <v>181</v>
      </c>
      <c r="AU233" s="167" t="s">
        <v>88</v>
      </c>
      <c r="AV233" s="13" t="s">
        <v>86</v>
      </c>
      <c r="AW233" s="13" t="s">
        <v>33</v>
      </c>
      <c r="AX233" s="13" t="s">
        <v>78</v>
      </c>
      <c r="AY233" s="167" t="s">
        <v>134</v>
      </c>
    </row>
    <row r="234" spans="2:51" s="14" customFormat="1" ht="12">
      <c r="B234" s="173"/>
      <c r="D234" s="166" t="s">
        <v>181</v>
      </c>
      <c r="E234" s="174" t="s">
        <v>1</v>
      </c>
      <c r="F234" s="175" t="s">
        <v>494</v>
      </c>
      <c r="H234" s="176">
        <v>15.352</v>
      </c>
      <c r="I234" s="177"/>
      <c r="L234" s="173"/>
      <c r="M234" s="178"/>
      <c r="N234" s="179"/>
      <c r="O234" s="179"/>
      <c r="P234" s="179"/>
      <c r="Q234" s="179"/>
      <c r="R234" s="179"/>
      <c r="S234" s="179"/>
      <c r="T234" s="180"/>
      <c r="AT234" s="174" t="s">
        <v>181</v>
      </c>
      <c r="AU234" s="174" t="s">
        <v>88</v>
      </c>
      <c r="AV234" s="14" t="s">
        <v>88</v>
      </c>
      <c r="AW234" s="14" t="s">
        <v>33</v>
      </c>
      <c r="AX234" s="14" t="s">
        <v>78</v>
      </c>
      <c r="AY234" s="174" t="s">
        <v>134</v>
      </c>
    </row>
    <row r="235" spans="2:51" s="15" customFormat="1" ht="12">
      <c r="B235" s="181"/>
      <c r="D235" s="166" t="s">
        <v>181</v>
      </c>
      <c r="E235" s="182" t="s">
        <v>1</v>
      </c>
      <c r="F235" s="183" t="s">
        <v>190</v>
      </c>
      <c r="H235" s="184">
        <v>30.258</v>
      </c>
      <c r="I235" s="185"/>
      <c r="L235" s="181"/>
      <c r="M235" s="186"/>
      <c r="N235" s="187"/>
      <c r="O235" s="187"/>
      <c r="P235" s="187"/>
      <c r="Q235" s="187"/>
      <c r="R235" s="187"/>
      <c r="S235" s="187"/>
      <c r="T235" s="188"/>
      <c r="AT235" s="182" t="s">
        <v>181</v>
      </c>
      <c r="AU235" s="182" t="s">
        <v>88</v>
      </c>
      <c r="AV235" s="15" t="s">
        <v>155</v>
      </c>
      <c r="AW235" s="15" t="s">
        <v>33</v>
      </c>
      <c r="AX235" s="15" t="s">
        <v>86</v>
      </c>
      <c r="AY235" s="182" t="s">
        <v>134</v>
      </c>
    </row>
    <row r="236" spans="1:65" s="2" customFormat="1" ht="24.2" customHeight="1">
      <c r="A236" s="33"/>
      <c r="B236" s="145"/>
      <c r="C236" s="197" t="s">
        <v>268</v>
      </c>
      <c r="D236" s="197" t="s">
        <v>347</v>
      </c>
      <c r="E236" s="198" t="s">
        <v>495</v>
      </c>
      <c r="F236" s="199" t="s">
        <v>496</v>
      </c>
      <c r="G236" s="200" t="s">
        <v>300</v>
      </c>
      <c r="H236" s="201">
        <v>369.82</v>
      </c>
      <c r="I236" s="202"/>
      <c r="J236" s="203">
        <f>ROUND(I236*H236,2)</f>
        <v>0</v>
      </c>
      <c r="K236" s="204"/>
      <c r="L236" s="205"/>
      <c r="M236" s="206" t="s">
        <v>1</v>
      </c>
      <c r="N236" s="207" t="s">
        <v>43</v>
      </c>
      <c r="O236" s="59"/>
      <c r="P236" s="156">
        <f>O236*H236</f>
        <v>0</v>
      </c>
      <c r="Q236" s="156">
        <v>0.00193</v>
      </c>
      <c r="R236" s="156">
        <f>Q236*H236</f>
        <v>0.7137526</v>
      </c>
      <c r="S236" s="156">
        <v>0</v>
      </c>
      <c r="T236" s="157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58" t="s">
        <v>367</v>
      </c>
      <c r="AT236" s="158" t="s">
        <v>347</v>
      </c>
      <c r="AU236" s="158" t="s">
        <v>88</v>
      </c>
      <c r="AY236" s="18" t="s">
        <v>134</v>
      </c>
      <c r="BE236" s="159">
        <f>IF(N236="základní",J236,0)</f>
        <v>0</v>
      </c>
      <c r="BF236" s="159">
        <f>IF(N236="snížená",J236,0)</f>
        <v>0</v>
      </c>
      <c r="BG236" s="159">
        <f>IF(N236="zákl. přenesená",J236,0)</f>
        <v>0</v>
      </c>
      <c r="BH236" s="159">
        <f>IF(N236="sníž. přenesená",J236,0)</f>
        <v>0</v>
      </c>
      <c r="BI236" s="159">
        <f>IF(N236="nulová",J236,0)</f>
        <v>0</v>
      </c>
      <c r="BJ236" s="18" t="s">
        <v>86</v>
      </c>
      <c r="BK236" s="159">
        <f>ROUND(I236*H236,2)</f>
        <v>0</v>
      </c>
      <c r="BL236" s="18" t="s">
        <v>261</v>
      </c>
      <c r="BM236" s="158" t="s">
        <v>497</v>
      </c>
    </row>
    <row r="237" spans="2:51" s="14" customFormat="1" ht="12">
      <c r="B237" s="173"/>
      <c r="D237" s="166" t="s">
        <v>181</v>
      </c>
      <c r="F237" s="175" t="s">
        <v>498</v>
      </c>
      <c r="H237" s="176">
        <v>369.82</v>
      </c>
      <c r="I237" s="177"/>
      <c r="L237" s="173"/>
      <c r="M237" s="178"/>
      <c r="N237" s="179"/>
      <c r="O237" s="179"/>
      <c r="P237" s="179"/>
      <c r="Q237" s="179"/>
      <c r="R237" s="179"/>
      <c r="S237" s="179"/>
      <c r="T237" s="180"/>
      <c r="AT237" s="174" t="s">
        <v>181</v>
      </c>
      <c r="AU237" s="174" t="s">
        <v>88</v>
      </c>
      <c r="AV237" s="14" t="s">
        <v>88</v>
      </c>
      <c r="AW237" s="14" t="s">
        <v>3</v>
      </c>
      <c r="AX237" s="14" t="s">
        <v>86</v>
      </c>
      <c r="AY237" s="174" t="s">
        <v>134</v>
      </c>
    </row>
    <row r="238" spans="1:65" s="2" customFormat="1" ht="16.5" customHeight="1">
      <c r="A238" s="33"/>
      <c r="B238" s="145"/>
      <c r="C238" s="146" t="s">
        <v>499</v>
      </c>
      <c r="D238" s="146" t="s">
        <v>137</v>
      </c>
      <c r="E238" s="147" t="s">
        <v>500</v>
      </c>
      <c r="F238" s="148" t="s">
        <v>501</v>
      </c>
      <c r="G238" s="149" t="s">
        <v>260</v>
      </c>
      <c r="H238" s="150">
        <v>1</v>
      </c>
      <c r="I238" s="151"/>
      <c r="J238" s="152">
        <f aca="true" t="shared" si="0" ref="J238:J247">ROUND(I238*H238,2)</f>
        <v>0</v>
      </c>
      <c r="K238" s="153"/>
      <c r="L238" s="34"/>
      <c r="M238" s="154" t="s">
        <v>1</v>
      </c>
      <c r="N238" s="155" t="s">
        <v>43</v>
      </c>
      <c r="O238" s="59"/>
      <c r="P238" s="156">
        <f aca="true" t="shared" si="1" ref="P238:P247">O238*H238</f>
        <v>0</v>
      </c>
      <c r="Q238" s="156">
        <v>0</v>
      </c>
      <c r="R238" s="156">
        <f aca="true" t="shared" si="2" ref="R238:R247">Q238*H238</f>
        <v>0</v>
      </c>
      <c r="S238" s="156">
        <v>0</v>
      </c>
      <c r="T238" s="157">
        <f aca="true" t="shared" si="3" ref="T238:T247"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58" t="s">
        <v>261</v>
      </c>
      <c r="AT238" s="158" t="s">
        <v>137</v>
      </c>
      <c r="AU238" s="158" t="s">
        <v>88</v>
      </c>
      <c r="AY238" s="18" t="s">
        <v>134</v>
      </c>
      <c r="BE238" s="159">
        <f aca="true" t="shared" si="4" ref="BE238:BE247">IF(N238="základní",J238,0)</f>
        <v>0</v>
      </c>
      <c r="BF238" s="159">
        <f aca="true" t="shared" si="5" ref="BF238:BF247">IF(N238="snížená",J238,0)</f>
        <v>0</v>
      </c>
      <c r="BG238" s="159">
        <f aca="true" t="shared" si="6" ref="BG238:BG247">IF(N238="zákl. přenesená",J238,0)</f>
        <v>0</v>
      </c>
      <c r="BH238" s="159">
        <f aca="true" t="shared" si="7" ref="BH238:BH247">IF(N238="sníž. přenesená",J238,0)</f>
        <v>0</v>
      </c>
      <c r="BI238" s="159">
        <f aca="true" t="shared" si="8" ref="BI238:BI247">IF(N238="nulová",J238,0)</f>
        <v>0</v>
      </c>
      <c r="BJ238" s="18" t="s">
        <v>86</v>
      </c>
      <c r="BK238" s="159">
        <f aca="true" t="shared" si="9" ref="BK238:BK247">ROUND(I238*H238,2)</f>
        <v>0</v>
      </c>
      <c r="BL238" s="18" t="s">
        <v>261</v>
      </c>
      <c r="BM238" s="158" t="s">
        <v>502</v>
      </c>
    </row>
    <row r="239" spans="1:65" s="2" customFormat="1" ht="16.5" customHeight="1">
      <c r="A239" s="33"/>
      <c r="B239" s="145"/>
      <c r="C239" s="197" t="s">
        <v>503</v>
      </c>
      <c r="D239" s="197" t="s">
        <v>347</v>
      </c>
      <c r="E239" s="198" t="s">
        <v>504</v>
      </c>
      <c r="F239" s="199" t="s">
        <v>505</v>
      </c>
      <c r="G239" s="200" t="s">
        <v>506</v>
      </c>
      <c r="H239" s="201">
        <v>6</v>
      </c>
      <c r="I239" s="202"/>
      <c r="J239" s="203">
        <f t="shared" si="0"/>
        <v>0</v>
      </c>
      <c r="K239" s="204"/>
      <c r="L239" s="205"/>
      <c r="M239" s="206" t="s">
        <v>1</v>
      </c>
      <c r="N239" s="207" t="s">
        <v>43</v>
      </c>
      <c r="O239" s="59"/>
      <c r="P239" s="156">
        <f t="shared" si="1"/>
        <v>0</v>
      </c>
      <c r="Q239" s="156">
        <v>0</v>
      </c>
      <c r="R239" s="156">
        <f t="shared" si="2"/>
        <v>0</v>
      </c>
      <c r="S239" s="156">
        <v>0</v>
      </c>
      <c r="T239" s="157">
        <f t="shared" si="3"/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58" t="s">
        <v>367</v>
      </c>
      <c r="AT239" s="158" t="s">
        <v>347</v>
      </c>
      <c r="AU239" s="158" t="s">
        <v>88</v>
      </c>
      <c r="AY239" s="18" t="s">
        <v>134</v>
      </c>
      <c r="BE239" s="159">
        <f t="shared" si="4"/>
        <v>0</v>
      </c>
      <c r="BF239" s="159">
        <f t="shared" si="5"/>
        <v>0</v>
      </c>
      <c r="BG239" s="159">
        <f t="shared" si="6"/>
        <v>0</v>
      </c>
      <c r="BH239" s="159">
        <f t="shared" si="7"/>
        <v>0</v>
      </c>
      <c r="BI239" s="159">
        <f t="shared" si="8"/>
        <v>0</v>
      </c>
      <c r="BJ239" s="18" t="s">
        <v>86</v>
      </c>
      <c r="BK239" s="159">
        <f t="shared" si="9"/>
        <v>0</v>
      </c>
      <c r="BL239" s="18" t="s">
        <v>261</v>
      </c>
      <c r="BM239" s="158" t="s">
        <v>507</v>
      </c>
    </row>
    <row r="240" spans="1:65" s="2" customFormat="1" ht="16.5" customHeight="1">
      <c r="A240" s="33"/>
      <c r="B240" s="145"/>
      <c r="C240" s="197" t="s">
        <v>508</v>
      </c>
      <c r="D240" s="197" t="s">
        <v>347</v>
      </c>
      <c r="E240" s="198" t="s">
        <v>509</v>
      </c>
      <c r="F240" s="199" t="s">
        <v>510</v>
      </c>
      <c r="G240" s="200" t="s">
        <v>506</v>
      </c>
      <c r="H240" s="201">
        <v>6</v>
      </c>
      <c r="I240" s="202"/>
      <c r="J240" s="203">
        <f t="shared" si="0"/>
        <v>0</v>
      </c>
      <c r="K240" s="204"/>
      <c r="L240" s="205"/>
      <c r="M240" s="206" t="s">
        <v>1</v>
      </c>
      <c r="N240" s="207" t="s">
        <v>43</v>
      </c>
      <c r="O240" s="59"/>
      <c r="P240" s="156">
        <f t="shared" si="1"/>
        <v>0</v>
      </c>
      <c r="Q240" s="156">
        <v>0</v>
      </c>
      <c r="R240" s="156">
        <f t="shared" si="2"/>
        <v>0</v>
      </c>
      <c r="S240" s="156">
        <v>0</v>
      </c>
      <c r="T240" s="157">
        <f t="shared" si="3"/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58" t="s">
        <v>367</v>
      </c>
      <c r="AT240" s="158" t="s">
        <v>347</v>
      </c>
      <c r="AU240" s="158" t="s">
        <v>88</v>
      </c>
      <c r="AY240" s="18" t="s">
        <v>134</v>
      </c>
      <c r="BE240" s="159">
        <f t="shared" si="4"/>
        <v>0</v>
      </c>
      <c r="BF240" s="159">
        <f t="shared" si="5"/>
        <v>0</v>
      </c>
      <c r="BG240" s="159">
        <f t="shared" si="6"/>
        <v>0</v>
      </c>
      <c r="BH240" s="159">
        <f t="shared" si="7"/>
        <v>0</v>
      </c>
      <c r="BI240" s="159">
        <f t="shared" si="8"/>
        <v>0</v>
      </c>
      <c r="BJ240" s="18" t="s">
        <v>86</v>
      </c>
      <c r="BK240" s="159">
        <f t="shared" si="9"/>
        <v>0</v>
      </c>
      <c r="BL240" s="18" t="s">
        <v>261</v>
      </c>
      <c r="BM240" s="158" t="s">
        <v>511</v>
      </c>
    </row>
    <row r="241" spans="1:65" s="2" customFormat="1" ht="16.5" customHeight="1">
      <c r="A241" s="33"/>
      <c r="B241" s="145"/>
      <c r="C241" s="197" t="s">
        <v>512</v>
      </c>
      <c r="D241" s="197" t="s">
        <v>347</v>
      </c>
      <c r="E241" s="198" t="s">
        <v>513</v>
      </c>
      <c r="F241" s="199" t="s">
        <v>514</v>
      </c>
      <c r="G241" s="200" t="s">
        <v>506</v>
      </c>
      <c r="H241" s="201">
        <v>6</v>
      </c>
      <c r="I241" s="202"/>
      <c r="J241" s="203">
        <f t="shared" si="0"/>
        <v>0</v>
      </c>
      <c r="K241" s="204"/>
      <c r="L241" s="205"/>
      <c r="M241" s="206" t="s">
        <v>1</v>
      </c>
      <c r="N241" s="207" t="s">
        <v>43</v>
      </c>
      <c r="O241" s="59"/>
      <c r="P241" s="156">
        <f t="shared" si="1"/>
        <v>0</v>
      </c>
      <c r="Q241" s="156">
        <v>0</v>
      </c>
      <c r="R241" s="156">
        <f t="shared" si="2"/>
        <v>0</v>
      </c>
      <c r="S241" s="156">
        <v>0</v>
      </c>
      <c r="T241" s="157">
        <f t="shared" si="3"/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58" t="s">
        <v>367</v>
      </c>
      <c r="AT241" s="158" t="s">
        <v>347</v>
      </c>
      <c r="AU241" s="158" t="s">
        <v>88</v>
      </c>
      <c r="AY241" s="18" t="s">
        <v>134</v>
      </c>
      <c r="BE241" s="159">
        <f t="shared" si="4"/>
        <v>0</v>
      </c>
      <c r="BF241" s="159">
        <f t="shared" si="5"/>
        <v>0</v>
      </c>
      <c r="BG241" s="159">
        <f t="shared" si="6"/>
        <v>0</v>
      </c>
      <c r="BH241" s="159">
        <f t="shared" si="7"/>
        <v>0</v>
      </c>
      <c r="BI241" s="159">
        <f t="shared" si="8"/>
        <v>0</v>
      </c>
      <c r="BJ241" s="18" t="s">
        <v>86</v>
      </c>
      <c r="BK241" s="159">
        <f t="shared" si="9"/>
        <v>0</v>
      </c>
      <c r="BL241" s="18" t="s">
        <v>261</v>
      </c>
      <c r="BM241" s="158" t="s">
        <v>515</v>
      </c>
    </row>
    <row r="242" spans="1:65" s="2" customFormat="1" ht="16.5" customHeight="1">
      <c r="A242" s="33"/>
      <c r="B242" s="145"/>
      <c r="C242" s="197" t="s">
        <v>516</v>
      </c>
      <c r="D242" s="197" t="s">
        <v>347</v>
      </c>
      <c r="E242" s="198" t="s">
        <v>517</v>
      </c>
      <c r="F242" s="199" t="s">
        <v>518</v>
      </c>
      <c r="G242" s="200" t="s">
        <v>506</v>
      </c>
      <c r="H242" s="201">
        <v>10</v>
      </c>
      <c r="I242" s="202"/>
      <c r="J242" s="203">
        <f t="shared" si="0"/>
        <v>0</v>
      </c>
      <c r="K242" s="204"/>
      <c r="L242" s="205"/>
      <c r="M242" s="206" t="s">
        <v>1</v>
      </c>
      <c r="N242" s="207" t="s">
        <v>43</v>
      </c>
      <c r="O242" s="59"/>
      <c r="P242" s="156">
        <f t="shared" si="1"/>
        <v>0</v>
      </c>
      <c r="Q242" s="156">
        <v>0</v>
      </c>
      <c r="R242" s="156">
        <f t="shared" si="2"/>
        <v>0</v>
      </c>
      <c r="S242" s="156">
        <v>0</v>
      </c>
      <c r="T242" s="157">
        <f t="shared" si="3"/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58" t="s">
        <v>367</v>
      </c>
      <c r="AT242" s="158" t="s">
        <v>347</v>
      </c>
      <c r="AU242" s="158" t="s">
        <v>88</v>
      </c>
      <c r="AY242" s="18" t="s">
        <v>134</v>
      </c>
      <c r="BE242" s="159">
        <f t="shared" si="4"/>
        <v>0</v>
      </c>
      <c r="BF242" s="159">
        <f t="shared" si="5"/>
        <v>0</v>
      </c>
      <c r="BG242" s="159">
        <f t="shared" si="6"/>
        <v>0</v>
      </c>
      <c r="BH242" s="159">
        <f t="shared" si="7"/>
        <v>0</v>
      </c>
      <c r="BI242" s="159">
        <f t="shared" si="8"/>
        <v>0</v>
      </c>
      <c r="BJ242" s="18" t="s">
        <v>86</v>
      </c>
      <c r="BK242" s="159">
        <f t="shared" si="9"/>
        <v>0</v>
      </c>
      <c r="BL242" s="18" t="s">
        <v>261</v>
      </c>
      <c r="BM242" s="158" t="s">
        <v>519</v>
      </c>
    </row>
    <row r="243" spans="1:65" s="2" customFormat="1" ht="21.75" customHeight="1">
      <c r="A243" s="33"/>
      <c r="B243" s="145"/>
      <c r="C243" s="197" t="s">
        <v>520</v>
      </c>
      <c r="D243" s="197" t="s">
        <v>347</v>
      </c>
      <c r="E243" s="198" t="s">
        <v>521</v>
      </c>
      <c r="F243" s="199" t="s">
        <v>522</v>
      </c>
      <c r="G243" s="200" t="s">
        <v>506</v>
      </c>
      <c r="H243" s="201">
        <v>4</v>
      </c>
      <c r="I243" s="202"/>
      <c r="J243" s="203">
        <f t="shared" si="0"/>
        <v>0</v>
      </c>
      <c r="K243" s="204"/>
      <c r="L243" s="205"/>
      <c r="M243" s="206" t="s">
        <v>1</v>
      </c>
      <c r="N243" s="207" t="s">
        <v>43</v>
      </c>
      <c r="O243" s="59"/>
      <c r="P243" s="156">
        <f t="shared" si="1"/>
        <v>0</v>
      </c>
      <c r="Q243" s="156">
        <v>0</v>
      </c>
      <c r="R243" s="156">
        <f t="shared" si="2"/>
        <v>0</v>
      </c>
      <c r="S243" s="156">
        <v>0</v>
      </c>
      <c r="T243" s="157">
        <f t="shared" si="3"/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58" t="s">
        <v>367</v>
      </c>
      <c r="AT243" s="158" t="s">
        <v>347</v>
      </c>
      <c r="AU243" s="158" t="s">
        <v>88</v>
      </c>
      <c r="AY243" s="18" t="s">
        <v>134</v>
      </c>
      <c r="BE243" s="159">
        <f t="shared" si="4"/>
        <v>0</v>
      </c>
      <c r="BF243" s="159">
        <f t="shared" si="5"/>
        <v>0</v>
      </c>
      <c r="BG243" s="159">
        <f t="shared" si="6"/>
        <v>0</v>
      </c>
      <c r="BH243" s="159">
        <f t="shared" si="7"/>
        <v>0</v>
      </c>
      <c r="BI243" s="159">
        <f t="shared" si="8"/>
        <v>0</v>
      </c>
      <c r="BJ243" s="18" t="s">
        <v>86</v>
      </c>
      <c r="BK243" s="159">
        <f t="shared" si="9"/>
        <v>0</v>
      </c>
      <c r="BL243" s="18" t="s">
        <v>261</v>
      </c>
      <c r="BM243" s="158" t="s">
        <v>523</v>
      </c>
    </row>
    <row r="244" spans="1:65" s="2" customFormat="1" ht="16.5" customHeight="1">
      <c r="A244" s="33"/>
      <c r="B244" s="145"/>
      <c r="C244" s="197" t="s">
        <v>524</v>
      </c>
      <c r="D244" s="197" t="s">
        <v>347</v>
      </c>
      <c r="E244" s="198" t="s">
        <v>525</v>
      </c>
      <c r="F244" s="199" t="s">
        <v>526</v>
      </c>
      <c r="G244" s="200" t="s">
        <v>506</v>
      </c>
      <c r="H244" s="201">
        <v>4</v>
      </c>
      <c r="I244" s="202"/>
      <c r="J244" s="203">
        <f t="shared" si="0"/>
        <v>0</v>
      </c>
      <c r="K244" s="204"/>
      <c r="L244" s="205"/>
      <c r="M244" s="206" t="s">
        <v>1</v>
      </c>
      <c r="N244" s="207" t="s">
        <v>43</v>
      </c>
      <c r="O244" s="59"/>
      <c r="P244" s="156">
        <f t="shared" si="1"/>
        <v>0</v>
      </c>
      <c r="Q244" s="156">
        <v>0</v>
      </c>
      <c r="R244" s="156">
        <f t="shared" si="2"/>
        <v>0</v>
      </c>
      <c r="S244" s="156">
        <v>0</v>
      </c>
      <c r="T244" s="157">
        <f t="shared" si="3"/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58" t="s">
        <v>367</v>
      </c>
      <c r="AT244" s="158" t="s">
        <v>347</v>
      </c>
      <c r="AU244" s="158" t="s">
        <v>88</v>
      </c>
      <c r="AY244" s="18" t="s">
        <v>134</v>
      </c>
      <c r="BE244" s="159">
        <f t="shared" si="4"/>
        <v>0</v>
      </c>
      <c r="BF244" s="159">
        <f t="shared" si="5"/>
        <v>0</v>
      </c>
      <c r="BG244" s="159">
        <f t="shared" si="6"/>
        <v>0</v>
      </c>
      <c r="BH244" s="159">
        <f t="shared" si="7"/>
        <v>0</v>
      </c>
      <c r="BI244" s="159">
        <f t="shared" si="8"/>
        <v>0</v>
      </c>
      <c r="BJ244" s="18" t="s">
        <v>86</v>
      </c>
      <c r="BK244" s="159">
        <f t="shared" si="9"/>
        <v>0</v>
      </c>
      <c r="BL244" s="18" t="s">
        <v>261</v>
      </c>
      <c r="BM244" s="158" t="s">
        <v>527</v>
      </c>
    </row>
    <row r="245" spans="1:65" s="2" customFormat="1" ht="16.5" customHeight="1">
      <c r="A245" s="33"/>
      <c r="B245" s="145"/>
      <c r="C245" s="197" t="s">
        <v>528</v>
      </c>
      <c r="D245" s="197" t="s">
        <v>347</v>
      </c>
      <c r="E245" s="198" t="s">
        <v>529</v>
      </c>
      <c r="F245" s="199" t="s">
        <v>530</v>
      </c>
      <c r="G245" s="200" t="s">
        <v>506</v>
      </c>
      <c r="H245" s="201">
        <v>4</v>
      </c>
      <c r="I245" s="202"/>
      <c r="J245" s="203">
        <f t="shared" si="0"/>
        <v>0</v>
      </c>
      <c r="K245" s="204"/>
      <c r="L245" s="205"/>
      <c r="M245" s="206" t="s">
        <v>1</v>
      </c>
      <c r="N245" s="207" t="s">
        <v>43</v>
      </c>
      <c r="O245" s="59"/>
      <c r="P245" s="156">
        <f t="shared" si="1"/>
        <v>0</v>
      </c>
      <c r="Q245" s="156">
        <v>0</v>
      </c>
      <c r="R245" s="156">
        <f t="shared" si="2"/>
        <v>0</v>
      </c>
      <c r="S245" s="156">
        <v>0</v>
      </c>
      <c r="T245" s="157">
        <f t="shared" si="3"/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58" t="s">
        <v>367</v>
      </c>
      <c r="AT245" s="158" t="s">
        <v>347</v>
      </c>
      <c r="AU245" s="158" t="s">
        <v>88</v>
      </c>
      <c r="AY245" s="18" t="s">
        <v>134</v>
      </c>
      <c r="BE245" s="159">
        <f t="shared" si="4"/>
        <v>0</v>
      </c>
      <c r="BF245" s="159">
        <f t="shared" si="5"/>
        <v>0</v>
      </c>
      <c r="BG245" s="159">
        <f t="shared" si="6"/>
        <v>0</v>
      </c>
      <c r="BH245" s="159">
        <f t="shared" si="7"/>
        <v>0</v>
      </c>
      <c r="BI245" s="159">
        <f t="shared" si="8"/>
        <v>0</v>
      </c>
      <c r="BJ245" s="18" t="s">
        <v>86</v>
      </c>
      <c r="BK245" s="159">
        <f t="shared" si="9"/>
        <v>0</v>
      </c>
      <c r="BL245" s="18" t="s">
        <v>261</v>
      </c>
      <c r="BM245" s="158" t="s">
        <v>531</v>
      </c>
    </row>
    <row r="246" spans="1:65" s="2" customFormat="1" ht="21.75" customHeight="1">
      <c r="A246" s="33"/>
      <c r="B246" s="145"/>
      <c r="C246" s="197" t="s">
        <v>532</v>
      </c>
      <c r="D246" s="197" t="s">
        <v>347</v>
      </c>
      <c r="E246" s="198" t="s">
        <v>533</v>
      </c>
      <c r="F246" s="199" t="s">
        <v>534</v>
      </c>
      <c r="G246" s="200" t="s">
        <v>506</v>
      </c>
      <c r="H246" s="201">
        <v>4</v>
      </c>
      <c r="I246" s="202"/>
      <c r="J246" s="203">
        <f t="shared" si="0"/>
        <v>0</v>
      </c>
      <c r="K246" s="204"/>
      <c r="L246" s="205"/>
      <c r="M246" s="206" t="s">
        <v>1</v>
      </c>
      <c r="N246" s="207" t="s">
        <v>43</v>
      </c>
      <c r="O246" s="59"/>
      <c r="P246" s="156">
        <f t="shared" si="1"/>
        <v>0</v>
      </c>
      <c r="Q246" s="156">
        <v>0</v>
      </c>
      <c r="R246" s="156">
        <f t="shared" si="2"/>
        <v>0</v>
      </c>
      <c r="S246" s="156">
        <v>0</v>
      </c>
      <c r="T246" s="157">
        <f t="shared" si="3"/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58" t="s">
        <v>367</v>
      </c>
      <c r="AT246" s="158" t="s">
        <v>347</v>
      </c>
      <c r="AU246" s="158" t="s">
        <v>88</v>
      </c>
      <c r="AY246" s="18" t="s">
        <v>134</v>
      </c>
      <c r="BE246" s="159">
        <f t="shared" si="4"/>
        <v>0</v>
      </c>
      <c r="BF246" s="159">
        <f t="shared" si="5"/>
        <v>0</v>
      </c>
      <c r="BG246" s="159">
        <f t="shared" si="6"/>
        <v>0</v>
      </c>
      <c r="BH246" s="159">
        <f t="shared" si="7"/>
        <v>0</v>
      </c>
      <c r="BI246" s="159">
        <f t="shared" si="8"/>
        <v>0</v>
      </c>
      <c r="BJ246" s="18" t="s">
        <v>86</v>
      </c>
      <c r="BK246" s="159">
        <f t="shared" si="9"/>
        <v>0</v>
      </c>
      <c r="BL246" s="18" t="s">
        <v>261</v>
      </c>
      <c r="BM246" s="158" t="s">
        <v>535</v>
      </c>
    </row>
    <row r="247" spans="1:65" s="2" customFormat="1" ht="24.2" customHeight="1">
      <c r="A247" s="33"/>
      <c r="B247" s="145"/>
      <c r="C247" s="146" t="s">
        <v>191</v>
      </c>
      <c r="D247" s="146" t="s">
        <v>137</v>
      </c>
      <c r="E247" s="147" t="s">
        <v>536</v>
      </c>
      <c r="F247" s="148" t="s">
        <v>537</v>
      </c>
      <c r="G247" s="149" t="s">
        <v>456</v>
      </c>
      <c r="H247" s="150">
        <v>32.46</v>
      </c>
      <c r="I247" s="151"/>
      <c r="J247" s="152">
        <f t="shared" si="0"/>
        <v>0</v>
      </c>
      <c r="K247" s="153"/>
      <c r="L247" s="34"/>
      <c r="M247" s="154" t="s">
        <v>1</v>
      </c>
      <c r="N247" s="155" t="s">
        <v>43</v>
      </c>
      <c r="O247" s="59"/>
      <c r="P247" s="156">
        <f t="shared" si="1"/>
        <v>0</v>
      </c>
      <c r="Q247" s="156">
        <v>0</v>
      </c>
      <c r="R247" s="156">
        <f t="shared" si="2"/>
        <v>0</v>
      </c>
      <c r="S247" s="156">
        <v>0</v>
      </c>
      <c r="T247" s="157">
        <f t="shared" si="3"/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58" t="s">
        <v>261</v>
      </c>
      <c r="AT247" s="158" t="s">
        <v>137</v>
      </c>
      <c r="AU247" s="158" t="s">
        <v>88</v>
      </c>
      <c r="AY247" s="18" t="s">
        <v>134</v>
      </c>
      <c r="BE247" s="159">
        <f t="shared" si="4"/>
        <v>0</v>
      </c>
      <c r="BF247" s="159">
        <f t="shared" si="5"/>
        <v>0</v>
      </c>
      <c r="BG247" s="159">
        <f t="shared" si="6"/>
        <v>0</v>
      </c>
      <c r="BH247" s="159">
        <f t="shared" si="7"/>
        <v>0</v>
      </c>
      <c r="BI247" s="159">
        <f t="shared" si="8"/>
        <v>0</v>
      </c>
      <c r="BJ247" s="18" t="s">
        <v>86</v>
      </c>
      <c r="BK247" s="159">
        <f t="shared" si="9"/>
        <v>0</v>
      </c>
      <c r="BL247" s="18" t="s">
        <v>261</v>
      </c>
      <c r="BM247" s="158" t="s">
        <v>538</v>
      </c>
    </row>
    <row r="248" spans="2:51" s="14" customFormat="1" ht="12">
      <c r="B248" s="173"/>
      <c r="D248" s="166" t="s">
        <v>181</v>
      </c>
      <c r="E248" s="174" t="s">
        <v>1</v>
      </c>
      <c r="F248" s="175" t="s">
        <v>539</v>
      </c>
      <c r="H248" s="176">
        <v>32.46</v>
      </c>
      <c r="I248" s="177"/>
      <c r="L248" s="173"/>
      <c r="M248" s="178"/>
      <c r="N248" s="179"/>
      <c r="O248" s="179"/>
      <c r="P248" s="179"/>
      <c r="Q248" s="179"/>
      <c r="R248" s="179"/>
      <c r="S248" s="179"/>
      <c r="T248" s="180"/>
      <c r="AT248" s="174" t="s">
        <v>181</v>
      </c>
      <c r="AU248" s="174" t="s">
        <v>88</v>
      </c>
      <c r="AV248" s="14" t="s">
        <v>88</v>
      </c>
      <c r="AW248" s="14" t="s">
        <v>33</v>
      </c>
      <c r="AX248" s="14" t="s">
        <v>86</v>
      </c>
      <c r="AY248" s="174" t="s">
        <v>134</v>
      </c>
    </row>
    <row r="249" spans="1:65" s="2" customFormat="1" ht="24.2" customHeight="1">
      <c r="A249" s="33"/>
      <c r="B249" s="145"/>
      <c r="C249" s="146" t="s">
        <v>284</v>
      </c>
      <c r="D249" s="146" t="s">
        <v>137</v>
      </c>
      <c r="E249" s="147" t="s">
        <v>540</v>
      </c>
      <c r="F249" s="148" t="s">
        <v>541</v>
      </c>
      <c r="G249" s="149" t="s">
        <v>456</v>
      </c>
      <c r="H249" s="150">
        <v>19.6</v>
      </c>
      <c r="I249" s="151"/>
      <c r="J249" s="152">
        <f>ROUND(I249*H249,2)</f>
        <v>0</v>
      </c>
      <c r="K249" s="153"/>
      <c r="L249" s="34"/>
      <c r="M249" s="154" t="s">
        <v>1</v>
      </c>
      <c r="N249" s="155" t="s">
        <v>43</v>
      </c>
      <c r="O249" s="59"/>
      <c r="P249" s="156">
        <f>O249*H249</f>
        <v>0</v>
      </c>
      <c r="Q249" s="156">
        <v>0.00095</v>
      </c>
      <c r="R249" s="156">
        <f>Q249*H249</f>
        <v>0.01862</v>
      </c>
      <c r="S249" s="156">
        <v>0</v>
      </c>
      <c r="T249" s="157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58" t="s">
        <v>261</v>
      </c>
      <c r="AT249" s="158" t="s">
        <v>137</v>
      </c>
      <c r="AU249" s="158" t="s">
        <v>88</v>
      </c>
      <c r="AY249" s="18" t="s">
        <v>134</v>
      </c>
      <c r="BE249" s="159">
        <f>IF(N249="základní",J249,0)</f>
        <v>0</v>
      </c>
      <c r="BF249" s="159">
        <f>IF(N249="snížená",J249,0)</f>
        <v>0</v>
      </c>
      <c r="BG249" s="159">
        <f>IF(N249="zákl. přenesená",J249,0)</f>
        <v>0</v>
      </c>
      <c r="BH249" s="159">
        <f>IF(N249="sníž. přenesená",J249,0)</f>
        <v>0</v>
      </c>
      <c r="BI249" s="159">
        <f>IF(N249="nulová",J249,0)</f>
        <v>0</v>
      </c>
      <c r="BJ249" s="18" t="s">
        <v>86</v>
      </c>
      <c r="BK249" s="159">
        <f>ROUND(I249*H249,2)</f>
        <v>0</v>
      </c>
      <c r="BL249" s="18" t="s">
        <v>261</v>
      </c>
      <c r="BM249" s="158" t="s">
        <v>542</v>
      </c>
    </row>
    <row r="250" spans="2:51" s="14" customFormat="1" ht="12">
      <c r="B250" s="173"/>
      <c r="D250" s="166" t="s">
        <v>181</v>
      </c>
      <c r="E250" s="174" t="s">
        <v>1</v>
      </c>
      <c r="F250" s="175" t="s">
        <v>543</v>
      </c>
      <c r="H250" s="176">
        <v>19.6</v>
      </c>
      <c r="I250" s="177"/>
      <c r="L250" s="173"/>
      <c r="M250" s="178"/>
      <c r="N250" s="179"/>
      <c r="O250" s="179"/>
      <c r="P250" s="179"/>
      <c r="Q250" s="179"/>
      <c r="R250" s="179"/>
      <c r="S250" s="179"/>
      <c r="T250" s="180"/>
      <c r="AT250" s="174" t="s">
        <v>181</v>
      </c>
      <c r="AU250" s="174" t="s">
        <v>88</v>
      </c>
      <c r="AV250" s="14" t="s">
        <v>88</v>
      </c>
      <c r="AW250" s="14" t="s">
        <v>33</v>
      </c>
      <c r="AX250" s="14" t="s">
        <v>86</v>
      </c>
      <c r="AY250" s="174" t="s">
        <v>134</v>
      </c>
    </row>
    <row r="251" spans="1:65" s="2" customFormat="1" ht="33" customHeight="1">
      <c r="A251" s="33"/>
      <c r="B251" s="145"/>
      <c r="C251" s="146" t="s">
        <v>273</v>
      </c>
      <c r="D251" s="146" t="s">
        <v>137</v>
      </c>
      <c r="E251" s="147" t="s">
        <v>544</v>
      </c>
      <c r="F251" s="148" t="s">
        <v>545</v>
      </c>
      <c r="G251" s="149" t="s">
        <v>456</v>
      </c>
      <c r="H251" s="150">
        <v>1.3</v>
      </c>
      <c r="I251" s="151"/>
      <c r="J251" s="152">
        <f>ROUND(I251*H251,2)</f>
        <v>0</v>
      </c>
      <c r="K251" s="153"/>
      <c r="L251" s="34"/>
      <c r="M251" s="154" t="s">
        <v>1</v>
      </c>
      <c r="N251" s="155" t="s">
        <v>43</v>
      </c>
      <c r="O251" s="59"/>
      <c r="P251" s="156">
        <f>O251*H251</f>
        <v>0</v>
      </c>
      <c r="Q251" s="156">
        <v>0.00098</v>
      </c>
      <c r="R251" s="156">
        <f>Q251*H251</f>
        <v>0.001274</v>
      </c>
      <c r="S251" s="156">
        <v>0</v>
      </c>
      <c r="T251" s="157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58" t="s">
        <v>261</v>
      </c>
      <c r="AT251" s="158" t="s">
        <v>137</v>
      </c>
      <c r="AU251" s="158" t="s">
        <v>88</v>
      </c>
      <c r="AY251" s="18" t="s">
        <v>134</v>
      </c>
      <c r="BE251" s="159">
        <f>IF(N251="základní",J251,0)</f>
        <v>0</v>
      </c>
      <c r="BF251" s="159">
        <f>IF(N251="snížená",J251,0)</f>
        <v>0</v>
      </c>
      <c r="BG251" s="159">
        <f>IF(N251="zákl. přenesená",J251,0)</f>
        <v>0</v>
      </c>
      <c r="BH251" s="159">
        <f>IF(N251="sníž. přenesená",J251,0)</f>
        <v>0</v>
      </c>
      <c r="BI251" s="159">
        <f>IF(N251="nulová",J251,0)</f>
        <v>0</v>
      </c>
      <c r="BJ251" s="18" t="s">
        <v>86</v>
      </c>
      <c r="BK251" s="159">
        <f>ROUND(I251*H251,2)</f>
        <v>0</v>
      </c>
      <c r="BL251" s="18" t="s">
        <v>261</v>
      </c>
      <c r="BM251" s="158" t="s">
        <v>546</v>
      </c>
    </row>
    <row r="252" spans="2:51" s="14" customFormat="1" ht="12">
      <c r="B252" s="173"/>
      <c r="D252" s="166" t="s">
        <v>181</v>
      </c>
      <c r="E252" s="174" t="s">
        <v>1</v>
      </c>
      <c r="F252" s="175" t="s">
        <v>547</v>
      </c>
      <c r="H252" s="176">
        <v>1.3</v>
      </c>
      <c r="I252" s="177"/>
      <c r="L252" s="173"/>
      <c r="M252" s="178"/>
      <c r="N252" s="179"/>
      <c r="O252" s="179"/>
      <c r="P252" s="179"/>
      <c r="Q252" s="179"/>
      <c r="R252" s="179"/>
      <c r="S252" s="179"/>
      <c r="T252" s="180"/>
      <c r="AT252" s="174" t="s">
        <v>181</v>
      </c>
      <c r="AU252" s="174" t="s">
        <v>88</v>
      </c>
      <c r="AV252" s="14" t="s">
        <v>88</v>
      </c>
      <c r="AW252" s="14" t="s">
        <v>33</v>
      </c>
      <c r="AX252" s="14" t="s">
        <v>86</v>
      </c>
      <c r="AY252" s="174" t="s">
        <v>134</v>
      </c>
    </row>
    <row r="253" spans="1:65" s="2" customFormat="1" ht="24.2" customHeight="1">
      <c r="A253" s="33"/>
      <c r="B253" s="145"/>
      <c r="C253" s="146" t="s">
        <v>7</v>
      </c>
      <c r="D253" s="146" t="s">
        <v>137</v>
      </c>
      <c r="E253" s="147" t="s">
        <v>548</v>
      </c>
      <c r="F253" s="148" t="s">
        <v>549</v>
      </c>
      <c r="G253" s="149" t="s">
        <v>227</v>
      </c>
      <c r="H253" s="150">
        <v>3.042</v>
      </c>
      <c r="I253" s="151"/>
      <c r="J253" s="152">
        <f>ROUND(I253*H253,2)</f>
        <v>0</v>
      </c>
      <c r="K253" s="153"/>
      <c r="L253" s="34"/>
      <c r="M253" s="154" t="s">
        <v>1</v>
      </c>
      <c r="N253" s="155" t="s">
        <v>43</v>
      </c>
      <c r="O253" s="59"/>
      <c r="P253" s="156">
        <f>O253*H253</f>
        <v>0</v>
      </c>
      <c r="Q253" s="156">
        <v>0</v>
      </c>
      <c r="R253" s="156">
        <f>Q253*H253</f>
        <v>0</v>
      </c>
      <c r="S253" s="156">
        <v>0</v>
      </c>
      <c r="T253" s="157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58" t="s">
        <v>261</v>
      </c>
      <c r="AT253" s="158" t="s">
        <v>137</v>
      </c>
      <c r="AU253" s="158" t="s">
        <v>88</v>
      </c>
      <c r="AY253" s="18" t="s">
        <v>134</v>
      </c>
      <c r="BE253" s="159">
        <f>IF(N253="základní",J253,0)</f>
        <v>0</v>
      </c>
      <c r="BF253" s="159">
        <f>IF(N253="snížená",J253,0)</f>
        <v>0</v>
      </c>
      <c r="BG253" s="159">
        <f>IF(N253="zákl. přenesená",J253,0)</f>
        <v>0</v>
      </c>
      <c r="BH253" s="159">
        <f>IF(N253="sníž. přenesená",J253,0)</f>
        <v>0</v>
      </c>
      <c r="BI253" s="159">
        <f>IF(N253="nulová",J253,0)</f>
        <v>0</v>
      </c>
      <c r="BJ253" s="18" t="s">
        <v>86</v>
      </c>
      <c r="BK253" s="159">
        <f>ROUND(I253*H253,2)</f>
        <v>0</v>
      </c>
      <c r="BL253" s="18" t="s">
        <v>261</v>
      </c>
      <c r="BM253" s="158" t="s">
        <v>550</v>
      </c>
    </row>
    <row r="254" spans="1:65" s="2" customFormat="1" ht="24.2" customHeight="1">
      <c r="A254" s="33"/>
      <c r="B254" s="145"/>
      <c r="C254" s="146" t="s">
        <v>279</v>
      </c>
      <c r="D254" s="146" t="s">
        <v>137</v>
      </c>
      <c r="E254" s="147" t="s">
        <v>551</v>
      </c>
      <c r="F254" s="148" t="s">
        <v>552</v>
      </c>
      <c r="G254" s="149" t="s">
        <v>227</v>
      </c>
      <c r="H254" s="150">
        <v>3.042</v>
      </c>
      <c r="I254" s="151"/>
      <c r="J254" s="152">
        <f>ROUND(I254*H254,2)</f>
        <v>0</v>
      </c>
      <c r="K254" s="153"/>
      <c r="L254" s="34"/>
      <c r="M254" s="154" t="s">
        <v>1</v>
      </c>
      <c r="N254" s="155" t="s">
        <v>43</v>
      </c>
      <c r="O254" s="59"/>
      <c r="P254" s="156">
        <f>O254*H254</f>
        <v>0</v>
      </c>
      <c r="Q254" s="156">
        <v>0</v>
      </c>
      <c r="R254" s="156">
        <f>Q254*H254</f>
        <v>0</v>
      </c>
      <c r="S254" s="156">
        <v>0</v>
      </c>
      <c r="T254" s="157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58" t="s">
        <v>261</v>
      </c>
      <c r="AT254" s="158" t="s">
        <v>137</v>
      </c>
      <c r="AU254" s="158" t="s">
        <v>88</v>
      </c>
      <c r="AY254" s="18" t="s">
        <v>134</v>
      </c>
      <c r="BE254" s="159">
        <f>IF(N254="základní",J254,0)</f>
        <v>0</v>
      </c>
      <c r="BF254" s="159">
        <f>IF(N254="snížená",J254,0)</f>
        <v>0</v>
      </c>
      <c r="BG254" s="159">
        <f>IF(N254="zákl. přenesená",J254,0)</f>
        <v>0</v>
      </c>
      <c r="BH254" s="159">
        <f>IF(N254="sníž. přenesená",J254,0)</f>
        <v>0</v>
      </c>
      <c r="BI254" s="159">
        <f>IF(N254="nulová",J254,0)</f>
        <v>0</v>
      </c>
      <c r="BJ254" s="18" t="s">
        <v>86</v>
      </c>
      <c r="BK254" s="159">
        <f>ROUND(I254*H254,2)</f>
        <v>0</v>
      </c>
      <c r="BL254" s="18" t="s">
        <v>261</v>
      </c>
      <c r="BM254" s="158" t="s">
        <v>553</v>
      </c>
    </row>
    <row r="255" spans="2:63" s="12" customFormat="1" ht="22.9" customHeight="1">
      <c r="B255" s="132"/>
      <c r="D255" s="133" t="s">
        <v>77</v>
      </c>
      <c r="E255" s="143" t="s">
        <v>554</v>
      </c>
      <c r="F255" s="143" t="s">
        <v>555</v>
      </c>
      <c r="I255" s="135"/>
      <c r="J255" s="144">
        <f>BK255</f>
        <v>0</v>
      </c>
      <c r="L255" s="132"/>
      <c r="M255" s="137"/>
      <c r="N255" s="138"/>
      <c r="O255" s="138"/>
      <c r="P255" s="139">
        <f>SUM(P256:P262)</f>
        <v>0</v>
      </c>
      <c r="Q255" s="138"/>
      <c r="R255" s="139">
        <f>SUM(R256:R262)</f>
        <v>0.010764000000000001</v>
      </c>
      <c r="S255" s="138"/>
      <c r="T255" s="140">
        <f>SUM(T256:T262)</f>
        <v>0</v>
      </c>
      <c r="AR255" s="133" t="s">
        <v>88</v>
      </c>
      <c r="AT255" s="141" t="s">
        <v>77</v>
      </c>
      <c r="AU255" s="141" t="s">
        <v>86</v>
      </c>
      <c r="AY255" s="133" t="s">
        <v>134</v>
      </c>
      <c r="BK255" s="142">
        <f>SUM(BK256:BK262)</f>
        <v>0</v>
      </c>
    </row>
    <row r="256" spans="1:65" s="2" customFormat="1" ht="24.2" customHeight="1">
      <c r="A256" s="33"/>
      <c r="B256" s="145"/>
      <c r="C256" s="146" t="s">
        <v>556</v>
      </c>
      <c r="D256" s="146" t="s">
        <v>137</v>
      </c>
      <c r="E256" s="147" t="s">
        <v>557</v>
      </c>
      <c r="F256" s="148" t="s">
        <v>558</v>
      </c>
      <c r="G256" s="149" t="s">
        <v>180</v>
      </c>
      <c r="H256" s="150">
        <v>16.56</v>
      </c>
      <c r="I256" s="151"/>
      <c r="J256" s="152">
        <f>ROUND(I256*H256,2)</f>
        <v>0</v>
      </c>
      <c r="K256" s="153"/>
      <c r="L256" s="34"/>
      <c r="M256" s="154" t="s">
        <v>1</v>
      </c>
      <c r="N256" s="155" t="s">
        <v>43</v>
      </c>
      <c r="O256" s="59"/>
      <c r="P256" s="156">
        <f>O256*H256</f>
        <v>0</v>
      </c>
      <c r="Q256" s="156">
        <v>6E-05</v>
      </c>
      <c r="R256" s="156">
        <f>Q256*H256</f>
        <v>0.0009935999999999999</v>
      </c>
      <c r="S256" s="156">
        <v>0</v>
      </c>
      <c r="T256" s="157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58" t="s">
        <v>261</v>
      </c>
      <c r="AT256" s="158" t="s">
        <v>137</v>
      </c>
      <c r="AU256" s="158" t="s">
        <v>88</v>
      </c>
      <c r="AY256" s="18" t="s">
        <v>134</v>
      </c>
      <c r="BE256" s="159">
        <f>IF(N256="základní",J256,0)</f>
        <v>0</v>
      </c>
      <c r="BF256" s="159">
        <f>IF(N256="snížená",J256,0)</f>
        <v>0</v>
      </c>
      <c r="BG256" s="159">
        <f>IF(N256="zákl. přenesená",J256,0)</f>
        <v>0</v>
      </c>
      <c r="BH256" s="159">
        <f>IF(N256="sníž. přenesená",J256,0)</f>
        <v>0</v>
      </c>
      <c r="BI256" s="159">
        <f>IF(N256="nulová",J256,0)</f>
        <v>0</v>
      </c>
      <c r="BJ256" s="18" t="s">
        <v>86</v>
      </c>
      <c r="BK256" s="159">
        <f>ROUND(I256*H256,2)</f>
        <v>0</v>
      </c>
      <c r="BL256" s="18" t="s">
        <v>261</v>
      </c>
      <c r="BM256" s="158" t="s">
        <v>559</v>
      </c>
    </row>
    <row r="257" spans="2:51" s="14" customFormat="1" ht="12">
      <c r="B257" s="173"/>
      <c r="D257" s="166" t="s">
        <v>181</v>
      </c>
      <c r="E257" s="174" t="s">
        <v>1</v>
      </c>
      <c r="F257" s="175" t="s">
        <v>560</v>
      </c>
      <c r="H257" s="176">
        <v>16.56</v>
      </c>
      <c r="I257" s="177"/>
      <c r="L257" s="173"/>
      <c r="M257" s="178"/>
      <c r="N257" s="179"/>
      <c r="O257" s="179"/>
      <c r="P257" s="179"/>
      <c r="Q257" s="179"/>
      <c r="R257" s="179"/>
      <c r="S257" s="179"/>
      <c r="T257" s="180"/>
      <c r="AT257" s="174" t="s">
        <v>181</v>
      </c>
      <c r="AU257" s="174" t="s">
        <v>88</v>
      </c>
      <c r="AV257" s="14" t="s">
        <v>88</v>
      </c>
      <c r="AW257" s="14" t="s">
        <v>33</v>
      </c>
      <c r="AX257" s="14" t="s">
        <v>86</v>
      </c>
      <c r="AY257" s="174" t="s">
        <v>134</v>
      </c>
    </row>
    <row r="258" spans="1:65" s="2" customFormat="1" ht="16.5" customHeight="1">
      <c r="A258" s="33"/>
      <c r="B258" s="145"/>
      <c r="C258" s="146" t="s">
        <v>561</v>
      </c>
      <c r="D258" s="146" t="s">
        <v>137</v>
      </c>
      <c r="E258" s="147" t="s">
        <v>562</v>
      </c>
      <c r="F258" s="148" t="s">
        <v>563</v>
      </c>
      <c r="G258" s="149" t="s">
        <v>180</v>
      </c>
      <c r="H258" s="150">
        <v>16.56</v>
      </c>
      <c r="I258" s="151"/>
      <c r="J258" s="152">
        <f>ROUND(I258*H258,2)</f>
        <v>0</v>
      </c>
      <c r="K258" s="153"/>
      <c r="L258" s="34"/>
      <c r="M258" s="154" t="s">
        <v>1</v>
      </c>
      <c r="N258" s="155" t="s">
        <v>43</v>
      </c>
      <c r="O258" s="59"/>
      <c r="P258" s="156">
        <f>O258*H258</f>
        <v>0</v>
      </c>
      <c r="Q258" s="156">
        <v>0</v>
      </c>
      <c r="R258" s="156">
        <f>Q258*H258</f>
        <v>0</v>
      </c>
      <c r="S258" s="156">
        <v>0</v>
      </c>
      <c r="T258" s="157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58" t="s">
        <v>261</v>
      </c>
      <c r="AT258" s="158" t="s">
        <v>137</v>
      </c>
      <c r="AU258" s="158" t="s">
        <v>88</v>
      </c>
      <c r="AY258" s="18" t="s">
        <v>134</v>
      </c>
      <c r="BE258" s="159">
        <f>IF(N258="základní",J258,0)</f>
        <v>0</v>
      </c>
      <c r="BF258" s="159">
        <f>IF(N258="snížená",J258,0)</f>
        <v>0</v>
      </c>
      <c r="BG258" s="159">
        <f>IF(N258="zákl. přenesená",J258,0)</f>
        <v>0</v>
      </c>
      <c r="BH258" s="159">
        <f>IF(N258="sníž. přenesená",J258,0)</f>
        <v>0</v>
      </c>
      <c r="BI258" s="159">
        <f>IF(N258="nulová",J258,0)</f>
        <v>0</v>
      </c>
      <c r="BJ258" s="18" t="s">
        <v>86</v>
      </c>
      <c r="BK258" s="159">
        <f>ROUND(I258*H258,2)</f>
        <v>0</v>
      </c>
      <c r="BL258" s="18" t="s">
        <v>261</v>
      </c>
      <c r="BM258" s="158" t="s">
        <v>564</v>
      </c>
    </row>
    <row r="259" spans="1:65" s="2" customFormat="1" ht="24.2" customHeight="1">
      <c r="A259" s="33"/>
      <c r="B259" s="145"/>
      <c r="C259" s="146" t="s">
        <v>565</v>
      </c>
      <c r="D259" s="146" t="s">
        <v>137</v>
      </c>
      <c r="E259" s="147" t="s">
        <v>566</v>
      </c>
      <c r="F259" s="148" t="s">
        <v>567</v>
      </c>
      <c r="G259" s="149" t="s">
        <v>180</v>
      </c>
      <c r="H259" s="150">
        <v>16.56</v>
      </c>
      <c r="I259" s="151"/>
      <c r="J259" s="152">
        <f>ROUND(I259*H259,2)</f>
        <v>0</v>
      </c>
      <c r="K259" s="153"/>
      <c r="L259" s="34"/>
      <c r="M259" s="154" t="s">
        <v>1</v>
      </c>
      <c r="N259" s="155" t="s">
        <v>43</v>
      </c>
      <c r="O259" s="59"/>
      <c r="P259" s="156">
        <f>O259*H259</f>
        <v>0</v>
      </c>
      <c r="Q259" s="156">
        <v>8E-05</v>
      </c>
      <c r="R259" s="156">
        <f>Q259*H259</f>
        <v>0.0013248000000000001</v>
      </c>
      <c r="S259" s="156">
        <v>0</v>
      </c>
      <c r="T259" s="157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58" t="s">
        <v>261</v>
      </c>
      <c r="AT259" s="158" t="s">
        <v>137</v>
      </c>
      <c r="AU259" s="158" t="s">
        <v>88</v>
      </c>
      <c r="AY259" s="18" t="s">
        <v>134</v>
      </c>
      <c r="BE259" s="159">
        <f>IF(N259="základní",J259,0)</f>
        <v>0</v>
      </c>
      <c r="BF259" s="159">
        <f>IF(N259="snížená",J259,0)</f>
        <v>0</v>
      </c>
      <c r="BG259" s="159">
        <f>IF(N259="zákl. přenesená",J259,0)</f>
        <v>0</v>
      </c>
      <c r="BH259" s="159">
        <f>IF(N259="sníž. přenesená",J259,0)</f>
        <v>0</v>
      </c>
      <c r="BI259" s="159">
        <f>IF(N259="nulová",J259,0)</f>
        <v>0</v>
      </c>
      <c r="BJ259" s="18" t="s">
        <v>86</v>
      </c>
      <c r="BK259" s="159">
        <f>ROUND(I259*H259,2)</f>
        <v>0</v>
      </c>
      <c r="BL259" s="18" t="s">
        <v>261</v>
      </c>
      <c r="BM259" s="158" t="s">
        <v>568</v>
      </c>
    </row>
    <row r="260" spans="1:65" s="2" customFormat="1" ht="24.2" customHeight="1">
      <c r="A260" s="33"/>
      <c r="B260" s="145"/>
      <c r="C260" s="146" t="s">
        <v>569</v>
      </c>
      <c r="D260" s="146" t="s">
        <v>137</v>
      </c>
      <c r="E260" s="147" t="s">
        <v>570</v>
      </c>
      <c r="F260" s="148" t="s">
        <v>571</v>
      </c>
      <c r="G260" s="149" t="s">
        <v>180</v>
      </c>
      <c r="H260" s="150">
        <v>16.56</v>
      </c>
      <c r="I260" s="151"/>
      <c r="J260" s="152">
        <f>ROUND(I260*H260,2)</f>
        <v>0</v>
      </c>
      <c r="K260" s="153"/>
      <c r="L260" s="34"/>
      <c r="M260" s="154" t="s">
        <v>1</v>
      </c>
      <c r="N260" s="155" t="s">
        <v>43</v>
      </c>
      <c r="O260" s="59"/>
      <c r="P260" s="156">
        <f>O260*H260</f>
        <v>0</v>
      </c>
      <c r="Q260" s="156">
        <v>0.00017</v>
      </c>
      <c r="R260" s="156">
        <f>Q260*H260</f>
        <v>0.0028152</v>
      </c>
      <c r="S260" s="156">
        <v>0</v>
      </c>
      <c r="T260" s="157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58" t="s">
        <v>261</v>
      </c>
      <c r="AT260" s="158" t="s">
        <v>137</v>
      </c>
      <c r="AU260" s="158" t="s">
        <v>88</v>
      </c>
      <c r="AY260" s="18" t="s">
        <v>134</v>
      </c>
      <c r="BE260" s="159">
        <f>IF(N260="základní",J260,0)</f>
        <v>0</v>
      </c>
      <c r="BF260" s="159">
        <f>IF(N260="snížená",J260,0)</f>
        <v>0</v>
      </c>
      <c r="BG260" s="159">
        <f>IF(N260="zákl. přenesená",J260,0)</f>
        <v>0</v>
      </c>
      <c r="BH260" s="159">
        <f>IF(N260="sníž. přenesená",J260,0)</f>
        <v>0</v>
      </c>
      <c r="BI260" s="159">
        <f>IF(N260="nulová",J260,0)</f>
        <v>0</v>
      </c>
      <c r="BJ260" s="18" t="s">
        <v>86</v>
      </c>
      <c r="BK260" s="159">
        <f>ROUND(I260*H260,2)</f>
        <v>0</v>
      </c>
      <c r="BL260" s="18" t="s">
        <v>261</v>
      </c>
      <c r="BM260" s="158" t="s">
        <v>572</v>
      </c>
    </row>
    <row r="261" spans="1:65" s="2" customFormat="1" ht="24.2" customHeight="1">
      <c r="A261" s="33"/>
      <c r="B261" s="145"/>
      <c r="C261" s="146" t="s">
        <v>573</v>
      </c>
      <c r="D261" s="146" t="s">
        <v>137</v>
      </c>
      <c r="E261" s="147" t="s">
        <v>574</v>
      </c>
      <c r="F261" s="148" t="s">
        <v>575</v>
      </c>
      <c r="G261" s="149" t="s">
        <v>180</v>
      </c>
      <c r="H261" s="150">
        <v>16.56</v>
      </c>
      <c r="I261" s="151"/>
      <c r="J261" s="152">
        <f>ROUND(I261*H261,2)</f>
        <v>0</v>
      </c>
      <c r="K261" s="153"/>
      <c r="L261" s="34"/>
      <c r="M261" s="154" t="s">
        <v>1</v>
      </c>
      <c r="N261" s="155" t="s">
        <v>43</v>
      </c>
      <c r="O261" s="59"/>
      <c r="P261" s="156">
        <f>O261*H261</f>
        <v>0</v>
      </c>
      <c r="Q261" s="156">
        <v>0.00017</v>
      </c>
      <c r="R261" s="156">
        <f>Q261*H261</f>
        <v>0.0028152</v>
      </c>
      <c r="S261" s="156">
        <v>0</v>
      </c>
      <c r="T261" s="157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58" t="s">
        <v>261</v>
      </c>
      <c r="AT261" s="158" t="s">
        <v>137</v>
      </c>
      <c r="AU261" s="158" t="s">
        <v>88</v>
      </c>
      <c r="AY261" s="18" t="s">
        <v>134</v>
      </c>
      <c r="BE261" s="159">
        <f>IF(N261="základní",J261,0)</f>
        <v>0</v>
      </c>
      <c r="BF261" s="159">
        <f>IF(N261="snížená",J261,0)</f>
        <v>0</v>
      </c>
      <c r="BG261" s="159">
        <f>IF(N261="zákl. přenesená",J261,0)</f>
        <v>0</v>
      </c>
      <c r="BH261" s="159">
        <f>IF(N261="sníž. přenesená",J261,0)</f>
        <v>0</v>
      </c>
      <c r="BI261" s="159">
        <f>IF(N261="nulová",J261,0)</f>
        <v>0</v>
      </c>
      <c r="BJ261" s="18" t="s">
        <v>86</v>
      </c>
      <c r="BK261" s="159">
        <f>ROUND(I261*H261,2)</f>
        <v>0</v>
      </c>
      <c r="BL261" s="18" t="s">
        <v>261</v>
      </c>
      <c r="BM261" s="158" t="s">
        <v>576</v>
      </c>
    </row>
    <row r="262" spans="1:65" s="2" customFormat="1" ht="24.2" customHeight="1">
      <c r="A262" s="33"/>
      <c r="B262" s="145"/>
      <c r="C262" s="146" t="s">
        <v>577</v>
      </c>
      <c r="D262" s="146" t="s">
        <v>137</v>
      </c>
      <c r="E262" s="147" t="s">
        <v>578</v>
      </c>
      <c r="F262" s="148" t="s">
        <v>579</v>
      </c>
      <c r="G262" s="149" t="s">
        <v>180</v>
      </c>
      <c r="H262" s="150">
        <v>16.56</v>
      </c>
      <c r="I262" s="151"/>
      <c r="J262" s="152">
        <f>ROUND(I262*H262,2)</f>
        <v>0</v>
      </c>
      <c r="K262" s="153"/>
      <c r="L262" s="34"/>
      <c r="M262" s="154" t="s">
        <v>1</v>
      </c>
      <c r="N262" s="155" t="s">
        <v>43</v>
      </c>
      <c r="O262" s="59"/>
      <c r="P262" s="156">
        <f>O262*H262</f>
        <v>0</v>
      </c>
      <c r="Q262" s="156">
        <v>0.00017</v>
      </c>
      <c r="R262" s="156">
        <f>Q262*H262</f>
        <v>0.0028152</v>
      </c>
      <c r="S262" s="156">
        <v>0</v>
      </c>
      <c r="T262" s="157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58" t="s">
        <v>261</v>
      </c>
      <c r="AT262" s="158" t="s">
        <v>137</v>
      </c>
      <c r="AU262" s="158" t="s">
        <v>88</v>
      </c>
      <c r="AY262" s="18" t="s">
        <v>134</v>
      </c>
      <c r="BE262" s="159">
        <f>IF(N262="základní",J262,0)</f>
        <v>0</v>
      </c>
      <c r="BF262" s="159">
        <f>IF(N262="snížená",J262,0)</f>
        <v>0</v>
      </c>
      <c r="BG262" s="159">
        <f>IF(N262="zákl. přenesená",J262,0)</f>
        <v>0</v>
      </c>
      <c r="BH262" s="159">
        <f>IF(N262="sníž. přenesená",J262,0)</f>
        <v>0</v>
      </c>
      <c r="BI262" s="159">
        <f>IF(N262="nulová",J262,0)</f>
        <v>0</v>
      </c>
      <c r="BJ262" s="18" t="s">
        <v>86</v>
      </c>
      <c r="BK262" s="159">
        <f>ROUND(I262*H262,2)</f>
        <v>0</v>
      </c>
      <c r="BL262" s="18" t="s">
        <v>261</v>
      </c>
      <c r="BM262" s="158" t="s">
        <v>580</v>
      </c>
    </row>
    <row r="263" spans="2:63" s="12" customFormat="1" ht="22.9" customHeight="1">
      <c r="B263" s="132"/>
      <c r="D263" s="133" t="s">
        <v>77</v>
      </c>
      <c r="E263" s="143" t="s">
        <v>581</v>
      </c>
      <c r="F263" s="143" t="s">
        <v>582</v>
      </c>
      <c r="I263" s="135"/>
      <c r="J263" s="144">
        <f>BK263</f>
        <v>0</v>
      </c>
      <c r="L263" s="132"/>
      <c r="M263" s="137"/>
      <c r="N263" s="138"/>
      <c r="O263" s="138"/>
      <c r="P263" s="139">
        <f>SUM(P264:P266)</f>
        <v>0</v>
      </c>
      <c r="Q263" s="138"/>
      <c r="R263" s="139">
        <f>SUM(R264:R266)</f>
        <v>0.01760706</v>
      </c>
      <c r="S263" s="138"/>
      <c r="T263" s="140">
        <f>SUM(T264:T266)</f>
        <v>0</v>
      </c>
      <c r="AR263" s="133" t="s">
        <v>88</v>
      </c>
      <c r="AT263" s="141" t="s">
        <v>77</v>
      </c>
      <c r="AU263" s="141" t="s">
        <v>86</v>
      </c>
      <c r="AY263" s="133" t="s">
        <v>134</v>
      </c>
      <c r="BK263" s="142">
        <f>SUM(BK264:BK266)</f>
        <v>0</v>
      </c>
    </row>
    <row r="264" spans="1:65" s="2" customFormat="1" ht="24.2" customHeight="1">
      <c r="A264" s="33"/>
      <c r="B264" s="145"/>
      <c r="C264" s="146" t="s">
        <v>583</v>
      </c>
      <c r="D264" s="146" t="s">
        <v>137</v>
      </c>
      <c r="E264" s="147" t="s">
        <v>584</v>
      </c>
      <c r="F264" s="148" t="s">
        <v>585</v>
      </c>
      <c r="G264" s="149" t="s">
        <v>180</v>
      </c>
      <c r="H264" s="150">
        <v>60.714</v>
      </c>
      <c r="I264" s="151"/>
      <c r="J264" s="152">
        <f>ROUND(I264*H264,2)</f>
        <v>0</v>
      </c>
      <c r="K264" s="153"/>
      <c r="L264" s="34"/>
      <c r="M264" s="154" t="s">
        <v>1</v>
      </c>
      <c r="N264" s="155" t="s">
        <v>43</v>
      </c>
      <c r="O264" s="59"/>
      <c r="P264" s="156">
        <f>O264*H264</f>
        <v>0</v>
      </c>
      <c r="Q264" s="156">
        <v>0</v>
      </c>
      <c r="R264" s="156">
        <f>Q264*H264</f>
        <v>0</v>
      </c>
      <c r="S264" s="156">
        <v>0</v>
      </c>
      <c r="T264" s="157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58" t="s">
        <v>261</v>
      </c>
      <c r="AT264" s="158" t="s">
        <v>137</v>
      </c>
      <c r="AU264" s="158" t="s">
        <v>88</v>
      </c>
      <c r="AY264" s="18" t="s">
        <v>134</v>
      </c>
      <c r="BE264" s="159">
        <f>IF(N264="základní",J264,0)</f>
        <v>0</v>
      </c>
      <c r="BF264" s="159">
        <f>IF(N264="snížená",J264,0)</f>
        <v>0</v>
      </c>
      <c r="BG264" s="159">
        <f>IF(N264="zákl. přenesená",J264,0)</f>
        <v>0</v>
      </c>
      <c r="BH264" s="159">
        <f>IF(N264="sníž. přenesená",J264,0)</f>
        <v>0</v>
      </c>
      <c r="BI264" s="159">
        <f>IF(N264="nulová",J264,0)</f>
        <v>0</v>
      </c>
      <c r="BJ264" s="18" t="s">
        <v>86</v>
      </c>
      <c r="BK264" s="159">
        <f>ROUND(I264*H264,2)</f>
        <v>0</v>
      </c>
      <c r="BL264" s="18" t="s">
        <v>261</v>
      </c>
      <c r="BM264" s="158" t="s">
        <v>586</v>
      </c>
    </row>
    <row r="265" spans="2:51" s="14" customFormat="1" ht="12">
      <c r="B265" s="173"/>
      <c r="D265" s="166" t="s">
        <v>181</v>
      </c>
      <c r="E265" s="174" t="s">
        <v>1</v>
      </c>
      <c r="F265" s="175" t="s">
        <v>587</v>
      </c>
      <c r="H265" s="176">
        <v>60.714</v>
      </c>
      <c r="I265" s="177"/>
      <c r="L265" s="173"/>
      <c r="M265" s="178"/>
      <c r="N265" s="179"/>
      <c r="O265" s="179"/>
      <c r="P265" s="179"/>
      <c r="Q265" s="179"/>
      <c r="R265" s="179"/>
      <c r="S265" s="179"/>
      <c r="T265" s="180"/>
      <c r="AT265" s="174" t="s">
        <v>181</v>
      </c>
      <c r="AU265" s="174" t="s">
        <v>88</v>
      </c>
      <c r="AV265" s="14" t="s">
        <v>88</v>
      </c>
      <c r="AW265" s="14" t="s">
        <v>33</v>
      </c>
      <c r="AX265" s="14" t="s">
        <v>86</v>
      </c>
      <c r="AY265" s="174" t="s">
        <v>134</v>
      </c>
    </row>
    <row r="266" spans="1:65" s="2" customFormat="1" ht="24.2" customHeight="1">
      <c r="A266" s="33"/>
      <c r="B266" s="145"/>
      <c r="C266" s="146" t="s">
        <v>588</v>
      </c>
      <c r="D266" s="146" t="s">
        <v>137</v>
      </c>
      <c r="E266" s="147" t="s">
        <v>589</v>
      </c>
      <c r="F266" s="148" t="s">
        <v>590</v>
      </c>
      <c r="G266" s="149" t="s">
        <v>180</v>
      </c>
      <c r="H266" s="150">
        <v>60.714</v>
      </c>
      <c r="I266" s="151"/>
      <c r="J266" s="152">
        <f>ROUND(I266*H266,2)</f>
        <v>0</v>
      </c>
      <c r="K266" s="153"/>
      <c r="L266" s="34"/>
      <c r="M266" s="154" t="s">
        <v>1</v>
      </c>
      <c r="N266" s="155" t="s">
        <v>43</v>
      </c>
      <c r="O266" s="59"/>
      <c r="P266" s="156">
        <f>O266*H266</f>
        <v>0</v>
      </c>
      <c r="Q266" s="156">
        <v>0.00029</v>
      </c>
      <c r="R266" s="156">
        <f>Q266*H266</f>
        <v>0.01760706</v>
      </c>
      <c r="S266" s="156">
        <v>0</v>
      </c>
      <c r="T266" s="157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58" t="s">
        <v>261</v>
      </c>
      <c r="AT266" s="158" t="s">
        <v>137</v>
      </c>
      <c r="AU266" s="158" t="s">
        <v>88</v>
      </c>
      <c r="AY266" s="18" t="s">
        <v>134</v>
      </c>
      <c r="BE266" s="159">
        <f>IF(N266="základní",J266,0)</f>
        <v>0</v>
      </c>
      <c r="BF266" s="159">
        <f>IF(N266="snížená",J266,0)</f>
        <v>0</v>
      </c>
      <c r="BG266" s="159">
        <f>IF(N266="zákl. přenesená",J266,0)</f>
        <v>0</v>
      </c>
      <c r="BH266" s="159">
        <f>IF(N266="sníž. přenesená",J266,0)</f>
        <v>0</v>
      </c>
      <c r="BI266" s="159">
        <f>IF(N266="nulová",J266,0)</f>
        <v>0</v>
      </c>
      <c r="BJ266" s="18" t="s">
        <v>86</v>
      </c>
      <c r="BK266" s="159">
        <f>ROUND(I266*H266,2)</f>
        <v>0</v>
      </c>
      <c r="BL266" s="18" t="s">
        <v>261</v>
      </c>
      <c r="BM266" s="158" t="s">
        <v>591</v>
      </c>
    </row>
    <row r="267" spans="2:63" s="12" customFormat="1" ht="25.9" customHeight="1">
      <c r="B267" s="132"/>
      <c r="D267" s="133" t="s">
        <v>77</v>
      </c>
      <c r="E267" s="134" t="s">
        <v>592</v>
      </c>
      <c r="F267" s="134" t="s">
        <v>593</v>
      </c>
      <c r="I267" s="135"/>
      <c r="J267" s="136">
        <f>BK267</f>
        <v>0</v>
      </c>
      <c r="L267" s="132"/>
      <c r="M267" s="137"/>
      <c r="N267" s="138"/>
      <c r="O267" s="138"/>
      <c r="P267" s="139">
        <f>P268</f>
        <v>0</v>
      </c>
      <c r="Q267" s="138"/>
      <c r="R267" s="139">
        <f>R268</f>
        <v>0</v>
      </c>
      <c r="S267" s="138"/>
      <c r="T267" s="140">
        <f>T268</f>
        <v>0</v>
      </c>
      <c r="AR267" s="133" t="s">
        <v>155</v>
      </c>
      <c r="AT267" s="141" t="s">
        <v>77</v>
      </c>
      <c r="AU267" s="141" t="s">
        <v>78</v>
      </c>
      <c r="AY267" s="133" t="s">
        <v>134</v>
      </c>
      <c r="BK267" s="142">
        <f>BK268</f>
        <v>0</v>
      </c>
    </row>
    <row r="268" spans="1:65" s="2" customFormat="1" ht="16.5" customHeight="1">
      <c r="A268" s="33"/>
      <c r="B268" s="145"/>
      <c r="C268" s="146" t="s">
        <v>594</v>
      </c>
      <c r="D268" s="146" t="s">
        <v>137</v>
      </c>
      <c r="E268" s="147" t="s">
        <v>595</v>
      </c>
      <c r="F268" s="148" t="s">
        <v>596</v>
      </c>
      <c r="G268" s="149" t="s">
        <v>597</v>
      </c>
      <c r="H268" s="150">
        <v>10</v>
      </c>
      <c r="I268" s="151"/>
      <c r="J268" s="152">
        <f>ROUND(I268*H268,2)</f>
        <v>0</v>
      </c>
      <c r="K268" s="153"/>
      <c r="L268" s="34"/>
      <c r="M268" s="160" t="s">
        <v>1</v>
      </c>
      <c r="N268" s="161" t="s">
        <v>43</v>
      </c>
      <c r="O268" s="162"/>
      <c r="P268" s="163">
        <f>O268*H268</f>
        <v>0</v>
      </c>
      <c r="Q268" s="163">
        <v>0</v>
      </c>
      <c r="R268" s="163">
        <f>Q268*H268</f>
        <v>0</v>
      </c>
      <c r="S268" s="163">
        <v>0</v>
      </c>
      <c r="T268" s="164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58" t="s">
        <v>598</v>
      </c>
      <c r="AT268" s="158" t="s">
        <v>137</v>
      </c>
      <c r="AU268" s="158" t="s">
        <v>86</v>
      </c>
      <c r="AY268" s="18" t="s">
        <v>134</v>
      </c>
      <c r="BE268" s="159">
        <f>IF(N268="základní",J268,0)</f>
        <v>0</v>
      </c>
      <c r="BF268" s="159">
        <f>IF(N268="snížená",J268,0)</f>
        <v>0</v>
      </c>
      <c r="BG268" s="159">
        <f>IF(N268="zákl. přenesená",J268,0)</f>
        <v>0</v>
      </c>
      <c r="BH268" s="159">
        <f>IF(N268="sníž. přenesená",J268,0)</f>
        <v>0</v>
      </c>
      <c r="BI268" s="159">
        <f>IF(N268="nulová",J268,0)</f>
        <v>0</v>
      </c>
      <c r="BJ268" s="18" t="s">
        <v>86</v>
      </c>
      <c r="BK268" s="159">
        <f>ROUND(I268*H268,2)</f>
        <v>0</v>
      </c>
      <c r="BL268" s="18" t="s">
        <v>598</v>
      </c>
      <c r="BM268" s="158" t="s">
        <v>599</v>
      </c>
    </row>
    <row r="269" spans="1:31" s="2" customFormat="1" ht="6.95" customHeight="1">
      <c r="A269" s="33"/>
      <c r="B269" s="48"/>
      <c r="C269" s="49"/>
      <c r="D269" s="49"/>
      <c r="E269" s="49"/>
      <c r="F269" s="49"/>
      <c r="G269" s="49"/>
      <c r="H269" s="49"/>
      <c r="I269" s="49"/>
      <c r="J269" s="49"/>
      <c r="K269" s="49"/>
      <c r="L269" s="34"/>
      <c r="M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</row>
  </sheetData>
  <autoFilter ref="C128:K268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80"/>
  <sheetViews>
    <sheetView showGridLines="0" workbookViewId="0" topLeftCell="A164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4" t="s">
        <v>5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8" t="s">
        <v>96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88</v>
      </c>
    </row>
    <row r="4" spans="2:46" s="1" customFormat="1" ht="24.95" customHeight="1">
      <c r="B4" s="21"/>
      <c r="D4" s="22" t="s">
        <v>106</v>
      </c>
      <c r="L4" s="21"/>
      <c r="M4" s="94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48" t="str">
        <f>'Rekapitulace stavby'!K6</f>
        <v>Dokončení rekonstrukce toalet 1.NP a 2.NP - muzeum</v>
      </c>
      <c r="F7" s="249"/>
      <c r="G7" s="249"/>
      <c r="H7" s="249"/>
      <c r="L7" s="21"/>
    </row>
    <row r="8" spans="1:31" s="2" customFormat="1" ht="12" customHeight="1">
      <c r="A8" s="33"/>
      <c r="B8" s="34"/>
      <c r="C8" s="33"/>
      <c r="D8" s="28" t="s">
        <v>107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28" t="s">
        <v>600</v>
      </c>
      <c r="F9" s="247"/>
      <c r="G9" s="247"/>
      <c r="H9" s="24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28" t="s">
        <v>18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28" t="s">
        <v>21</v>
      </c>
      <c r="J12" s="56" t="str">
        <f>'Rekapitulace stavby'!AN8</f>
        <v>17. 6. 2022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28" t="s">
        <v>24</v>
      </c>
      <c r="J14" s="26" t="s">
        <v>25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26</v>
      </c>
      <c r="F15" s="33"/>
      <c r="G15" s="33"/>
      <c r="H15" s="33"/>
      <c r="I15" s="28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28</v>
      </c>
      <c r="E17" s="33"/>
      <c r="F17" s="33"/>
      <c r="G17" s="33"/>
      <c r="H17" s="33"/>
      <c r="I17" s="28" t="s">
        <v>24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50" t="str">
        <f>'Rekapitulace stavby'!E14</f>
        <v>Vyplň údaj</v>
      </c>
      <c r="F18" s="243"/>
      <c r="G18" s="243"/>
      <c r="H18" s="243"/>
      <c r="I18" s="2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30</v>
      </c>
      <c r="E20" s="33"/>
      <c r="F20" s="33"/>
      <c r="G20" s="33"/>
      <c r="H20" s="33"/>
      <c r="I20" s="28" t="s">
        <v>24</v>
      </c>
      <c r="J20" s="26" t="s">
        <v>31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32</v>
      </c>
      <c r="F21" s="33"/>
      <c r="G21" s="33"/>
      <c r="H21" s="33"/>
      <c r="I21" s="28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28" t="s">
        <v>24</v>
      </c>
      <c r="J23" s="26" t="s">
        <v>35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36</v>
      </c>
      <c r="F24" s="33"/>
      <c r="G24" s="33"/>
      <c r="H24" s="33"/>
      <c r="I24" s="28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5"/>
      <c r="B27" s="96"/>
      <c r="C27" s="95"/>
      <c r="D27" s="95"/>
      <c r="E27" s="246" t="s">
        <v>1</v>
      </c>
      <c r="F27" s="246"/>
      <c r="G27" s="246"/>
      <c r="H27" s="246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8" t="s">
        <v>38</v>
      </c>
      <c r="E30" s="33"/>
      <c r="F30" s="33"/>
      <c r="G30" s="33"/>
      <c r="H30" s="33"/>
      <c r="I30" s="33"/>
      <c r="J30" s="72">
        <f>ROUND(J128,2)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40</v>
      </c>
      <c r="G32" s="33"/>
      <c r="H32" s="33"/>
      <c r="I32" s="37" t="s">
        <v>39</v>
      </c>
      <c r="J32" s="37" t="s">
        <v>41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9" t="s">
        <v>42</v>
      </c>
      <c r="E33" s="28" t="s">
        <v>43</v>
      </c>
      <c r="F33" s="100">
        <f>ROUND((SUM(BE128:BE179)),2)</f>
        <v>0</v>
      </c>
      <c r="G33" s="33"/>
      <c r="H33" s="33"/>
      <c r="I33" s="101">
        <v>0.21</v>
      </c>
      <c r="J33" s="100">
        <f>ROUND(((SUM(BE128:BE179))*I33),2)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44</v>
      </c>
      <c r="F34" s="100">
        <f>ROUND((SUM(BF128:BF179)),2)</f>
        <v>0</v>
      </c>
      <c r="G34" s="33"/>
      <c r="H34" s="33"/>
      <c r="I34" s="101">
        <v>0.15</v>
      </c>
      <c r="J34" s="100">
        <f>ROUND(((SUM(BF128:BF179))*I34),2)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45</v>
      </c>
      <c r="F35" s="100">
        <f>ROUND((SUM(BG128:BG179)),2)</f>
        <v>0</v>
      </c>
      <c r="G35" s="33"/>
      <c r="H35" s="33"/>
      <c r="I35" s="101">
        <v>0.21</v>
      </c>
      <c r="J35" s="100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46</v>
      </c>
      <c r="F36" s="100">
        <f>ROUND((SUM(BH128:BH179)),2)</f>
        <v>0</v>
      </c>
      <c r="G36" s="33"/>
      <c r="H36" s="33"/>
      <c r="I36" s="101">
        <v>0.15</v>
      </c>
      <c r="J36" s="100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47</v>
      </c>
      <c r="F37" s="100">
        <f>ROUND((SUM(BI128:BI179)),2)</f>
        <v>0</v>
      </c>
      <c r="G37" s="33"/>
      <c r="H37" s="33"/>
      <c r="I37" s="101">
        <v>0</v>
      </c>
      <c r="J37" s="100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2"/>
      <c r="D39" s="103" t="s">
        <v>48</v>
      </c>
      <c r="E39" s="61"/>
      <c r="F39" s="61"/>
      <c r="G39" s="104" t="s">
        <v>49</v>
      </c>
      <c r="H39" s="105" t="s">
        <v>50</v>
      </c>
      <c r="I39" s="61"/>
      <c r="J39" s="106">
        <f>SUM(J30:J37)</f>
        <v>0</v>
      </c>
      <c r="K39" s="107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51</v>
      </c>
      <c r="E50" s="45"/>
      <c r="F50" s="45"/>
      <c r="G50" s="44" t="s">
        <v>52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53</v>
      </c>
      <c r="E61" s="36"/>
      <c r="F61" s="108" t="s">
        <v>54</v>
      </c>
      <c r="G61" s="46" t="s">
        <v>53</v>
      </c>
      <c r="H61" s="36"/>
      <c r="I61" s="36"/>
      <c r="J61" s="109" t="s">
        <v>54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55</v>
      </c>
      <c r="E65" s="47"/>
      <c r="F65" s="47"/>
      <c r="G65" s="44" t="s">
        <v>56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53</v>
      </c>
      <c r="E76" s="36"/>
      <c r="F76" s="108" t="s">
        <v>54</v>
      </c>
      <c r="G76" s="46" t="s">
        <v>53</v>
      </c>
      <c r="H76" s="36"/>
      <c r="I76" s="36"/>
      <c r="J76" s="109" t="s">
        <v>54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109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48" t="str">
        <f>E7</f>
        <v>Dokončení rekonstrukce toalet 1.NP a 2.NP - muzeum</v>
      </c>
      <c r="F85" s="249"/>
      <c r="G85" s="249"/>
      <c r="H85" s="24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107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28" t="str">
        <f>E9</f>
        <v>02 - ZTI</v>
      </c>
      <c r="F87" s="247"/>
      <c r="G87" s="247"/>
      <c r="H87" s="24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19</v>
      </c>
      <c r="D89" s="33"/>
      <c r="E89" s="33"/>
      <c r="F89" s="26" t="str">
        <f>F12</f>
        <v>Masarykovo náměstí 97</v>
      </c>
      <c r="G89" s="33"/>
      <c r="H89" s="33"/>
      <c r="I89" s="28" t="s">
        <v>21</v>
      </c>
      <c r="J89" s="56" t="str">
        <f>IF(J12="","",J12)</f>
        <v>17. 6. 2022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23</v>
      </c>
      <c r="D91" s="33"/>
      <c r="E91" s="33"/>
      <c r="F91" s="26" t="str">
        <f>E15</f>
        <v>Oblastní muzeum Praha-východ</v>
      </c>
      <c r="G91" s="33"/>
      <c r="H91" s="33"/>
      <c r="I91" s="28" t="s">
        <v>30</v>
      </c>
      <c r="J91" s="31" t="str">
        <f>E21</f>
        <v>Maur – Dases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28" t="s">
        <v>34</v>
      </c>
      <c r="J92" s="31" t="str">
        <f>E24</f>
        <v>RPHSTAV s.r.o.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10" t="s">
        <v>110</v>
      </c>
      <c r="D94" s="102"/>
      <c r="E94" s="102"/>
      <c r="F94" s="102"/>
      <c r="G94" s="102"/>
      <c r="H94" s="102"/>
      <c r="I94" s="102"/>
      <c r="J94" s="111" t="s">
        <v>111</v>
      </c>
      <c r="K94" s="102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2" t="s">
        <v>112</v>
      </c>
      <c r="D96" s="33"/>
      <c r="E96" s="33"/>
      <c r="F96" s="33"/>
      <c r="G96" s="33"/>
      <c r="H96" s="33"/>
      <c r="I96" s="33"/>
      <c r="J96" s="72">
        <f>J128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113</v>
      </c>
    </row>
    <row r="97" spans="2:12" s="9" customFormat="1" ht="24.95" customHeight="1">
      <c r="B97" s="113"/>
      <c r="D97" s="114" t="s">
        <v>601</v>
      </c>
      <c r="E97" s="115"/>
      <c r="F97" s="115"/>
      <c r="G97" s="115"/>
      <c r="H97" s="115"/>
      <c r="I97" s="115"/>
      <c r="J97" s="116">
        <f>J129</f>
        <v>0</v>
      </c>
      <c r="L97" s="113"/>
    </row>
    <row r="98" spans="2:12" s="10" customFormat="1" ht="19.9" customHeight="1">
      <c r="B98" s="117"/>
      <c r="D98" s="118" t="s">
        <v>602</v>
      </c>
      <c r="E98" s="119"/>
      <c r="F98" s="119"/>
      <c r="G98" s="119"/>
      <c r="H98" s="119"/>
      <c r="I98" s="119"/>
      <c r="J98" s="120">
        <f>J130</f>
        <v>0</v>
      </c>
      <c r="L98" s="117"/>
    </row>
    <row r="99" spans="2:12" s="10" customFormat="1" ht="19.9" customHeight="1">
      <c r="B99" s="117"/>
      <c r="D99" s="118" t="s">
        <v>603</v>
      </c>
      <c r="E99" s="119"/>
      <c r="F99" s="119"/>
      <c r="G99" s="119"/>
      <c r="H99" s="119"/>
      <c r="I99" s="119"/>
      <c r="J99" s="120">
        <f>J131</f>
        <v>0</v>
      </c>
      <c r="L99" s="117"/>
    </row>
    <row r="100" spans="2:12" s="10" customFormat="1" ht="19.9" customHeight="1">
      <c r="B100" s="117"/>
      <c r="D100" s="118" t="s">
        <v>604</v>
      </c>
      <c r="E100" s="119"/>
      <c r="F100" s="119"/>
      <c r="G100" s="119"/>
      <c r="H100" s="119"/>
      <c r="I100" s="119"/>
      <c r="J100" s="120">
        <f>J137</f>
        <v>0</v>
      </c>
      <c r="L100" s="117"/>
    </row>
    <row r="101" spans="2:12" s="10" customFormat="1" ht="19.9" customHeight="1">
      <c r="B101" s="117"/>
      <c r="D101" s="118" t="s">
        <v>605</v>
      </c>
      <c r="E101" s="119"/>
      <c r="F101" s="119"/>
      <c r="G101" s="119"/>
      <c r="H101" s="119"/>
      <c r="I101" s="119"/>
      <c r="J101" s="120">
        <f>J148</f>
        <v>0</v>
      </c>
      <c r="L101" s="117"/>
    </row>
    <row r="102" spans="2:12" s="10" customFormat="1" ht="19.9" customHeight="1">
      <c r="B102" s="117"/>
      <c r="D102" s="118" t="s">
        <v>606</v>
      </c>
      <c r="E102" s="119"/>
      <c r="F102" s="119"/>
      <c r="G102" s="119"/>
      <c r="H102" s="119"/>
      <c r="I102" s="119"/>
      <c r="J102" s="120">
        <f>J149</f>
        <v>0</v>
      </c>
      <c r="L102" s="117"/>
    </row>
    <row r="103" spans="2:12" s="10" customFormat="1" ht="19.9" customHeight="1">
      <c r="B103" s="117"/>
      <c r="D103" s="118" t="s">
        <v>607</v>
      </c>
      <c r="E103" s="119"/>
      <c r="F103" s="119"/>
      <c r="G103" s="119"/>
      <c r="H103" s="119"/>
      <c r="I103" s="119"/>
      <c r="J103" s="120">
        <f>J151</f>
        <v>0</v>
      </c>
      <c r="L103" s="117"/>
    </row>
    <row r="104" spans="2:12" s="10" customFormat="1" ht="19.9" customHeight="1">
      <c r="B104" s="117"/>
      <c r="D104" s="118" t="s">
        <v>608</v>
      </c>
      <c r="E104" s="119"/>
      <c r="F104" s="119"/>
      <c r="G104" s="119"/>
      <c r="H104" s="119"/>
      <c r="I104" s="119"/>
      <c r="J104" s="120">
        <f>J156</f>
        <v>0</v>
      </c>
      <c r="L104" s="117"/>
    </row>
    <row r="105" spans="2:12" s="10" customFormat="1" ht="19.9" customHeight="1">
      <c r="B105" s="117"/>
      <c r="D105" s="118" t="s">
        <v>609</v>
      </c>
      <c r="E105" s="119"/>
      <c r="F105" s="119"/>
      <c r="G105" s="119"/>
      <c r="H105" s="119"/>
      <c r="I105" s="119"/>
      <c r="J105" s="120">
        <f>J160</f>
        <v>0</v>
      </c>
      <c r="L105" s="117"/>
    </row>
    <row r="106" spans="2:12" s="10" customFormat="1" ht="19.9" customHeight="1">
      <c r="B106" s="117"/>
      <c r="D106" s="118" t="s">
        <v>610</v>
      </c>
      <c r="E106" s="119"/>
      <c r="F106" s="119"/>
      <c r="G106" s="119"/>
      <c r="H106" s="119"/>
      <c r="I106" s="119"/>
      <c r="J106" s="120">
        <f>J165</f>
        <v>0</v>
      </c>
      <c r="L106" s="117"/>
    </row>
    <row r="107" spans="2:12" s="10" customFormat="1" ht="19.9" customHeight="1">
      <c r="B107" s="117"/>
      <c r="D107" s="118" t="s">
        <v>611</v>
      </c>
      <c r="E107" s="119"/>
      <c r="F107" s="119"/>
      <c r="G107" s="119"/>
      <c r="H107" s="119"/>
      <c r="I107" s="119"/>
      <c r="J107" s="120">
        <f>J169</f>
        <v>0</v>
      </c>
      <c r="L107" s="117"/>
    </row>
    <row r="108" spans="2:12" s="10" customFormat="1" ht="19.9" customHeight="1">
      <c r="B108" s="117"/>
      <c r="D108" s="118" t="s">
        <v>612</v>
      </c>
      <c r="E108" s="119"/>
      <c r="F108" s="119"/>
      <c r="G108" s="119"/>
      <c r="H108" s="119"/>
      <c r="I108" s="119"/>
      <c r="J108" s="120">
        <f>J174</f>
        <v>0</v>
      </c>
      <c r="L108" s="117"/>
    </row>
    <row r="109" spans="1:31" s="2" customFormat="1" ht="21.75" customHeight="1">
      <c r="A109" s="33"/>
      <c r="B109" s="34"/>
      <c r="C109" s="33"/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4" spans="1:31" s="2" customFormat="1" ht="6.95" customHeight="1">
      <c r="A114" s="33"/>
      <c r="B114" s="50"/>
      <c r="C114" s="51"/>
      <c r="D114" s="51"/>
      <c r="E114" s="51"/>
      <c r="F114" s="51"/>
      <c r="G114" s="51"/>
      <c r="H114" s="51"/>
      <c r="I114" s="51"/>
      <c r="J114" s="51"/>
      <c r="K114" s="51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4.95" customHeight="1">
      <c r="A115" s="33"/>
      <c r="B115" s="34"/>
      <c r="C115" s="22" t="s">
        <v>120</v>
      </c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16</v>
      </c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6.5" customHeight="1">
      <c r="A118" s="33"/>
      <c r="B118" s="34"/>
      <c r="C118" s="33"/>
      <c r="D118" s="33"/>
      <c r="E118" s="248" t="str">
        <f>E7</f>
        <v>Dokončení rekonstrukce toalet 1.NP a 2.NP - muzeum</v>
      </c>
      <c r="F118" s="249"/>
      <c r="G118" s="249"/>
      <c r="H118" s="249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107</v>
      </c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6.5" customHeight="1">
      <c r="A120" s="33"/>
      <c r="B120" s="34"/>
      <c r="C120" s="33"/>
      <c r="D120" s="33"/>
      <c r="E120" s="228" t="str">
        <f>E9</f>
        <v>02 - ZTI</v>
      </c>
      <c r="F120" s="247"/>
      <c r="G120" s="247"/>
      <c r="H120" s="247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19</v>
      </c>
      <c r="D122" s="33"/>
      <c r="E122" s="33"/>
      <c r="F122" s="26" t="str">
        <f>F12</f>
        <v>Masarykovo náměstí 97</v>
      </c>
      <c r="G122" s="33"/>
      <c r="H122" s="33"/>
      <c r="I122" s="28" t="s">
        <v>21</v>
      </c>
      <c r="J122" s="56" t="str">
        <f>IF(J12="","",J12)</f>
        <v>17. 6. 2022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5.2" customHeight="1">
      <c r="A124" s="33"/>
      <c r="B124" s="34"/>
      <c r="C124" s="28" t="s">
        <v>23</v>
      </c>
      <c r="D124" s="33"/>
      <c r="E124" s="33"/>
      <c r="F124" s="26" t="str">
        <f>E15</f>
        <v>Oblastní muzeum Praha-východ</v>
      </c>
      <c r="G124" s="33"/>
      <c r="H124" s="33"/>
      <c r="I124" s="28" t="s">
        <v>30</v>
      </c>
      <c r="J124" s="31" t="str">
        <f>E21</f>
        <v>Maur – Dases s.r.o.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5.2" customHeight="1">
      <c r="A125" s="33"/>
      <c r="B125" s="34"/>
      <c r="C125" s="28" t="s">
        <v>28</v>
      </c>
      <c r="D125" s="33"/>
      <c r="E125" s="33"/>
      <c r="F125" s="26" t="str">
        <f>IF(E18="","",E18)</f>
        <v>Vyplň údaj</v>
      </c>
      <c r="G125" s="33"/>
      <c r="H125" s="33"/>
      <c r="I125" s="28" t="s">
        <v>34</v>
      </c>
      <c r="J125" s="31" t="str">
        <f>E24</f>
        <v>RPHSTAV s.r.o.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0.35" customHeight="1">
      <c r="A126" s="33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11" customFormat="1" ht="29.25" customHeight="1">
      <c r="A127" s="121"/>
      <c r="B127" s="122"/>
      <c r="C127" s="123" t="s">
        <v>121</v>
      </c>
      <c r="D127" s="124" t="s">
        <v>63</v>
      </c>
      <c r="E127" s="124" t="s">
        <v>59</v>
      </c>
      <c r="F127" s="124" t="s">
        <v>60</v>
      </c>
      <c r="G127" s="124" t="s">
        <v>122</v>
      </c>
      <c r="H127" s="124" t="s">
        <v>123</v>
      </c>
      <c r="I127" s="124" t="s">
        <v>124</v>
      </c>
      <c r="J127" s="125" t="s">
        <v>111</v>
      </c>
      <c r="K127" s="126" t="s">
        <v>125</v>
      </c>
      <c r="L127" s="127"/>
      <c r="M127" s="63" t="s">
        <v>1</v>
      </c>
      <c r="N127" s="64" t="s">
        <v>42</v>
      </c>
      <c r="O127" s="64" t="s">
        <v>126</v>
      </c>
      <c r="P127" s="64" t="s">
        <v>127</v>
      </c>
      <c r="Q127" s="64" t="s">
        <v>128</v>
      </c>
      <c r="R127" s="64" t="s">
        <v>129</v>
      </c>
      <c r="S127" s="64" t="s">
        <v>130</v>
      </c>
      <c r="T127" s="65" t="s">
        <v>131</v>
      </c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</row>
    <row r="128" spans="1:63" s="2" customFormat="1" ht="22.9" customHeight="1">
      <c r="A128" s="33"/>
      <c r="B128" s="34"/>
      <c r="C128" s="70" t="s">
        <v>132</v>
      </c>
      <c r="D128" s="33"/>
      <c r="E128" s="33"/>
      <c r="F128" s="33"/>
      <c r="G128" s="33"/>
      <c r="H128" s="33"/>
      <c r="I128" s="33"/>
      <c r="J128" s="128">
        <f>BK128</f>
        <v>0</v>
      </c>
      <c r="K128" s="33"/>
      <c r="L128" s="34"/>
      <c r="M128" s="66"/>
      <c r="N128" s="57"/>
      <c r="O128" s="67"/>
      <c r="P128" s="129">
        <f>P129</f>
        <v>0</v>
      </c>
      <c r="Q128" s="67"/>
      <c r="R128" s="129">
        <f>R129</f>
        <v>0</v>
      </c>
      <c r="S128" s="67"/>
      <c r="T128" s="130">
        <f>T129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77</v>
      </c>
      <c r="AU128" s="18" t="s">
        <v>113</v>
      </c>
      <c r="BK128" s="131">
        <f>BK129</f>
        <v>0</v>
      </c>
    </row>
    <row r="129" spans="2:63" s="12" customFormat="1" ht="25.9" customHeight="1">
      <c r="B129" s="132"/>
      <c r="D129" s="133" t="s">
        <v>77</v>
      </c>
      <c r="E129" s="134" t="s">
        <v>613</v>
      </c>
      <c r="F129" s="134" t="s">
        <v>614</v>
      </c>
      <c r="I129" s="135"/>
      <c r="J129" s="136">
        <f>BK129</f>
        <v>0</v>
      </c>
      <c r="L129" s="132"/>
      <c r="M129" s="137"/>
      <c r="N129" s="138"/>
      <c r="O129" s="138"/>
      <c r="P129" s="139">
        <f>P130+P131+P137+P148+P149+P151+P156+P160+P165+P169+P174</f>
        <v>0</v>
      </c>
      <c r="Q129" s="138"/>
      <c r="R129" s="139">
        <f>R130+R131+R137+R148+R149+R151+R156+R160+R165+R169+R174</f>
        <v>0</v>
      </c>
      <c r="S129" s="138"/>
      <c r="T129" s="140">
        <f>T130+T131+T137+T148+T149+T151+T156+T160+T165+T169+T174</f>
        <v>0</v>
      </c>
      <c r="AR129" s="133" t="s">
        <v>155</v>
      </c>
      <c r="AT129" s="141" t="s">
        <v>77</v>
      </c>
      <c r="AU129" s="141" t="s">
        <v>78</v>
      </c>
      <c r="AY129" s="133" t="s">
        <v>134</v>
      </c>
      <c r="BK129" s="142">
        <f>BK130+BK131+BK137+BK148+BK149+BK151+BK156+BK160+BK165+BK169+BK174</f>
        <v>0</v>
      </c>
    </row>
    <row r="130" spans="2:63" s="12" customFormat="1" ht="22.9" customHeight="1">
      <c r="B130" s="132"/>
      <c r="D130" s="133" t="s">
        <v>77</v>
      </c>
      <c r="E130" s="143" t="s">
        <v>86</v>
      </c>
      <c r="F130" s="143" t="s">
        <v>615</v>
      </c>
      <c r="I130" s="135"/>
      <c r="J130" s="144">
        <f>BK130</f>
        <v>0</v>
      </c>
      <c r="L130" s="132"/>
      <c r="M130" s="137"/>
      <c r="N130" s="138"/>
      <c r="O130" s="138"/>
      <c r="P130" s="139">
        <v>0</v>
      </c>
      <c r="Q130" s="138"/>
      <c r="R130" s="139">
        <v>0</v>
      </c>
      <c r="S130" s="138"/>
      <c r="T130" s="140">
        <v>0</v>
      </c>
      <c r="AR130" s="133" t="s">
        <v>155</v>
      </c>
      <c r="AT130" s="141" t="s">
        <v>77</v>
      </c>
      <c r="AU130" s="141" t="s">
        <v>86</v>
      </c>
      <c r="AY130" s="133" t="s">
        <v>134</v>
      </c>
      <c r="BK130" s="142">
        <v>0</v>
      </c>
    </row>
    <row r="131" spans="2:63" s="12" customFormat="1" ht="22.9" customHeight="1">
      <c r="B131" s="132"/>
      <c r="D131" s="133" t="s">
        <v>77</v>
      </c>
      <c r="E131" s="143" t="s">
        <v>616</v>
      </c>
      <c r="F131" s="143" t="s">
        <v>617</v>
      </c>
      <c r="I131" s="135"/>
      <c r="J131" s="144">
        <f>BK131</f>
        <v>0</v>
      </c>
      <c r="L131" s="132"/>
      <c r="M131" s="137"/>
      <c r="N131" s="138"/>
      <c r="O131" s="138"/>
      <c r="P131" s="139">
        <f>SUM(P132:P136)</f>
        <v>0</v>
      </c>
      <c r="Q131" s="138"/>
      <c r="R131" s="139">
        <f>SUM(R132:R136)</f>
        <v>0</v>
      </c>
      <c r="S131" s="138"/>
      <c r="T131" s="140">
        <f>SUM(T132:T136)</f>
        <v>0</v>
      </c>
      <c r="AR131" s="133" t="s">
        <v>155</v>
      </c>
      <c r="AT131" s="141" t="s">
        <v>77</v>
      </c>
      <c r="AU131" s="141" t="s">
        <v>86</v>
      </c>
      <c r="AY131" s="133" t="s">
        <v>134</v>
      </c>
      <c r="BK131" s="142">
        <f>SUM(BK132:BK136)</f>
        <v>0</v>
      </c>
    </row>
    <row r="132" spans="1:65" s="2" customFormat="1" ht="49.15" customHeight="1">
      <c r="A132" s="33"/>
      <c r="B132" s="145"/>
      <c r="C132" s="146" t="s">
        <v>86</v>
      </c>
      <c r="D132" s="146" t="s">
        <v>137</v>
      </c>
      <c r="E132" s="147" t="s">
        <v>618</v>
      </c>
      <c r="F132" s="148" t="s">
        <v>619</v>
      </c>
      <c r="G132" s="149" t="s">
        <v>456</v>
      </c>
      <c r="H132" s="150">
        <v>5</v>
      </c>
      <c r="I132" s="151"/>
      <c r="J132" s="152">
        <f>ROUND(I132*H132,2)</f>
        <v>0</v>
      </c>
      <c r="K132" s="153"/>
      <c r="L132" s="34"/>
      <c r="M132" s="154" t="s">
        <v>1</v>
      </c>
      <c r="N132" s="155" t="s">
        <v>43</v>
      </c>
      <c r="O132" s="59"/>
      <c r="P132" s="156">
        <f>O132*H132</f>
        <v>0</v>
      </c>
      <c r="Q132" s="156">
        <v>0</v>
      </c>
      <c r="R132" s="156">
        <f>Q132*H132</f>
        <v>0</v>
      </c>
      <c r="S132" s="156">
        <v>0</v>
      </c>
      <c r="T132" s="157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8" t="s">
        <v>598</v>
      </c>
      <c r="AT132" s="158" t="s">
        <v>137</v>
      </c>
      <c r="AU132" s="158" t="s">
        <v>88</v>
      </c>
      <c r="AY132" s="18" t="s">
        <v>134</v>
      </c>
      <c r="BE132" s="159">
        <f>IF(N132="základní",J132,0)</f>
        <v>0</v>
      </c>
      <c r="BF132" s="159">
        <f>IF(N132="snížená",J132,0)</f>
        <v>0</v>
      </c>
      <c r="BG132" s="159">
        <f>IF(N132="zákl. přenesená",J132,0)</f>
        <v>0</v>
      </c>
      <c r="BH132" s="159">
        <f>IF(N132="sníž. přenesená",J132,0)</f>
        <v>0</v>
      </c>
      <c r="BI132" s="159">
        <f>IF(N132="nulová",J132,0)</f>
        <v>0</v>
      </c>
      <c r="BJ132" s="18" t="s">
        <v>86</v>
      </c>
      <c r="BK132" s="159">
        <f>ROUND(I132*H132,2)</f>
        <v>0</v>
      </c>
      <c r="BL132" s="18" t="s">
        <v>598</v>
      </c>
      <c r="BM132" s="158" t="s">
        <v>620</v>
      </c>
    </row>
    <row r="133" spans="1:65" s="2" customFormat="1" ht="49.15" customHeight="1">
      <c r="A133" s="33"/>
      <c r="B133" s="145"/>
      <c r="C133" s="146" t="s">
        <v>88</v>
      </c>
      <c r="D133" s="146" t="s">
        <v>137</v>
      </c>
      <c r="E133" s="147" t="s">
        <v>621</v>
      </c>
      <c r="F133" s="148" t="s">
        <v>622</v>
      </c>
      <c r="G133" s="149" t="s">
        <v>456</v>
      </c>
      <c r="H133" s="150">
        <v>5</v>
      </c>
      <c r="I133" s="151"/>
      <c r="J133" s="152">
        <f>ROUND(I133*H133,2)</f>
        <v>0</v>
      </c>
      <c r="K133" s="153"/>
      <c r="L133" s="34"/>
      <c r="M133" s="154" t="s">
        <v>1</v>
      </c>
      <c r="N133" s="155" t="s">
        <v>43</v>
      </c>
      <c r="O133" s="59"/>
      <c r="P133" s="156">
        <f>O133*H133</f>
        <v>0</v>
      </c>
      <c r="Q133" s="156">
        <v>0</v>
      </c>
      <c r="R133" s="156">
        <f>Q133*H133</f>
        <v>0</v>
      </c>
      <c r="S133" s="156">
        <v>0</v>
      </c>
      <c r="T133" s="157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58" t="s">
        <v>598</v>
      </c>
      <c r="AT133" s="158" t="s">
        <v>137</v>
      </c>
      <c r="AU133" s="158" t="s">
        <v>88</v>
      </c>
      <c r="AY133" s="18" t="s">
        <v>134</v>
      </c>
      <c r="BE133" s="159">
        <f>IF(N133="základní",J133,0)</f>
        <v>0</v>
      </c>
      <c r="BF133" s="159">
        <f>IF(N133="snížená",J133,0)</f>
        <v>0</v>
      </c>
      <c r="BG133" s="159">
        <f>IF(N133="zákl. přenesená",J133,0)</f>
        <v>0</v>
      </c>
      <c r="BH133" s="159">
        <f>IF(N133="sníž. přenesená",J133,0)</f>
        <v>0</v>
      </c>
      <c r="BI133" s="159">
        <f>IF(N133="nulová",J133,0)</f>
        <v>0</v>
      </c>
      <c r="BJ133" s="18" t="s">
        <v>86</v>
      </c>
      <c r="BK133" s="159">
        <f>ROUND(I133*H133,2)</f>
        <v>0</v>
      </c>
      <c r="BL133" s="18" t="s">
        <v>598</v>
      </c>
      <c r="BM133" s="158" t="s">
        <v>623</v>
      </c>
    </row>
    <row r="134" spans="1:65" s="2" customFormat="1" ht="49.15" customHeight="1">
      <c r="A134" s="33"/>
      <c r="B134" s="145"/>
      <c r="C134" s="146" t="s">
        <v>150</v>
      </c>
      <c r="D134" s="146" t="s">
        <v>137</v>
      </c>
      <c r="E134" s="147" t="s">
        <v>624</v>
      </c>
      <c r="F134" s="148" t="s">
        <v>625</v>
      </c>
      <c r="G134" s="149" t="s">
        <v>456</v>
      </c>
      <c r="H134" s="150">
        <v>5</v>
      </c>
      <c r="I134" s="151"/>
      <c r="J134" s="152">
        <f>ROUND(I134*H134,2)</f>
        <v>0</v>
      </c>
      <c r="K134" s="153"/>
      <c r="L134" s="34"/>
      <c r="M134" s="154" t="s">
        <v>1</v>
      </c>
      <c r="N134" s="155" t="s">
        <v>43</v>
      </c>
      <c r="O134" s="59"/>
      <c r="P134" s="156">
        <f>O134*H134</f>
        <v>0</v>
      </c>
      <c r="Q134" s="156">
        <v>0</v>
      </c>
      <c r="R134" s="156">
        <f>Q134*H134</f>
        <v>0</v>
      </c>
      <c r="S134" s="156">
        <v>0</v>
      </c>
      <c r="T134" s="157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8" t="s">
        <v>598</v>
      </c>
      <c r="AT134" s="158" t="s">
        <v>137</v>
      </c>
      <c r="AU134" s="158" t="s">
        <v>88</v>
      </c>
      <c r="AY134" s="18" t="s">
        <v>134</v>
      </c>
      <c r="BE134" s="159">
        <f>IF(N134="základní",J134,0)</f>
        <v>0</v>
      </c>
      <c r="BF134" s="159">
        <f>IF(N134="snížená",J134,0)</f>
        <v>0</v>
      </c>
      <c r="BG134" s="159">
        <f>IF(N134="zákl. přenesená",J134,0)</f>
        <v>0</v>
      </c>
      <c r="BH134" s="159">
        <f>IF(N134="sníž. přenesená",J134,0)</f>
        <v>0</v>
      </c>
      <c r="BI134" s="159">
        <f>IF(N134="nulová",J134,0)</f>
        <v>0</v>
      </c>
      <c r="BJ134" s="18" t="s">
        <v>86</v>
      </c>
      <c r="BK134" s="159">
        <f>ROUND(I134*H134,2)</f>
        <v>0</v>
      </c>
      <c r="BL134" s="18" t="s">
        <v>598</v>
      </c>
      <c r="BM134" s="158" t="s">
        <v>626</v>
      </c>
    </row>
    <row r="135" spans="1:65" s="2" customFormat="1" ht="49.15" customHeight="1">
      <c r="A135" s="33"/>
      <c r="B135" s="145"/>
      <c r="C135" s="146" t="s">
        <v>155</v>
      </c>
      <c r="D135" s="146" t="s">
        <v>137</v>
      </c>
      <c r="E135" s="147" t="s">
        <v>627</v>
      </c>
      <c r="F135" s="148" t="s">
        <v>628</v>
      </c>
      <c r="G135" s="149" t="s">
        <v>456</v>
      </c>
      <c r="H135" s="150">
        <v>30</v>
      </c>
      <c r="I135" s="151"/>
      <c r="J135" s="152">
        <f>ROUND(I135*H135,2)</f>
        <v>0</v>
      </c>
      <c r="K135" s="153"/>
      <c r="L135" s="34"/>
      <c r="M135" s="154" t="s">
        <v>1</v>
      </c>
      <c r="N135" s="155" t="s">
        <v>43</v>
      </c>
      <c r="O135" s="59"/>
      <c r="P135" s="156">
        <f>O135*H135</f>
        <v>0</v>
      </c>
      <c r="Q135" s="156">
        <v>0</v>
      </c>
      <c r="R135" s="156">
        <f>Q135*H135</f>
        <v>0</v>
      </c>
      <c r="S135" s="156">
        <v>0</v>
      </c>
      <c r="T135" s="157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8" t="s">
        <v>598</v>
      </c>
      <c r="AT135" s="158" t="s">
        <v>137</v>
      </c>
      <c r="AU135" s="158" t="s">
        <v>88</v>
      </c>
      <c r="AY135" s="18" t="s">
        <v>134</v>
      </c>
      <c r="BE135" s="159">
        <f>IF(N135="základní",J135,0)</f>
        <v>0</v>
      </c>
      <c r="BF135" s="159">
        <f>IF(N135="snížená",J135,0)</f>
        <v>0</v>
      </c>
      <c r="BG135" s="159">
        <f>IF(N135="zákl. přenesená",J135,0)</f>
        <v>0</v>
      </c>
      <c r="BH135" s="159">
        <f>IF(N135="sníž. přenesená",J135,0)</f>
        <v>0</v>
      </c>
      <c r="BI135" s="159">
        <f>IF(N135="nulová",J135,0)</f>
        <v>0</v>
      </c>
      <c r="BJ135" s="18" t="s">
        <v>86</v>
      </c>
      <c r="BK135" s="159">
        <f>ROUND(I135*H135,2)</f>
        <v>0</v>
      </c>
      <c r="BL135" s="18" t="s">
        <v>598</v>
      </c>
      <c r="BM135" s="158" t="s">
        <v>629</v>
      </c>
    </row>
    <row r="136" spans="1:65" s="2" customFormat="1" ht="49.15" customHeight="1">
      <c r="A136" s="33"/>
      <c r="B136" s="145"/>
      <c r="C136" s="146" t="s">
        <v>14</v>
      </c>
      <c r="D136" s="146" t="s">
        <v>137</v>
      </c>
      <c r="E136" s="147" t="s">
        <v>630</v>
      </c>
      <c r="F136" s="148" t="s">
        <v>631</v>
      </c>
      <c r="G136" s="149" t="s">
        <v>456</v>
      </c>
      <c r="H136" s="150">
        <v>5</v>
      </c>
      <c r="I136" s="151"/>
      <c r="J136" s="152">
        <f>ROUND(I136*H136,2)</f>
        <v>0</v>
      </c>
      <c r="K136" s="153"/>
      <c r="L136" s="34"/>
      <c r="M136" s="154" t="s">
        <v>1</v>
      </c>
      <c r="N136" s="155" t="s">
        <v>43</v>
      </c>
      <c r="O136" s="59"/>
      <c r="P136" s="156">
        <f>O136*H136</f>
        <v>0</v>
      </c>
      <c r="Q136" s="156">
        <v>0</v>
      </c>
      <c r="R136" s="156">
        <f>Q136*H136</f>
        <v>0</v>
      </c>
      <c r="S136" s="156">
        <v>0</v>
      </c>
      <c r="T136" s="157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8" t="s">
        <v>598</v>
      </c>
      <c r="AT136" s="158" t="s">
        <v>137</v>
      </c>
      <c r="AU136" s="158" t="s">
        <v>88</v>
      </c>
      <c r="AY136" s="18" t="s">
        <v>134</v>
      </c>
      <c r="BE136" s="159">
        <f>IF(N136="základní",J136,0)</f>
        <v>0</v>
      </c>
      <c r="BF136" s="159">
        <f>IF(N136="snížená",J136,0)</f>
        <v>0</v>
      </c>
      <c r="BG136" s="159">
        <f>IF(N136="zákl. přenesená",J136,0)</f>
        <v>0</v>
      </c>
      <c r="BH136" s="159">
        <f>IF(N136="sníž. přenesená",J136,0)</f>
        <v>0</v>
      </c>
      <c r="BI136" s="159">
        <f>IF(N136="nulová",J136,0)</f>
        <v>0</v>
      </c>
      <c r="BJ136" s="18" t="s">
        <v>86</v>
      </c>
      <c r="BK136" s="159">
        <f>ROUND(I136*H136,2)</f>
        <v>0</v>
      </c>
      <c r="BL136" s="18" t="s">
        <v>598</v>
      </c>
      <c r="BM136" s="158" t="s">
        <v>632</v>
      </c>
    </row>
    <row r="137" spans="2:63" s="12" customFormat="1" ht="22.9" customHeight="1">
      <c r="B137" s="132"/>
      <c r="D137" s="133" t="s">
        <v>77</v>
      </c>
      <c r="E137" s="143" t="s">
        <v>633</v>
      </c>
      <c r="F137" s="143" t="s">
        <v>634</v>
      </c>
      <c r="I137" s="135"/>
      <c r="J137" s="144">
        <f>BK137</f>
        <v>0</v>
      </c>
      <c r="L137" s="132"/>
      <c r="M137" s="137"/>
      <c r="N137" s="138"/>
      <c r="O137" s="138"/>
      <c r="P137" s="139">
        <f>SUM(P138:P147)</f>
        <v>0</v>
      </c>
      <c r="Q137" s="138"/>
      <c r="R137" s="139">
        <f>SUM(R138:R147)</f>
        <v>0</v>
      </c>
      <c r="S137" s="138"/>
      <c r="T137" s="140">
        <f>SUM(T138:T147)</f>
        <v>0</v>
      </c>
      <c r="AR137" s="133" t="s">
        <v>155</v>
      </c>
      <c r="AT137" s="141" t="s">
        <v>77</v>
      </c>
      <c r="AU137" s="141" t="s">
        <v>86</v>
      </c>
      <c r="AY137" s="133" t="s">
        <v>134</v>
      </c>
      <c r="BK137" s="142">
        <f>SUM(BK138:BK147)</f>
        <v>0</v>
      </c>
    </row>
    <row r="138" spans="1:65" s="2" customFormat="1" ht="16.5" customHeight="1">
      <c r="A138" s="33"/>
      <c r="B138" s="145"/>
      <c r="C138" s="146" t="s">
        <v>201</v>
      </c>
      <c r="D138" s="146" t="s">
        <v>137</v>
      </c>
      <c r="E138" s="147" t="s">
        <v>635</v>
      </c>
      <c r="F138" s="148" t="s">
        <v>636</v>
      </c>
      <c r="G138" s="149" t="s">
        <v>506</v>
      </c>
      <c r="H138" s="150">
        <v>1</v>
      </c>
      <c r="I138" s="151"/>
      <c r="J138" s="152">
        <f aca="true" t="shared" si="0" ref="J138:J147">ROUND(I138*H138,2)</f>
        <v>0</v>
      </c>
      <c r="K138" s="153"/>
      <c r="L138" s="34"/>
      <c r="M138" s="154" t="s">
        <v>1</v>
      </c>
      <c r="N138" s="155" t="s">
        <v>43</v>
      </c>
      <c r="O138" s="59"/>
      <c r="P138" s="156">
        <f aca="true" t="shared" si="1" ref="P138:P147">O138*H138</f>
        <v>0</v>
      </c>
      <c r="Q138" s="156">
        <v>0</v>
      </c>
      <c r="R138" s="156">
        <f aca="true" t="shared" si="2" ref="R138:R147">Q138*H138</f>
        <v>0</v>
      </c>
      <c r="S138" s="156">
        <v>0</v>
      </c>
      <c r="T138" s="157">
        <f aca="true" t="shared" si="3" ref="T138:T147"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8" t="s">
        <v>598</v>
      </c>
      <c r="AT138" s="158" t="s">
        <v>137</v>
      </c>
      <c r="AU138" s="158" t="s">
        <v>88</v>
      </c>
      <c r="AY138" s="18" t="s">
        <v>134</v>
      </c>
      <c r="BE138" s="159">
        <f aca="true" t="shared" si="4" ref="BE138:BE147">IF(N138="základní",J138,0)</f>
        <v>0</v>
      </c>
      <c r="BF138" s="159">
        <f aca="true" t="shared" si="5" ref="BF138:BF147">IF(N138="snížená",J138,0)</f>
        <v>0</v>
      </c>
      <c r="BG138" s="159">
        <f aca="true" t="shared" si="6" ref="BG138:BG147">IF(N138="zákl. přenesená",J138,0)</f>
        <v>0</v>
      </c>
      <c r="BH138" s="159">
        <f aca="true" t="shared" si="7" ref="BH138:BH147">IF(N138="sníž. přenesená",J138,0)</f>
        <v>0</v>
      </c>
      <c r="BI138" s="159">
        <f aca="true" t="shared" si="8" ref="BI138:BI147">IF(N138="nulová",J138,0)</f>
        <v>0</v>
      </c>
      <c r="BJ138" s="18" t="s">
        <v>86</v>
      </c>
      <c r="BK138" s="159">
        <f aca="true" t="shared" si="9" ref="BK138:BK147">ROUND(I138*H138,2)</f>
        <v>0</v>
      </c>
      <c r="BL138" s="18" t="s">
        <v>598</v>
      </c>
      <c r="BM138" s="158" t="s">
        <v>637</v>
      </c>
    </row>
    <row r="139" spans="1:65" s="2" customFormat="1" ht="16.5" customHeight="1">
      <c r="A139" s="33"/>
      <c r="B139" s="145"/>
      <c r="C139" s="146" t="s">
        <v>208</v>
      </c>
      <c r="D139" s="146" t="s">
        <v>137</v>
      </c>
      <c r="E139" s="147" t="s">
        <v>638</v>
      </c>
      <c r="F139" s="148" t="s">
        <v>639</v>
      </c>
      <c r="G139" s="149" t="s">
        <v>506</v>
      </c>
      <c r="H139" s="150">
        <v>4</v>
      </c>
      <c r="I139" s="151"/>
      <c r="J139" s="152">
        <f t="shared" si="0"/>
        <v>0</v>
      </c>
      <c r="K139" s="153"/>
      <c r="L139" s="34"/>
      <c r="M139" s="154" t="s">
        <v>1</v>
      </c>
      <c r="N139" s="155" t="s">
        <v>43</v>
      </c>
      <c r="O139" s="59"/>
      <c r="P139" s="156">
        <f t="shared" si="1"/>
        <v>0</v>
      </c>
      <c r="Q139" s="156">
        <v>0</v>
      </c>
      <c r="R139" s="156">
        <f t="shared" si="2"/>
        <v>0</v>
      </c>
      <c r="S139" s="156">
        <v>0</v>
      </c>
      <c r="T139" s="157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8" t="s">
        <v>598</v>
      </c>
      <c r="AT139" s="158" t="s">
        <v>137</v>
      </c>
      <c r="AU139" s="158" t="s">
        <v>88</v>
      </c>
      <c r="AY139" s="18" t="s">
        <v>134</v>
      </c>
      <c r="BE139" s="159">
        <f t="shared" si="4"/>
        <v>0</v>
      </c>
      <c r="BF139" s="159">
        <f t="shared" si="5"/>
        <v>0</v>
      </c>
      <c r="BG139" s="159">
        <f t="shared" si="6"/>
        <v>0</v>
      </c>
      <c r="BH139" s="159">
        <f t="shared" si="7"/>
        <v>0</v>
      </c>
      <c r="BI139" s="159">
        <f t="shared" si="8"/>
        <v>0</v>
      </c>
      <c r="BJ139" s="18" t="s">
        <v>86</v>
      </c>
      <c r="BK139" s="159">
        <f t="shared" si="9"/>
        <v>0</v>
      </c>
      <c r="BL139" s="18" t="s">
        <v>598</v>
      </c>
      <c r="BM139" s="158" t="s">
        <v>640</v>
      </c>
    </row>
    <row r="140" spans="1:65" s="2" customFormat="1" ht="16.5" customHeight="1">
      <c r="A140" s="33"/>
      <c r="B140" s="145"/>
      <c r="C140" s="146" t="s">
        <v>224</v>
      </c>
      <c r="D140" s="146" t="s">
        <v>137</v>
      </c>
      <c r="E140" s="147" t="s">
        <v>641</v>
      </c>
      <c r="F140" s="148" t="s">
        <v>642</v>
      </c>
      <c r="G140" s="149" t="s">
        <v>506</v>
      </c>
      <c r="H140" s="150">
        <v>1</v>
      </c>
      <c r="I140" s="151"/>
      <c r="J140" s="152">
        <f t="shared" si="0"/>
        <v>0</v>
      </c>
      <c r="K140" s="153"/>
      <c r="L140" s="34"/>
      <c r="M140" s="154" t="s">
        <v>1</v>
      </c>
      <c r="N140" s="155" t="s">
        <v>43</v>
      </c>
      <c r="O140" s="59"/>
      <c r="P140" s="156">
        <f t="shared" si="1"/>
        <v>0</v>
      </c>
      <c r="Q140" s="156">
        <v>0</v>
      </c>
      <c r="R140" s="156">
        <f t="shared" si="2"/>
        <v>0</v>
      </c>
      <c r="S140" s="156">
        <v>0</v>
      </c>
      <c r="T140" s="157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8" t="s">
        <v>598</v>
      </c>
      <c r="AT140" s="158" t="s">
        <v>137</v>
      </c>
      <c r="AU140" s="158" t="s">
        <v>88</v>
      </c>
      <c r="AY140" s="18" t="s">
        <v>134</v>
      </c>
      <c r="BE140" s="159">
        <f t="shared" si="4"/>
        <v>0</v>
      </c>
      <c r="BF140" s="159">
        <f t="shared" si="5"/>
        <v>0</v>
      </c>
      <c r="BG140" s="159">
        <f t="shared" si="6"/>
        <v>0</v>
      </c>
      <c r="BH140" s="159">
        <f t="shared" si="7"/>
        <v>0</v>
      </c>
      <c r="BI140" s="159">
        <f t="shared" si="8"/>
        <v>0</v>
      </c>
      <c r="BJ140" s="18" t="s">
        <v>86</v>
      </c>
      <c r="BK140" s="159">
        <f t="shared" si="9"/>
        <v>0</v>
      </c>
      <c r="BL140" s="18" t="s">
        <v>598</v>
      </c>
      <c r="BM140" s="158" t="s">
        <v>643</v>
      </c>
    </row>
    <row r="141" spans="1:65" s="2" customFormat="1" ht="16.5" customHeight="1">
      <c r="A141" s="33"/>
      <c r="B141" s="145"/>
      <c r="C141" s="146" t="s">
        <v>178</v>
      </c>
      <c r="D141" s="146" t="s">
        <v>137</v>
      </c>
      <c r="E141" s="147" t="s">
        <v>644</v>
      </c>
      <c r="F141" s="148" t="s">
        <v>645</v>
      </c>
      <c r="G141" s="149" t="s">
        <v>506</v>
      </c>
      <c r="H141" s="150">
        <v>2</v>
      </c>
      <c r="I141" s="151"/>
      <c r="J141" s="152">
        <f t="shared" si="0"/>
        <v>0</v>
      </c>
      <c r="K141" s="153"/>
      <c r="L141" s="34"/>
      <c r="M141" s="154" t="s">
        <v>1</v>
      </c>
      <c r="N141" s="155" t="s">
        <v>43</v>
      </c>
      <c r="O141" s="59"/>
      <c r="P141" s="156">
        <f t="shared" si="1"/>
        <v>0</v>
      </c>
      <c r="Q141" s="156">
        <v>0</v>
      </c>
      <c r="R141" s="156">
        <f t="shared" si="2"/>
        <v>0</v>
      </c>
      <c r="S141" s="156">
        <v>0</v>
      </c>
      <c r="T141" s="157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8" t="s">
        <v>598</v>
      </c>
      <c r="AT141" s="158" t="s">
        <v>137</v>
      </c>
      <c r="AU141" s="158" t="s">
        <v>88</v>
      </c>
      <c r="AY141" s="18" t="s">
        <v>134</v>
      </c>
      <c r="BE141" s="159">
        <f t="shared" si="4"/>
        <v>0</v>
      </c>
      <c r="BF141" s="159">
        <f t="shared" si="5"/>
        <v>0</v>
      </c>
      <c r="BG141" s="159">
        <f t="shared" si="6"/>
        <v>0</v>
      </c>
      <c r="BH141" s="159">
        <f t="shared" si="7"/>
        <v>0</v>
      </c>
      <c r="BI141" s="159">
        <f t="shared" si="8"/>
        <v>0</v>
      </c>
      <c r="BJ141" s="18" t="s">
        <v>86</v>
      </c>
      <c r="BK141" s="159">
        <f t="shared" si="9"/>
        <v>0</v>
      </c>
      <c r="BL141" s="18" t="s">
        <v>598</v>
      </c>
      <c r="BM141" s="158" t="s">
        <v>646</v>
      </c>
    </row>
    <row r="142" spans="1:65" s="2" customFormat="1" ht="16.5" customHeight="1">
      <c r="A142" s="33"/>
      <c r="B142" s="145"/>
      <c r="C142" s="146" t="s">
        <v>232</v>
      </c>
      <c r="D142" s="146" t="s">
        <v>137</v>
      </c>
      <c r="E142" s="147" t="s">
        <v>647</v>
      </c>
      <c r="F142" s="148" t="s">
        <v>648</v>
      </c>
      <c r="G142" s="149" t="s">
        <v>506</v>
      </c>
      <c r="H142" s="150">
        <v>6</v>
      </c>
      <c r="I142" s="151"/>
      <c r="J142" s="152">
        <f t="shared" si="0"/>
        <v>0</v>
      </c>
      <c r="K142" s="153"/>
      <c r="L142" s="34"/>
      <c r="M142" s="154" t="s">
        <v>1</v>
      </c>
      <c r="N142" s="155" t="s">
        <v>43</v>
      </c>
      <c r="O142" s="59"/>
      <c r="P142" s="156">
        <f t="shared" si="1"/>
        <v>0</v>
      </c>
      <c r="Q142" s="156">
        <v>0</v>
      </c>
      <c r="R142" s="156">
        <f t="shared" si="2"/>
        <v>0</v>
      </c>
      <c r="S142" s="156">
        <v>0</v>
      </c>
      <c r="T142" s="157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8" t="s">
        <v>598</v>
      </c>
      <c r="AT142" s="158" t="s">
        <v>137</v>
      </c>
      <c r="AU142" s="158" t="s">
        <v>88</v>
      </c>
      <c r="AY142" s="18" t="s">
        <v>134</v>
      </c>
      <c r="BE142" s="159">
        <f t="shared" si="4"/>
        <v>0</v>
      </c>
      <c r="BF142" s="159">
        <f t="shared" si="5"/>
        <v>0</v>
      </c>
      <c r="BG142" s="159">
        <f t="shared" si="6"/>
        <v>0</v>
      </c>
      <c r="BH142" s="159">
        <f t="shared" si="7"/>
        <v>0</v>
      </c>
      <c r="BI142" s="159">
        <f t="shared" si="8"/>
        <v>0</v>
      </c>
      <c r="BJ142" s="18" t="s">
        <v>86</v>
      </c>
      <c r="BK142" s="159">
        <f t="shared" si="9"/>
        <v>0</v>
      </c>
      <c r="BL142" s="18" t="s">
        <v>598</v>
      </c>
      <c r="BM142" s="158" t="s">
        <v>649</v>
      </c>
    </row>
    <row r="143" spans="1:65" s="2" customFormat="1" ht="16.5" customHeight="1">
      <c r="A143" s="33"/>
      <c r="B143" s="145"/>
      <c r="C143" s="146" t="s">
        <v>237</v>
      </c>
      <c r="D143" s="146" t="s">
        <v>137</v>
      </c>
      <c r="E143" s="147" t="s">
        <v>650</v>
      </c>
      <c r="F143" s="148" t="s">
        <v>651</v>
      </c>
      <c r="G143" s="149" t="s">
        <v>506</v>
      </c>
      <c r="H143" s="150">
        <v>6</v>
      </c>
      <c r="I143" s="151"/>
      <c r="J143" s="152">
        <f t="shared" si="0"/>
        <v>0</v>
      </c>
      <c r="K143" s="153"/>
      <c r="L143" s="34"/>
      <c r="M143" s="154" t="s">
        <v>1</v>
      </c>
      <c r="N143" s="155" t="s">
        <v>43</v>
      </c>
      <c r="O143" s="59"/>
      <c r="P143" s="156">
        <f t="shared" si="1"/>
        <v>0</v>
      </c>
      <c r="Q143" s="156">
        <v>0</v>
      </c>
      <c r="R143" s="156">
        <f t="shared" si="2"/>
        <v>0</v>
      </c>
      <c r="S143" s="156">
        <v>0</v>
      </c>
      <c r="T143" s="157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58" t="s">
        <v>598</v>
      </c>
      <c r="AT143" s="158" t="s">
        <v>137</v>
      </c>
      <c r="AU143" s="158" t="s">
        <v>88</v>
      </c>
      <c r="AY143" s="18" t="s">
        <v>134</v>
      </c>
      <c r="BE143" s="159">
        <f t="shared" si="4"/>
        <v>0</v>
      </c>
      <c r="BF143" s="159">
        <f t="shared" si="5"/>
        <v>0</v>
      </c>
      <c r="BG143" s="159">
        <f t="shared" si="6"/>
        <v>0</v>
      </c>
      <c r="BH143" s="159">
        <f t="shared" si="7"/>
        <v>0</v>
      </c>
      <c r="BI143" s="159">
        <f t="shared" si="8"/>
        <v>0</v>
      </c>
      <c r="BJ143" s="18" t="s">
        <v>86</v>
      </c>
      <c r="BK143" s="159">
        <f t="shared" si="9"/>
        <v>0</v>
      </c>
      <c r="BL143" s="18" t="s">
        <v>598</v>
      </c>
      <c r="BM143" s="158" t="s">
        <v>652</v>
      </c>
    </row>
    <row r="144" spans="1:65" s="2" customFormat="1" ht="16.5" customHeight="1">
      <c r="A144" s="33"/>
      <c r="B144" s="145"/>
      <c r="C144" s="146" t="s">
        <v>241</v>
      </c>
      <c r="D144" s="146" t="s">
        <v>137</v>
      </c>
      <c r="E144" s="147" t="s">
        <v>653</v>
      </c>
      <c r="F144" s="148" t="s">
        <v>654</v>
      </c>
      <c r="G144" s="149" t="s">
        <v>506</v>
      </c>
      <c r="H144" s="150">
        <v>1</v>
      </c>
      <c r="I144" s="151"/>
      <c r="J144" s="152">
        <f t="shared" si="0"/>
        <v>0</v>
      </c>
      <c r="K144" s="153"/>
      <c r="L144" s="34"/>
      <c r="M144" s="154" t="s">
        <v>1</v>
      </c>
      <c r="N144" s="155" t="s">
        <v>43</v>
      </c>
      <c r="O144" s="59"/>
      <c r="P144" s="156">
        <f t="shared" si="1"/>
        <v>0</v>
      </c>
      <c r="Q144" s="156">
        <v>0</v>
      </c>
      <c r="R144" s="156">
        <f t="shared" si="2"/>
        <v>0</v>
      </c>
      <c r="S144" s="156">
        <v>0</v>
      </c>
      <c r="T144" s="157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8" t="s">
        <v>598</v>
      </c>
      <c r="AT144" s="158" t="s">
        <v>137</v>
      </c>
      <c r="AU144" s="158" t="s">
        <v>88</v>
      </c>
      <c r="AY144" s="18" t="s">
        <v>134</v>
      </c>
      <c r="BE144" s="159">
        <f t="shared" si="4"/>
        <v>0</v>
      </c>
      <c r="BF144" s="159">
        <f t="shared" si="5"/>
        <v>0</v>
      </c>
      <c r="BG144" s="159">
        <f t="shared" si="6"/>
        <v>0</v>
      </c>
      <c r="BH144" s="159">
        <f t="shared" si="7"/>
        <v>0</v>
      </c>
      <c r="BI144" s="159">
        <f t="shared" si="8"/>
        <v>0</v>
      </c>
      <c r="BJ144" s="18" t="s">
        <v>86</v>
      </c>
      <c r="BK144" s="159">
        <f t="shared" si="9"/>
        <v>0</v>
      </c>
      <c r="BL144" s="18" t="s">
        <v>598</v>
      </c>
      <c r="BM144" s="158" t="s">
        <v>655</v>
      </c>
    </row>
    <row r="145" spans="1:65" s="2" customFormat="1" ht="16.5" customHeight="1">
      <c r="A145" s="33"/>
      <c r="B145" s="145"/>
      <c r="C145" s="146" t="s">
        <v>245</v>
      </c>
      <c r="D145" s="146" t="s">
        <v>137</v>
      </c>
      <c r="E145" s="147" t="s">
        <v>656</v>
      </c>
      <c r="F145" s="148" t="s">
        <v>657</v>
      </c>
      <c r="G145" s="149" t="s">
        <v>506</v>
      </c>
      <c r="H145" s="150">
        <v>2</v>
      </c>
      <c r="I145" s="151"/>
      <c r="J145" s="152">
        <f t="shared" si="0"/>
        <v>0</v>
      </c>
      <c r="K145" s="153"/>
      <c r="L145" s="34"/>
      <c r="M145" s="154" t="s">
        <v>1</v>
      </c>
      <c r="N145" s="155" t="s">
        <v>43</v>
      </c>
      <c r="O145" s="59"/>
      <c r="P145" s="156">
        <f t="shared" si="1"/>
        <v>0</v>
      </c>
      <c r="Q145" s="156">
        <v>0</v>
      </c>
      <c r="R145" s="156">
        <f t="shared" si="2"/>
        <v>0</v>
      </c>
      <c r="S145" s="156">
        <v>0</v>
      </c>
      <c r="T145" s="157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8" t="s">
        <v>598</v>
      </c>
      <c r="AT145" s="158" t="s">
        <v>137</v>
      </c>
      <c r="AU145" s="158" t="s">
        <v>88</v>
      </c>
      <c r="AY145" s="18" t="s">
        <v>134</v>
      </c>
      <c r="BE145" s="159">
        <f t="shared" si="4"/>
        <v>0</v>
      </c>
      <c r="BF145" s="159">
        <f t="shared" si="5"/>
        <v>0</v>
      </c>
      <c r="BG145" s="159">
        <f t="shared" si="6"/>
        <v>0</v>
      </c>
      <c r="BH145" s="159">
        <f t="shared" si="7"/>
        <v>0</v>
      </c>
      <c r="BI145" s="159">
        <f t="shared" si="8"/>
        <v>0</v>
      </c>
      <c r="BJ145" s="18" t="s">
        <v>86</v>
      </c>
      <c r="BK145" s="159">
        <f t="shared" si="9"/>
        <v>0</v>
      </c>
      <c r="BL145" s="18" t="s">
        <v>598</v>
      </c>
      <c r="BM145" s="158" t="s">
        <v>658</v>
      </c>
    </row>
    <row r="146" spans="1:65" s="2" customFormat="1" ht="16.5" customHeight="1">
      <c r="A146" s="33"/>
      <c r="B146" s="145"/>
      <c r="C146" s="146" t="s">
        <v>251</v>
      </c>
      <c r="D146" s="146" t="s">
        <v>137</v>
      </c>
      <c r="E146" s="147" t="s">
        <v>659</v>
      </c>
      <c r="F146" s="148" t="s">
        <v>660</v>
      </c>
      <c r="G146" s="149" t="s">
        <v>506</v>
      </c>
      <c r="H146" s="150">
        <v>2</v>
      </c>
      <c r="I146" s="151"/>
      <c r="J146" s="152">
        <f t="shared" si="0"/>
        <v>0</v>
      </c>
      <c r="K146" s="153"/>
      <c r="L146" s="34"/>
      <c r="M146" s="154" t="s">
        <v>1</v>
      </c>
      <c r="N146" s="155" t="s">
        <v>43</v>
      </c>
      <c r="O146" s="59"/>
      <c r="P146" s="156">
        <f t="shared" si="1"/>
        <v>0</v>
      </c>
      <c r="Q146" s="156">
        <v>0</v>
      </c>
      <c r="R146" s="156">
        <f t="shared" si="2"/>
        <v>0</v>
      </c>
      <c r="S146" s="156">
        <v>0</v>
      </c>
      <c r="T146" s="157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8" t="s">
        <v>598</v>
      </c>
      <c r="AT146" s="158" t="s">
        <v>137</v>
      </c>
      <c r="AU146" s="158" t="s">
        <v>88</v>
      </c>
      <c r="AY146" s="18" t="s">
        <v>134</v>
      </c>
      <c r="BE146" s="159">
        <f t="shared" si="4"/>
        <v>0</v>
      </c>
      <c r="BF146" s="159">
        <f t="shared" si="5"/>
        <v>0</v>
      </c>
      <c r="BG146" s="159">
        <f t="shared" si="6"/>
        <v>0</v>
      </c>
      <c r="BH146" s="159">
        <f t="shared" si="7"/>
        <v>0</v>
      </c>
      <c r="BI146" s="159">
        <f t="shared" si="8"/>
        <v>0</v>
      </c>
      <c r="BJ146" s="18" t="s">
        <v>86</v>
      </c>
      <c r="BK146" s="159">
        <f t="shared" si="9"/>
        <v>0</v>
      </c>
      <c r="BL146" s="18" t="s">
        <v>598</v>
      </c>
      <c r="BM146" s="158" t="s">
        <v>661</v>
      </c>
    </row>
    <row r="147" spans="1:65" s="2" customFormat="1" ht="16.5" customHeight="1">
      <c r="A147" s="33"/>
      <c r="B147" s="145"/>
      <c r="C147" s="146" t="s">
        <v>8</v>
      </c>
      <c r="D147" s="146" t="s">
        <v>137</v>
      </c>
      <c r="E147" s="147" t="s">
        <v>662</v>
      </c>
      <c r="F147" s="148" t="s">
        <v>663</v>
      </c>
      <c r="G147" s="149" t="s">
        <v>506</v>
      </c>
      <c r="H147" s="150">
        <v>4</v>
      </c>
      <c r="I147" s="151"/>
      <c r="J147" s="152">
        <f t="shared" si="0"/>
        <v>0</v>
      </c>
      <c r="K147" s="153"/>
      <c r="L147" s="34"/>
      <c r="M147" s="154" t="s">
        <v>1</v>
      </c>
      <c r="N147" s="155" t="s">
        <v>43</v>
      </c>
      <c r="O147" s="59"/>
      <c r="P147" s="156">
        <f t="shared" si="1"/>
        <v>0</v>
      </c>
      <c r="Q147" s="156">
        <v>0</v>
      </c>
      <c r="R147" s="156">
        <f t="shared" si="2"/>
        <v>0</v>
      </c>
      <c r="S147" s="156">
        <v>0</v>
      </c>
      <c r="T147" s="157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8" t="s">
        <v>598</v>
      </c>
      <c r="AT147" s="158" t="s">
        <v>137</v>
      </c>
      <c r="AU147" s="158" t="s">
        <v>88</v>
      </c>
      <c r="AY147" s="18" t="s">
        <v>134</v>
      </c>
      <c r="BE147" s="159">
        <f t="shared" si="4"/>
        <v>0</v>
      </c>
      <c r="BF147" s="159">
        <f t="shared" si="5"/>
        <v>0</v>
      </c>
      <c r="BG147" s="159">
        <f t="shared" si="6"/>
        <v>0</v>
      </c>
      <c r="BH147" s="159">
        <f t="shared" si="7"/>
        <v>0</v>
      </c>
      <c r="BI147" s="159">
        <f t="shared" si="8"/>
        <v>0</v>
      </c>
      <c r="BJ147" s="18" t="s">
        <v>86</v>
      </c>
      <c r="BK147" s="159">
        <f t="shared" si="9"/>
        <v>0</v>
      </c>
      <c r="BL147" s="18" t="s">
        <v>598</v>
      </c>
      <c r="BM147" s="158" t="s">
        <v>664</v>
      </c>
    </row>
    <row r="148" spans="2:63" s="12" customFormat="1" ht="22.9" customHeight="1">
      <c r="B148" s="132"/>
      <c r="D148" s="133" t="s">
        <v>77</v>
      </c>
      <c r="E148" s="143" t="s">
        <v>88</v>
      </c>
      <c r="F148" s="143" t="s">
        <v>665</v>
      </c>
      <c r="I148" s="135"/>
      <c r="J148" s="144">
        <f>BK148</f>
        <v>0</v>
      </c>
      <c r="L148" s="132"/>
      <c r="M148" s="137"/>
      <c r="N148" s="138"/>
      <c r="O148" s="138"/>
      <c r="P148" s="139">
        <v>0</v>
      </c>
      <c r="Q148" s="138"/>
      <c r="R148" s="139">
        <v>0</v>
      </c>
      <c r="S148" s="138"/>
      <c r="T148" s="140">
        <v>0</v>
      </c>
      <c r="AR148" s="133" t="s">
        <v>155</v>
      </c>
      <c r="AT148" s="141" t="s">
        <v>77</v>
      </c>
      <c r="AU148" s="141" t="s">
        <v>86</v>
      </c>
      <c r="AY148" s="133" t="s">
        <v>134</v>
      </c>
      <c r="BK148" s="142">
        <v>0</v>
      </c>
    </row>
    <row r="149" spans="2:63" s="12" customFormat="1" ht="22.9" customHeight="1">
      <c r="B149" s="132"/>
      <c r="D149" s="133" t="s">
        <v>77</v>
      </c>
      <c r="E149" s="143" t="s">
        <v>666</v>
      </c>
      <c r="F149" s="143" t="s">
        <v>667</v>
      </c>
      <c r="I149" s="135"/>
      <c r="J149" s="144">
        <f>BK149</f>
        <v>0</v>
      </c>
      <c r="L149" s="132"/>
      <c r="M149" s="137"/>
      <c r="N149" s="138"/>
      <c r="O149" s="138"/>
      <c r="P149" s="139">
        <f>P150</f>
        <v>0</v>
      </c>
      <c r="Q149" s="138"/>
      <c r="R149" s="139">
        <f>R150</f>
        <v>0</v>
      </c>
      <c r="S149" s="138"/>
      <c r="T149" s="140">
        <f>T150</f>
        <v>0</v>
      </c>
      <c r="AR149" s="133" t="s">
        <v>155</v>
      </c>
      <c r="AT149" s="141" t="s">
        <v>77</v>
      </c>
      <c r="AU149" s="141" t="s">
        <v>86</v>
      </c>
      <c r="AY149" s="133" t="s">
        <v>134</v>
      </c>
      <c r="BK149" s="142">
        <f>BK150</f>
        <v>0</v>
      </c>
    </row>
    <row r="150" spans="1:65" s="2" customFormat="1" ht="24.2" customHeight="1">
      <c r="A150" s="33"/>
      <c r="B150" s="145"/>
      <c r="C150" s="146" t="s">
        <v>261</v>
      </c>
      <c r="D150" s="146" t="s">
        <v>137</v>
      </c>
      <c r="E150" s="147" t="s">
        <v>668</v>
      </c>
      <c r="F150" s="148" t="s">
        <v>669</v>
      </c>
      <c r="G150" s="149" t="s">
        <v>506</v>
      </c>
      <c r="H150" s="150">
        <v>1</v>
      </c>
      <c r="I150" s="151"/>
      <c r="J150" s="152">
        <f>ROUND(I150*H150,2)</f>
        <v>0</v>
      </c>
      <c r="K150" s="153"/>
      <c r="L150" s="34"/>
      <c r="M150" s="154" t="s">
        <v>1</v>
      </c>
      <c r="N150" s="155" t="s">
        <v>43</v>
      </c>
      <c r="O150" s="59"/>
      <c r="P150" s="156">
        <f>O150*H150</f>
        <v>0</v>
      </c>
      <c r="Q150" s="156">
        <v>0</v>
      </c>
      <c r="R150" s="156">
        <f>Q150*H150</f>
        <v>0</v>
      </c>
      <c r="S150" s="156">
        <v>0</v>
      </c>
      <c r="T150" s="157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8" t="s">
        <v>598</v>
      </c>
      <c r="AT150" s="158" t="s">
        <v>137</v>
      </c>
      <c r="AU150" s="158" t="s">
        <v>88</v>
      </c>
      <c r="AY150" s="18" t="s">
        <v>134</v>
      </c>
      <c r="BE150" s="159">
        <f>IF(N150="základní",J150,0)</f>
        <v>0</v>
      </c>
      <c r="BF150" s="159">
        <f>IF(N150="snížená",J150,0)</f>
        <v>0</v>
      </c>
      <c r="BG150" s="159">
        <f>IF(N150="zákl. přenesená",J150,0)</f>
        <v>0</v>
      </c>
      <c r="BH150" s="159">
        <f>IF(N150="sníž. přenesená",J150,0)</f>
        <v>0</v>
      </c>
      <c r="BI150" s="159">
        <f>IF(N150="nulová",J150,0)</f>
        <v>0</v>
      </c>
      <c r="BJ150" s="18" t="s">
        <v>86</v>
      </c>
      <c r="BK150" s="159">
        <f>ROUND(I150*H150,2)</f>
        <v>0</v>
      </c>
      <c r="BL150" s="18" t="s">
        <v>598</v>
      </c>
      <c r="BM150" s="158" t="s">
        <v>670</v>
      </c>
    </row>
    <row r="151" spans="2:63" s="12" customFormat="1" ht="22.9" customHeight="1">
      <c r="B151" s="132"/>
      <c r="D151" s="133" t="s">
        <v>77</v>
      </c>
      <c r="E151" s="143" t="s">
        <v>671</v>
      </c>
      <c r="F151" s="143" t="s">
        <v>672</v>
      </c>
      <c r="I151" s="135"/>
      <c r="J151" s="144">
        <f>BK151</f>
        <v>0</v>
      </c>
      <c r="L151" s="132"/>
      <c r="M151" s="137"/>
      <c r="N151" s="138"/>
      <c r="O151" s="138"/>
      <c r="P151" s="139">
        <f>SUM(P152:P155)</f>
        <v>0</v>
      </c>
      <c r="Q151" s="138"/>
      <c r="R151" s="139">
        <f>SUM(R152:R155)</f>
        <v>0</v>
      </c>
      <c r="S151" s="138"/>
      <c r="T151" s="140">
        <f>SUM(T152:T155)</f>
        <v>0</v>
      </c>
      <c r="AR151" s="133" t="s">
        <v>155</v>
      </c>
      <c r="AT151" s="141" t="s">
        <v>77</v>
      </c>
      <c r="AU151" s="141" t="s">
        <v>86</v>
      </c>
      <c r="AY151" s="133" t="s">
        <v>134</v>
      </c>
      <c r="BK151" s="142">
        <f>SUM(BK152:BK155)</f>
        <v>0</v>
      </c>
    </row>
    <row r="152" spans="1:65" s="2" customFormat="1" ht="16.5" customHeight="1">
      <c r="A152" s="33"/>
      <c r="B152" s="145"/>
      <c r="C152" s="146" t="s">
        <v>305</v>
      </c>
      <c r="D152" s="146" t="s">
        <v>137</v>
      </c>
      <c r="E152" s="147" t="s">
        <v>673</v>
      </c>
      <c r="F152" s="148" t="s">
        <v>674</v>
      </c>
      <c r="G152" s="149" t="s">
        <v>506</v>
      </c>
      <c r="H152" s="150">
        <v>2</v>
      </c>
      <c r="I152" s="151"/>
      <c r="J152" s="152">
        <f>ROUND(I152*H152,2)</f>
        <v>0</v>
      </c>
      <c r="K152" s="153"/>
      <c r="L152" s="34"/>
      <c r="M152" s="154" t="s">
        <v>1</v>
      </c>
      <c r="N152" s="155" t="s">
        <v>43</v>
      </c>
      <c r="O152" s="59"/>
      <c r="P152" s="156">
        <f>O152*H152</f>
        <v>0</v>
      </c>
      <c r="Q152" s="156">
        <v>0</v>
      </c>
      <c r="R152" s="156">
        <f>Q152*H152</f>
        <v>0</v>
      </c>
      <c r="S152" s="156">
        <v>0</v>
      </c>
      <c r="T152" s="157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8" t="s">
        <v>598</v>
      </c>
      <c r="AT152" s="158" t="s">
        <v>137</v>
      </c>
      <c r="AU152" s="158" t="s">
        <v>88</v>
      </c>
      <c r="AY152" s="18" t="s">
        <v>134</v>
      </c>
      <c r="BE152" s="159">
        <f>IF(N152="základní",J152,0)</f>
        <v>0</v>
      </c>
      <c r="BF152" s="159">
        <f>IF(N152="snížená",J152,0)</f>
        <v>0</v>
      </c>
      <c r="BG152" s="159">
        <f>IF(N152="zákl. přenesená",J152,0)</f>
        <v>0</v>
      </c>
      <c r="BH152" s="159">
        <f>IF(N152="sníž. přenesená",J152,0)</f>
        <v>0</v>
      </c>
      <c r="BI152" s="159">
        <f>IF(N152="nulová",J152,0)</f>
        <v>0</v>
      </c>
      <c r="BJ152" s="18" t="s">
        <v>86</v>
      </c>
      <c r="BK152" s="159">
        <f>ROUND(I152*H152,2)</f>
        <v>0</v>
      </c>
      <c r="BL152" s="18" t="s">
        <v>598</v>
      </c>
      <c r="BM152" s="158" t="s">
        <v>675</v>
      </c>
    </row>
    <row r="153" spans="1:65" s="2" customFormat="1" ht="16.5" customHeight="1">
      <c r="A153" s="33"/>
      <c r="B153" s="145"/>
      <c r="C153" s="146" t="s">
        <v>268</v>
      </c>
      <c r="D153" s="146" t="s">
        <v>137</v>
      </c>
      <c r="E153" s="147" t="s">
        <v>676</v>
      </c>
      <c r="F153" s="148" t="s">
        <v>677</v>
      </c>
      <c r="G153" s="149" t="s">
        <v>506</v>
      </c>
      <c r="H153" s="150">
        <v>1</v>
      </c>
      <c r="I153" s="151"/>
      <c r="J153" s="152">
        <f>ROUND(I153*H153,2)</f>
        <v>0</v>
      </c>
      <c r="K153" s="153"/>
      <c r="L153" s="34"/>
      <c r="M153" s="154" t="s">
        <v>1</v>
      </c>
      <c r="N153" s="155" t="s">
        <v>43</v>
      </c>
      <c r="O153" s="59"/>
      <c r="P153" s="156">
        <f>O153*H153</f>
        <v>0</v>
      </c>
      <c r="Q153" s="156">
        <v>0</v>
      </c>
      <c r="R153" s="156">
        <f>Q153*H153</f>
        <v>0</v>
      </c>
      <c r="S153" s="156">
        <v>0</v>
      </c>
      <c r="T153" s="157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58" t="s">
        <v>598</v>
      </c>
      <c r="AT153" s="158" t="s">
        <v>137</v>
      </c>
      <c r="AU153" s="158" t="s">
        <v>88</v>
      </c>
      <c r="AY153" s="18" t="s">
        <v>134</v>
      </c>
      <c r="BE153" s="159">
        <f>IF(N153="základní",J153,0)</f>
        <v>0</v>
      </c>
      <c r="BF153" s="159">
        <f>IF(N153="snížená",J153,0)</f>
        <v>0</v>
      </c>
      <c r="BG153" s="159">
        <f>IF(N153="zákl. přenesená",J153,0)</f>
        <v>0</v>
      </c>
      <c r="BH153" s="159">
        <f>IF(N153="sníž. přenesená",J153,0)</f>
        <v>0</v>
      </c>
      <c r="BI153" s="159">
        <f>IF(N153="nulová",J153,0)</f>
        <v>0</v>
      </c>
      <c r="BJ153" s="18" t="s">
        <v>86</v>
      </c>
      <c r="BK153" s="159">
        <f>ROUND(I153*H153,2)</f>
        <v>0</v>
      </c>
      <c r="BL153" s="18" t="s">
        <v>598</v>
      </c>
      <c r="BM153" s="158" t="s">
        <v>678</v>
      </c>
    </row>
    <row r="154" spans="1:65" s="2" customFormat="1" ht="16.5" customHeight="1">
      <c r="A154" s="33"/>
      <c r="B154" s="145"/>
      <c r="C154" s="146" t="s">
        <v>267</v>
      </c>
      <c r="D154" s="146" t="s">
        <v>137</v>
      </c>
      <c r="E154" s="147" t="s">
        <v>679</v>
      </c>
      <c r="F154" s="148" t="s">
        <v>680</v>
      </c>
      <c r="G154" s="149" t="s">
        <v>506</v>
      </c>
      <c r="H154" s="150">
        <v>1</v>
      </c>
      <c r="I154" s="151"/>
      <c r="J154" s="152">
        <f>ROUND(I154*H154,2)</f>
        <v>0</v>
      </c>
      <c r="K154" s="153"/>
      <c r="L154" s="34"/>
      <c r="M154" s="154" t="s">
        <v>1</v>
      </c>
      <c r="N154" s="155" t="s">
        <v>43</v>
      </c>
      <c r="O154" s="59"/>
      <c r="P154" s="156">
        <f>O154*H154</f>
        <v>0</v>
      </c>
      <c r="Q154" s="156">
        <v>0</v>
      </c>
      <c r="R154" s="156">
        <f>Q154*H154</f>
        <v>0</v>
      </c>
      <c r="S154" s="156">
        <v>0</v>
      </c>
      <c r="T154" s="157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8" t="s">
        <v>598</v>
      </c>
      <c r="AT154" s="158" t="s">
        <v>137</v>
      </c>
      <c r="AU154" s="158" t="s">
        <v>88</v>
      </c>
      <c r="AY154" s="18" t="s">
        <v>134</v>
      </c>
      <c r="BE154" s="159">
        <f>IF(N154="základní",J154,0)</f>
        <v>0</v>
      </c>
      <c r="BF154" s="159">
        <f>IF(N154="snížená",J154,0)</f>
        <v>0</v>
      </c>
      <c r="BG154" s="159">
        <f>IF(N154="zákl. přenesená",J154,0)</f>
        <v>0</v>
      </c>
      <c r="BH154" s="159">
        <f>IF(N154="sníž. přenesená",J154,0)</f>
        <v>0</v>
      </c>
      <c r="BI154" s="159">
        <f>IF(N154="nulová",J154,0)</f>
        <v>0</v>
      </c>
      <c r="BJ154" s="18" t="s">
        <v>86</v>
      </c>
      <c r="BK154" s="159">
        <f>ROUND(I154*H154,2)</f>
        <v>0</v>
      </c>
      <c r="BL154" s="18" t="s">
        <v>598</v>
      </c>
      <c r="BM154" s="158" t="s">
        <v>681</v>
      </c>
    </row>
    <row r="155" spans="1:65" s="2" customFormat="1" ht="16.5" customHeight="1">
      <c r="A155" s="33"/>
      <c r="B155" s="145"/>
      <c r="C155" s="146" t="s">
        <v>265</v>
      </c>
      <c r="D155" s="146" t="s">
        <v>137</v>
      </c>
      <c r="E155" s="147" t="s">
        <v>682</v>
      </c>
      <c r="F155" s="148" t="s">
        <v>683</v>
      </c>
      <c r="G155" s="149" t="s">
        <v>506</v>
      </c>
      <c r="H155" s="150">
        <v>1</v>
      </c>
      <c r="I155" s="151"/>
      <c r="J155" s="152">
        <f>ROUND(I155*H155,2)</f>
        <v>0</v>
      </c>
      <c r="K155" s="153"/>
      <c r="L155" s="34"/>
      <c r="M155" s="154" t="s">
        <v>1</v>
      </c>
      <c r="N155" s="155" t="s">
        <v>43</v>
      </c>
      <c r="O155" s="59"/>
      <c r="P155" s="156">
        <f>O155*H155</f>
        <v>0</v>
      </c>
      <c r="Q155" s="156">
        <v>0</v>
      </c>
      <c r="R155" s="156">
        <f>Q155*H155</f>
        <v>0</v>
      </c>
      <c r="S155" s="156">
        <v>0</v>
      </c>
      <c r="T155" s="157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8" t="s">
        <v>598</v>
      </c>
      <c r="AT155" s="158" t="s">
        <v>137</v>
      </c>
      <c r="AU155" s="158" t="s">
        <v>88</v>
      </c>
      <c r="AY155" s="18" t="s">
        <v>134</v>
      </c>
      <c r="BE155" s="159">
        <f>IF(N155="základní",J155,0)</f>
        <v>0</v>
      </c>
      <c r="BF155" s="159">
        <f>IF(N155="snížená",J155,0)</f>
        <v>0</v>
      </c>
      <c r="BG155" s="159">
        <f>IF(N155="zákl. přenesená",J155,0)</f>
        <v>0</v>
      </c>
      <c r="BH155" s="159">
        <f>IF(N155="sníž. přenesená",J155,0)</f>
        <v>0</v>
      </c>
      <c r="BI155" s="159">
        <f>IF(N155="nulová",J155,0)</f>
        <v>0</v>
      </c>
      <c r="BJ155" s="18" t="s">
        <v>86</v>
      </c>
      <c r="BK155" s="159">
        <f>ROUND(I155*H155,2)</f>
        <v>0</v>
      </c>
      <c r="BL155" s="18" t="s">
        <v>598</v>
      </c>
      <c r="BM155" s="158" t="s">
        <v>684</v>
      </c>
    </row>
    <row r="156" spans="2:63" s="12" customFormat="1" ht="22.9" customHeight="1">
      <c r="B156" s="132"/>
      <c r="D156" s="133" t="s">
        <v>77</v>
      </c>
      <c r="E156" s="143" t="s">
        <v>685</v>
      </c>
      <c r="F156" s="143" t="s">
        <v>617</v>
      </c>
      <c r="I156" s="135"/>
      <c r="J156" s="144">
        <f>BK156</f>
        <v>0</v>
      </c>
      <c r="L156" s="132"/>
      <c r="M156" s="137"/>
      <c r="N156" s="138"/>
      <c r="O156" s="138"/>
      <c r="P156" s="139">
        <f>SUM(P157:P159)</f>
        <v>0</v>
      </c>
      <c r="Q156" s="138"/>
      <c r="R156" s="139">
        <f>SUM(R157:R159)</f>
        <v>0</v>
      </c>
      <c r="S156" s="138"/>
      <c r="T156" s="140">
        <f>SUM(T157:T159)</f>
        <v>0</v>
      </c>
      <c r="AR156" s="133" t="s">
        <v>155</v>
      </c>
      <c r="AT156" s="141" t="s">
        <v>77</v>
      </c>
      <c r="AU156" s="141" t="s">
        <v>86</v>
      </c>
      <c r="AY156" s="133" t="s">
        <v>134</v>
      </c>
      <c r="BK156" s="142">
        <f>SUM(BK157:BK159)</f>
        <v>0</v>
      </c>
    </row>
    <row r="157" spans="1:65" s="2" customFormat="1" ht="37.9" customHeight="1">
      <c r="A157" s="33"/>
      <c r="B157" s="145"/>
      <c r="C157" s="146" t="s">
        <v>7</v>
      </c>
      <c r="D157" s="146" t="s">
        <v>137</v>
      </c>
      <c r="E157" s="147" t="s">
        <v>686</v>
      </c>
      <c r="F157" s="148" t="s">
        <v>687</v>
      </c>
      <c r="G157" s="149" t="s">
        <v>456</v>
      </c>
      <c r="H157" s="150">
        <v>20</v>
      </c>
      <c r="I157" s="151"/>
      <c r="J157" s="152">
        <f>ROUND(I157*H157,2)</f>
        <v>0</v>
      </c>
      <c r="K157" s="153"/>
      <c r="L157" s="34"/>
      <c r="M157" s="154" t="s">
        <v>1</v>
      </c>
      <c r="N157" s="155" t="s">
        <v>43</v>
      </c>
      <c r="O157" s="59"/>
      <c r="P157" s="156">
        <f>O157*H157</f>
        <v>0</v>
      </c>
      <c r="Q157" s="156">
        <v>0</v>
      </c>
      <c r="R157" s="156">
        <f>Q157*H157</f>
        <v>0</v>
      </c>
      <c r="S157" s="156">
        <v>0</v>
      </c>
      <c r="T157" s="157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58" t="s">
        <v>598</v>
      </c>
      <c r="AT157" s="158" t="s">
        <v>137</v>
      </c>
      <c r="AU157" s="158" t="s">
        <v>88</v>
      </c>
      <c r="AY157" s="18" t="s">
        <v>134</v>
      </c>
      <c r="BE157" s="159">
        <f>IF(N157="základní",J157,0)</f>
        <v>0</v>
      </c>
      <c r="BF157" s="159">
        <f>IF(N157="snížená",J157,0)</f>
        <v>0</v>
      </c>
      <c r="BG157" s="159">
        <f>IF(N157="zákl. přenesená",J157,0)</f>
        <v>0</v>
      </c>
      <c r="BH157" s="159">
        <f>IF(N157="sníž. přenesená",J157,0)</f>
        <v>0</v>
      </c>
      <c r="BI157" s="159">
        <f>IF(N157="nulová",J157,0)</f>
        <v>0</v>
      </c>
      <c r="BJ157" s="18" t="s">
        <v>86</v>
      </c>
      <c r="BK157" s="159">
        <f>ROUND(I157*H157,2)</f>
        <v>0</v>
      </c>
      <c r="BL157" s="18" t="s">
        <v>598</v>
      </c>
      <c r="BM157" s="158" t="s">
        <v>688</v>
      </c>
    </row>
    <row r="158" spans="1:65" s="2" customFormat="1" ht="37.9" customHeight="1">
      <c r="A158" s="33"/>
      <c r="B158" s="145"/>
      <c r="C158" s="146" t="s">
        <v>279</v>
      </c>
      <c r="D158" s="146" t="s">
        <v>137</v>
      </c>
      <c r="E158" s="147" t="s">
        <v>689</v>
      </c>
      <c r="F158" s="148" t="s">
        <v>690</v>
      </c>
      <c r="G158" s="149" t="s">
        <v>456</v>
      </c>
      <c r="H158" s="150">
        <v>35</v>
      </c>
      <c r="I158" s="151"/>
      <c r="J158" s="152">
        <f>ROUND(I158*H158,2)</f>
        <v>0</v>
      </c>
      <c r="K158" s="153"/>
      <c r="L158" s="34"/>
      <c r="M158" s="154" t="s">
        <v>1</v>
      </c>
      <c r="N158" s="155" t="s">
        <v>43</v>
      </c>
      <c r="O158" s="59"/>
      <c r="P158" s="156">
        <f>O158*H158</f>
        <v>0</v>
      </c>
      <c r="Q158" s="156">
        <v>0</v>
      </c>
      <c r="R158" s="156">
        <f>Q158*H158</f>
        <v>0</v>
      </c>
      <c r="S158" s="156">
        <v>0</v>
      </c>
      <c r="T158" s="157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8" t="s">
        <v>598</v>
      </c>
      <c r="AT158" s="158" t="s">
        <v>137</v>
      </c>
      <c r="AU158" s="158" t="s">
        <v>88</v>
      </c>
      <c r="AY158" s="18" t="s">
        <v>134</v>
      </c>
      <c r="BE158" s="159">
        <f>IF(N158="základní",J158,0)</f>
        <v>0</v>
      </c>
      <c r="BF158" s="159">
        <f>IF(N158="snížená",J158,0)</f>
        <v>0</v>
      </c>
      <c r="BG158" s="159">
        <f>IF(N158="zákl. přenesená",J158,0)</f>
        <v>0</v>
      </c>
      <c r="BH158" s="159">
        <f>IF(N158="sníž. přenesená",J158,0)</f>
        <v>0</v>
      </c>
      <c r="BI158" s="159">
        <f>IF(N158="nulová",J158,0)</f>
        <v>0</v>
      </c>
      <c r="BJ158" s="18" t="s">
        <v>86</v>
      </c>
      <c r="BK158" s="159">
        <f>ROUND(I158*H158,2)</f>
        <v>0</v>
      </c>
      <c r="BL158" s="18" t="s">
        <v>598</v>
      </c>
      <c r="BM158" s="158" t="s">
        <v>691</v>
      </c>
    </row>
    <row r="159" spans="1:65" s="2" customFormat="1" ht="16.5" customHeight="1">
      <c r="A159" s="33"/>
      <c r="B159" s="145"/>
      <c r="C159" s="146" t="s">
        <v>284</v>
      </c>
      <c r="D159" s="146" t="s">
        <v>137</v>
      </c>
      <c r="E159" s="147" t="s">
        <v>692</v>
      </c>
      <c r="F159" s="148" t="s">
        <v>693</v>
      </c>
      <c r="G159" s="149" t="s">
        <v>456</v>
      </c>
      <c r="H159" s="150">
        <v>3</v>
      </c>
      <c r="I159" s="151"/>
      <c r="J159" s="152">
        <f>ROUND(I159*H159,2)</f>
        <v>0</v>
      </c>
      <c r="K159" s="153"/>
      <c r="L159" s="34"/>
      <c r="M159" s="154" t="s">
        <v>1</v>
      </c>
      <c r="N159" s="155" t="s">
        <v>43</v>
      </c>
      <c r="O159" s="59"/>
      <c r="P159" s="156">
        <f>O159*H159</f>
        <v>0</v>
      </c>
      <c r="Q159" s="156">
        <v>0</v>
      </c>
      <c r="R159" s="156">
        <f>Q159*H159</f>
        <v>0</v>
      </c>
      <c r="S159" s="156">
        <v>0</v>
      </c>
      <c r="T159" s="157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58" t="s">
        <v>598</v>
      </c>
      <c r="AT159" s="158" t="s">
        <v>137</v>
      </c>
      <c r="AU159" s="158" t="s">
        <v>88</v>
      </c>
      <c r="AY159" s="18" t="s">
        <v>134</v>
      </c>
      <c r="BE159" s="159">
        <f>IF(N159="základní",J159,0)</f>
        <v>0</v>
      </c>
      <c r="BF159" s="159">
        <f>IF(N159="snížená",J159,0)</f>
        <v>0</v>
      </c>
      <c r="BG159" s="159">
        <f>IF(N159="zákl. přenesená",J159,0)</f>
        <v>0</v>
      </c>
      <c r="BH159" s="159">
        <f>IF(N159="sníž. přenesená",J159,0)</f>
        <v>0</v>
      </c>
      <c r="BI159" s="159">
        <f>IF(N159="nulová",J159,0)</f>
        <v>0</v>
      </c>
      <c r="BJ159" s="18" t="s">
        <v>86</v>
      </c>
      <c r="BK159" s="159">
        <f>ROUND(I159*H159,2)</f>
        <v>0</v>
      </c>
      <c r="BL159" s="18" t="s">
        <v>598</v>
      </c>
      <c r="BM159" s="158" t="s">
        <v>694</v>
      </c>
    </row>
    <row r="160" spans="2:63" s="12" customFormat="1" ht="22.9" customHeight="1">
      <c r="B160" s="132"/>
      <c r="D160" s="133" t="s">
        <v>77</v>
      </c>
      <c r="E160" s="143" t="s">
        <v>695</v>
      </c>
      <c r="F160" s="143" t="s">
        <v>696</v>
      </c>
      <c r="I160" s="135"/>
      <c r="J160" s="144">
        <f>BK160</f>
        <v>0</v>
      </c>
      <c r="L160" s="132"/>
      <c r="M160" s="137"/>
      <c r="N160" s="138"/>
      <c r="O160" s="138"/>
      <c r="P160" s="139">
        <f>SUM(P161:P164)</f>
        <v>0</v>
      </c>
      <c r="Q160" s="138"/>
      <c r="R160" s="139">
        <f>SUM(R161:R164)</f>
        <v>0</v>
      </c>
      <c r="S160" s="138"/>
      <c r="T160" s="140">
        <f>SUM(T161:T164)</f>
        <v>0</v>
      </c>
      <c r="AR160" s="133" t="s">
        <v>155</v>
      </c>
      <c r="AT160" s="141" t="s">
        <v>77</v>
      </c>
      <c r="AU160" s="141" t="s">
        <v>86</v>
      </c>
      <c r="AY160" s="133" t="s">
        <v>134</v>
      </c>
      <c r="BK160" s="142">
        <f>SUM(BK161:BK164)</f>
        <v>0</v>
      </c>
    </row>
    <row r="161" spans="1:65" s="2" customFormat="1" ht="37.9" customHeight="1">
      <c r="A161" s="33"/>
      <c r="B161" s="145"/>
      <c r="C161" s="146" t="s">
        <v>273</v>
      </c>
      <c r="D161" s="146" t="s">
        <v>137</v>
      </c>
      <c r="E161" s="147" t="s">
        <v>697</v>
      </c>
      <c r="F161" s="148" t="s">
        <v>698</v>
      </c>
      <c r="G161" s="149" t="s">
        <v>456</v>
      </c>
      <c r="H161" s="150">
        <v>10</v>
      </c>
      <c r="I161" s="151"/>
      <c r="J161" s="152">
        <f>ROUND(I161*H161,2)</f>
        <v>0</v>
      </c>
      <c r="K161" s="153"/>
      <c r="L161" s="34"/>
      <c r="M161" s="154" t="s">
        <v>1</v>
      </c>
      <c r="N161" s="155" t="s">
        <v>43</v>
      </c>
      <c r="O161" s="59"/>
      <c r="P161" s="156">
        <f>O161*H161</f>
        <v>0</v>
      </c>
      <c r="Q161" s="156">
        <v>0</v>
      </c>
      <c r="R161" s="156">
        <f>Q161*H161</f>
        <v>0</v>
      </c>
      <c r="S161" s="156">
        <v>0</v>
      </c>
      <c r="T161" s="157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58" t="s">
        <v>598</v>
      </c>
      <c r="AT161" s="158" t="s">
        <v>137</v>
      </c>
      <c r="AU161" s="158" t="s">
        <v>88</v>
      </c>
      <c r="AY161" s="18" t="s">
        <v>134</v>
      </c>
      <c r="BE161" s="159">
        <f>IF(N161="základní",J161,0)</f>
        <v>0</v>
      </c>
      <c r="BF161" s="159">
        <f>IF(N161="snížená",J161,0)</f>
        <v>0</v>
      </c>
      <c r="BG161" s="159">
        <f>IF(N161="zákl. přenesená",J161,0)</f>
        <v>0</v>
      </c>
      <c r="BH161" s="159">
        <f>IF(N161="sníž. přenesená",J161,0)</f>
        <v>0</v>
      </c>
      <c r="BI161" s="159">
        <f>IF(N161="nulová",J161,0)</f>
        <v>0</v>
      </c>
      <c r="BJ161" s="18" t="s">
        <v>86</v>
      </c>
      <c r="BK161" s="159">
        <f>ROUND(I161*H161,2)</f>
        <v>0</v>
      </c>
      <c r="BL161" s="18" t="s">
        <v>598</v>
      </c>
      <c r="BM161" s="158" t="s">
        <v>699</v>
      </c>
    </row>
    <row r="162" spans="1:65" s="2" customFormat="1" ht="37.9" customHeight="1">
      <c r="A162" s="33"/>
      <c r="B162" s="145"/>
      <c r="C162" s="146" t="s">
        <v>183</v>
      </c>
      <c r="D162" s="146" t="s">
        <v>137</v>
      </c>
      <c r="E162" s="147" t="s">
        <v>700</v>
      </c>
      <c r="F162" s="148" t="s">
        <v>701</v>
      </c>
      <c r="G162" s="149" t="s">
        <v>456</v>
      </c>
      <c r="H162" s="150">
        <v>20</v>
      </c>
      <c r="I162" s="151"/>
      <c r="J162" s="152">
        <f>ROUND(I162*H162,2)</f>
        <v>0</v>
      </c>
      <c r="K162" s="153"/>
      <c r="L162" s="34"/>
      <c r="M162" s="154" t="s">
        <v>1</v>
      </c>
      <c r="N162" s="155" t="s">
        <v>43</v>
      </c>
      <c r="O162" s="59"/>
      <c r="P162" s="156">
        <f>O162*H162</f>
        <v>0</v>
      </c>
      <c r="Q162" s="156">
        <v>0</v>
      </c>
      <c r="R162" s="156">
        <f>Q162*H162</f>
        <v>0</v>
      </c>
      <c r="S162" s="156">
        <v>0</v>
      </c>
      <c r="T162" s="157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8" t="s">
        <v>598</v>
      </c>
      <c r="AT162" s="158" t="s">
        <v>137</v>
      </c>
      <c r="AU162" s="158" t="s">
        <v>88</v>
      </c>
      <c r="AY162" s="18" t="s">
        <v>134</v>
      </c>
      <c r="BE162" s="159">
        <f>IF(N162="základní",J162,0)</f>
        <v>0</v>
      </c>
      <c r="BF162" s="159">
        <f>IF(N162="snížená",J162,0)</f>
        <v>0</v>
      </c>
      <c r="BG162" s="159">
        <f>IF(N162="zákl. přenesená",J162,0)</f>
        <v>0</v>
      </c>
      <c r="BH162" s="159">
        <f>IF(N162="sníž. přenesená",J162,0)</f>
        <v>0</v>
      </c>
      <c r="BI162" s="159">
        <f>IF(N162="nulová",J162,0)</f>
        <v>0</v>
      </c>
      <c r="BJ162" s="18" t="s">
        <v>86</v>
      </c>
      <c r="BK162" s="159">
        <f>ROUND(I162*H162,2)</f>
        <v>0</v>
      </c>
      <c r="BL162" s="18" t="s">
        <v>598</v>
      </c>
      <c r="BM162" s="158" t="s">
        <v>702</v>
      </c>
    </row>
    <row r="163" spans="1:65" s="2" customFormat="1" ht="44.25" customHeight="1">
      <c r="A163" s="33"/>
      <c r="B163" s="145"/>
      <c r="C163" s="146" t="s">
        <v>191</v>
      </c>
      <c r="D163" s="146" t="s">
        <v>137</v>
      </c>
      <c r="E163" s="147" t="s">
        <v>703</v>
      </c>
      <c r="F163" s="148" t="s">
        <v>704</v>
      </c>
      <c r="G163" s="149" t="s">
        <v>456</v>
      </c>
      <c r="H163" s="150">
        <v>10</v>
      </c>
      <c r="I163" s="151"/>
      <c r="J163" s="152">
        <f>ROUND(I163*H163,2)</f>
        <v>0</v>
      </c>
      <c r="K163" s="153"/>
      <c r="L163" s="34"/>
      <c r="M163" s="154" t="s">
        <v>1</v>
      </c>
      <c r="N163" s="155" t="s">
        <v>43</v>
      </c>
      <c r="O163" s="59"/>
      <c r="P163" s="156">
        <f>O163*H163</f>
        <v>0</v>
      </c>
      <c r="Q163" s="156">
        <v>0</v>
      </c>
      <c r="R163" s="156">
        <f>Q163*H163</f>
        <v>0</v>
      </c>
      <c r="S163" s="156">
        <v>0</v>
      </c>
      <c r="T163" s="157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58" t="s">
        <v>598</v>
      </c>
      <c r="AT163" s="158" t="s">
        <v>137</v>
      </c>
      <c r="AU163" s="158" t="s">
        <v>88</v>
      </c>
      <c r="AY163" s="18" t="s">
        <v>134</v>
      </c>
      <c r="BE163" s="159">
        <f>IF(N163="základní",J163,0)</f>
        <v>0</v>
      </c>
      <c r="BF163" s="159">
        <f>IF(N163="snížená",J163,0)</f>
        <v>0</v>
      </c>
      <c r="BG163" s="159">
        <f>IF(N163="zákl. přenesená",J163,0)</f>
        <v>0</v>
      </c>
      <c r="BH163" s="159">
        <f>IF(N163="sníž. přenesená",J163,0)</f>
        <v>0</v>
      </c>
      <c r="BI163" s="159">
        <f>IF(N163="nulová",J163,0)</f>
        <v>0</v>
      </c>
      <c r="BJ163" s="18" t="s">
        <v>86</v>
      </c>
      <c r="BK163" s="159">
        <f>ROUND(I163*H163,2)</f>
        <v>0</v>
      </c>
      <c r="BL163" s="18" t="s">
        <v>598</v>
      </c>
      <c r="BM163" s="158" t="s">
        <v>705</v>
      </c>
    </row>
    <row r="164" spans="1:65" s="2" customFormat="1" ht="37.9" customHeight="1">
      <c r="A164" s="33"/>
      <c r="B164" s="145"/>
      <c r="C164" s="146" t="s">
        <v>290</v>
      </c>
      <c r="D164" s="146" t="s">
        <v>137</v>
      </c>
      <c r="E164" s="147" t="s">
        <v>706</v>
      </c>
      <c r="F164" s="148" t="s">
        <v>707</v>
      </c>
      <c r="G164" s="149" t="s">
        <v>456</v>
      </c>
      <c r="H164" s="150">
        <v>15</v>
      </c>
      <c r="I164" s="151"/>
      <c r="J164" s="152">
        <f>ROUND(I164*H164,2)</f>
        <v>0</v>
      </c>
      <c r="K164" s="153"/>
      <c r="L164" s="34"/>
      <c r="M164" s="154" t="s">
        <v>1</v>
      </c>
      <c r="N164" s="155" t="s">
        <v>43</v>
      </c>
      <c r="O164" s="59"/>
      <c r="P164" s="156">
        <f>O164*H164</f>
        <v>0</v>
      </c>
      <c r="Q164" s="156">
        <v>0</v>
      </c>
      <c r="R164" s="156">
        <f>Q164*H164</f>
        <v>0</v>
      </c>
      <c r="S164" s="156">
        <v>0</v>
      </c>
      <c r="T164" s="157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58" t="s">
        <v>598</v>
      </c>
      <c r="AT164" s="158" t="s">
        <v>137</v>
      </c>
      <c r="AU164" s="158" t="s">
        <v>88</v>
      </c>
      <c r="AY164" s="18" t="s">
        <v>134</v>
      </c>
      <c r="BE164" s="159">
        <f>IF(N164="základní",J164,0)</f>
        <v>0</v>
      </c>
      <c r="BF164" s="159">
        <f>IF(N164="snížená",J164,0)</f>
        <v>0</v>
      </c>
      <c r="BG164" s="159">
        <f>IF(N164="zákl. přenesená",J164,0)</f>
        <v>0</v>
      </c>
      <c r="BH164" s="159">
        <f>IF(N164="sníž. přenesená",J164,0)</f>
        <v>0</v>
      </c>
      <c r="BI164" s="159">
        <f>IF(N164="nulová",J164,0)</f>
        <v>0</v>
      </c>
      <c r="BJ164" s="18" t="s">
        <v>86</v>
      </c>
      <c r="BK164" s="159">
        <f>ROUND(I164*H164,2)</f>
        <v>0</v>
      </c>
      <c r="BL164" s="18" t="s">
        <v>598</v>
      </c>
      <c r="BM164" s="158" t="s">
        <v>708</v>
      </c>
    </row>
    <row r="165" spans="2:63" s="12" customFormat="1" ht="22.9" customHeight="1">
      <c r="B165" s="132"/>
      <c r="D165" s="133" t="s">
        <v>77</v>
      </c>
      <c r="E165" s="143" t="s">
        <v>709</v>
      </c>
      <c r="F165" s="143" t="s">
        <v>710</v>
      </c>
      <c r="I165" s="135"/>
      <c r="J165" s="144">
        <f>BK165</f>
        <v>0</v>
      </c>
      <c r="L165" s="132"/>
      <c r="M165" s="137"/>
      <c r="N165" s="138"/>
      <c r="O165" s="138"/>
      <c r="P165" s="139">
        <f>SUM(P166:P168)</f>
        <v>0</v>
      </c>
      <c r="Q165" s="138"/>
      <c r="R165" s="139">
        <f>SUM(R166:R168)</f>
        <v>0</v>
      </c>
      <c r="S165" s="138"/>
      <c r="T165" s="140">
        <f>SUM(T166:T168)</f>
        <v>0</v>
      </c>
      <c r="AR165" s="133" t="s">
        <v>155</v>
      </c>
      <c r="AT165" s="141" t="s">
        <v>77</v>
      </c>
      <c r="AU165" s="141" t="s">
        <v>86</v>
      </c>
      <c r="AY165" s="133" t="s">
        <v>134</v>
      </c>
      <c r="BK165" s="142">
        <f>SUM(BK166:BK168)</f>
        <v>0</v>
      </c>
    </row>
    <row r="166" spans="1:65" s="2" customFormat="1" ht="24.2" customHeight="1">
      <c r="A166" s="33"/>
      <c r="B166" s="145"/>
      <c r="C166" s="146" t="s">
        <v>333</v>
      </c>
      <c r="D166" s="146" t="s">
        <v>137</v>
      </c>
      <c r="E166" s="147" t="s">
        <v>711</v>
      </c>
      <c r="F166" s="148" t="s">
        <v>712</v>
      </c>
      <c r="G166" s="149" t="s">
        <v>506</v>
      </c>
      <c r="H166" s="150">
        <v>2</v>
      </c>
      <c r="I166" s="151"/>
      <c r="J166" s="152">
        <f>ROUND(I166*H166,2)</f>
        <v>0</v>
      </c>
      <c r="K166" s="153"/>
      <c r="L166" s="34"/>
      <c r="M166" s="154" t="s">
        <v>1</v>
      </c>
      <c r="N166" s="155" t="s">
        <v>43</v>
      </c>
      <c r="O166" s="59"/>
      <c r="P166" s="156">
        <f>O166*H166</f>
        <v>0</v>
      </c>
      <c r="Q166" s="156">
        <v>0</v>
      </c>
      <c r="R166" s="156">
        <f>Q166*H166</f>
        <v>0</v>
      </c>
      <c r="S166" s="156">
        <v>0</v>
      </c>
      <c r="T166" s="157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58" t="s">
        <v>598</v>
      </c>
      <c r="AT166" s="158" t="s">
        <v>137</v>
      </c>
      <c r="AU166" s="158" t="s">
        <v>88</v>
      </c>
      <c r="AY166" s="18" t="s">
        <v>134</v>
      </c>
      <c r="BE166" s="159">
        <f>IF(N166="základní",J166,0)</f>
        <v>0</v>
      </c>
      <c r="BF166" s="159">
        <f>IF(N166="snížená",J166,0)</f>
        <v>0</v>
      </c>
      <c r="BG166" s="159">
        <f>IF(N166="zákl. přenesená",J166,0)</f>
        <v>0</v>
      </c>
      <c r="BH166" s="159">
        <f>IF(N166="sníž. přenesená",J166,0)</f>
        <v>0</v>
      </c>
      <c r="BI166" s="159">
        <f>IF(N166="nulová",J166,0)</f>
        <v>0</v>
      </c>
      <c r="BJ166" s="18" t="s">
        <v>86</v>
      </c>
      <c r="BK166" s="159">
        <f>ROUND(I166*H166,2)</f>
        <v>0</v>
      </c>
      <c r="BL166" s="18" t="s">
        <v>598</v>
      </c>
      <c r="BM166" s="158" t="s">
        <v>713</v>
      </c>
    </row>
    <row r="167" spans="1:65" s="2" customFormat="1" ht="24.2" customHeight="1">
      <c r="A167" s="33"/>
      <c r="B167" s="145"/>
      <c r="C167" s="146" t="s">
        <v>329</v>
      </c>
      <c r="D167" s="146" t="s">
        <v>137</v>
      </c>
      <c r="E167" s="147" t="s">
        <v>714</v>
      </c>
      <c r="F167" s="148" t="s">
        <v>715</v>
      </c>
      <c r="G167" s="149" t="s">
        <v>506</v>
      </c>
      <c r="H167" s="150">
        <v>6</v>
      </c>
      <c r="I167" s="151"/>
      <c r="J167" s="152">
        <f>ROUND(I167*H167,2)</f>
        <v>0</v>
      </c>
      <c r="K167" s="153"/>
      <c r="L167" s="34"/>
      <c r="M167" s="154" t="s">
        <v>1</v>
      </c>
      <c r="N167" s="155" t="s">
        <v>43</v>
      </c>
      <c r="O167" s="59"/>
      <c r="P167" s="156">
        <f>O167*H167</f>
        <v>0</v>
      </c>
      <c r="Q167" s="156">
        <v>0</v>
      </c>
      <c r="R167" s="156">
        <f>Q167*H167</f>
        <v>0</v>
      </c>
      <c r="S167" s="156">
        <v>0</v>
      </c>
      <c r="T167" s="157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58" t="s">
        <v>598</v>
      </c>
      <c r="AT167" s="158" t="s">
        <v>137</v>
      </c>
      <c r="AU167" s="158" t="s">
        <v>88</v>
      </c>
      <c r="AY167" s="18" t="s">
        <v>134</v>
      </c>
      <c r="BE167" s="159">
        <f>IF(N167="základní",J167,0)</f>
        <v>0</v>
      </c>
      <c r="BF167" s="159">
        <f>IF(N167="snížená",J167,0)</f>
        <v>0</v>
      </c>
      <c r="BG167" s="159">
        <f>IF(N167="zákl. přenesená",J167,0)</f>
        <v>0</v>
      </c>
      <c r="BH167" s="159">
        <f>IF(N167="sníž. přenesená",J167,0)</f>
        <v>0</v>
      </c>
      <c r="BI167" s="159">
        <f>IF(N167="nulová",J167,0)</f>
        <v>0</v>
      </c>
      <c r="BJ167" s="18" t="s">
        <v>86</v>
      </c>
      <c r="BK167" s="159">
        <f>ROUND(I167*H167,2)</f>
        <v>0</v>
      </c>
      <c r="BL167" s="18" t="s">
        <v>598</v>
      </c>
      <c r="BM167" s="158" t="s">
        <v>716</v>
      </c>
    </row>
    <row r="168" spans="1:65" s="2" customFormat="1" ht="21.75" customHeight="1">
      <c r="A168" s="33"/>
      <c r="B168" s="145"/>
      <c r="C168" s="146" t="s">
        <v>355</v>
      </c>
      <c r="D168" s="146" t="s">
        <v>137</v>
      </c>
      <c r="E168" s="147" t="s">
        <v>717</v>
      </c>
      <c r="F168" s="148" t="s">
        <v>718</v>
      </c>
      <c r="G168" s="149" t="s">
        <v>506</v>
      </c>
      <c r="H168" s="150">
        <v>6</v>
      </c>
      <c r="I168" s="151"/>
      <c r="J168" s="152">
        <f>ROUND(I168*H168,2)</f>
        <v>0</v>
      </c>
      <c r="K168" s="153"/>
      <c r="L168" s="34"/>
      <c r="M168" s="154" t="s">
        <v>1</v>
      </c>
      <c r="N168" s="155" t="s">
        <v>43</v>
      </c>
      <c r="O168" s="59"/>
      <c r="P168" s="156">
        <f>O168*H168</f>
        <v>0</v>
      </c>
      <c r="Q168" s="156">
        <v>0</v>
      </c>
      <c r="R168" s="156">
        <f>Q168*H168</f>
        <v>0</v>
      </c>
      <c r="S168" s="156">
        <v>0</v>
      </c>
      <c r="T168" s="157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58" t="s">
        <v>598</v>
      </c>
      <c r="AT168" s="158" t="s">
        <v>137</v>
      </c>
      <c r="AU168" s="158" t="s">
        <v>88</v>
      </c>
      <c r="AY168" s="18" t="s">
        <v>134</v>
      </c>
      <c r="BE168" s="159">
        <f>IF(N168="základní",J168,0)</f>
        <v>0</v>
      </c>
      <c r="BF168" s="159">
        <f>IF(N168="snížená",J168,0)</f>
        <v>0</v>
      </c>
      <c r="BG168" s="159">
        <f>IF(N168="zákl. přenesená",J168,0)</f>
        <v>0</v>
      </c>
      <c r="BH168" s="159">
        <f>IF(N168="sníž. přenesená",J168,0)</f>
        <v>0</v>
      </c>
      <c r="BI168" s="159">
        <f>IF(N168="nulová",J168,0)</f>
        <v>0</v>
      </c>
      <c r="BJ168" s="18" t="s">
        <v>86</v>
      </c>
      <c r="BK168" s="159">
        <f>ROUND(I168*H168,2)</f>
        <v>0</v>
      </c>
      <c r="BL168" s="18" t="s">
        <v>598</v>
      </c>
      <c r="BM168" s="158" t="s">
        <v>719</v>
      </c>
    </row>
    <row r="169" spans="2:63" s="12" customFormat="1" ht="22.9" customHeight="1">
      <c r="B169" s="132"/>
      <c r="D169" s="133" t="s">
        <v>77</v>
      </c>
      <c r="E169" s="143" t="s">
        <v>720</v>
      </c>
      <c r="F169" s="143" t="s">
        <v>721</v>
      </c>
      <c r="I169" s="135"/>
      <c r="J169" s="144">
        <f>BK169</f>
        <v>0</v>
      </c>
      <c r="L169" s="132"/>
      <c r="M169" s="137"/>
      <c r="N169" s="138"/>
      <c r="O169" s="138"/>
      <c r="P169" s="139">
        <f>SUM(P170:P173)</f>
        <v>0</v>
      </c>
      <c r="Q169" s="138"/>
      <c r="R169" s="139">
        <f>SUM(R170:R173)</f>
        <v>0</v>
      </c>
      <c r="S169" s="138"/>
      <c r="T169" s="140">
        <f>SUM(T170:T173)</f>
        <v>0</v>
      </c>
      <c r="AR169" s="133" t="s">
        <v>155</v>
      </c>
      <c r="AT169" s="141" t="s">
        <v>77</v>
      </c>
      <c r="AU169" s="141" t="s">
        <v>86</v>
      </c>
      <c r="AY169" s="133" t="s">
        <v>134</v>
      </c>
      <c r="BK169" s="142">
        <f>SUM(BK170:BK173)</f>
        <v>0</v>
      </c>
    </row>
    <row r="170" spans="1:65" s="2" customFormat="1" ht="33" customHeight="1">
      <c r="A170" s="33"/>
      <c r="B170" s="145"/>
      <c r="C170" s="146" t="s">
        <v>361</v>
      </c>
      <c r="D170" s="146" t="s">
        <v>137</v>
      </c>
      <c r="E170" s="147" t="s">
        <v>722</v>
      </c>
      <c r="F170" s="148" t="s">
        <v>723</v>
      </c>
      <c r="G170" s="149" t="s">
        <v>506</v>
      </c>
      <c r="H170" s="150">
        <v>6</v>
      </c>
      <c r="I170" s="151"/>
      <c r="J170" s="152">
        <f>ROUND(I170*H170,2)</f>
        <v>0</v>
      </c>
      <c r="K170" s="153"/>
      <c r="L170" s="34"/>
      <c r="M170" s="154" t="s">
        <v>1</v>
      </c>
      <c r="N170" s="155" t="s">
        <v>43</v>
      </c>
      <c r="O170" s="59"/>
      <c r="P170" s="156">
        <f>O170*H170</f>
        <v>0</v>
      </c>
      <c r="Q170" s="156">
        <v>0</v>
      </c>
      <c r="R170" s="156">
        <f>Q170*H170</f>
        <v>0</v>
      </c>
      <c r="S170" s="156">
        <v>0</v>
      </c>
      <c r="T170" s="157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58" t="s">
        <v>598</v>
      </c>
      <c r="AT170" s="158" t="s">
        <v>137</v>
      </c>
      <c r="AU170" s="158" t="s">
        <v>88</v>
      </c>
      <c r="AY170" s="18" t="s">
        <v>134</v>
      </c>
      <c r="BE170" s="159">
        <f>IF(N170="základní",J170,0)</f>
        <v>0</v>
      </c>
      <c r="BF170" s="159">
        <f>IF(N170="snížená",J170,0)</f>
        <v>0</v>
      </c>
      <c r="BG170" s="159">
        <f>IF(N170="zákl. přenesená",J170,0)</f>
        <v>0</v>
      </c>
      <c r="BH170" s="159">
        <f>IF(N170="sníž. přenesená",J170,0)</f>
        <v>0</v>
      </c>
      <c r="BI170" s="159">
        <f>IF(N170="nulová",J170,0)</f>
        <v>0</v>
      </c>
      <c r="BJ170" s="18" t="s">
        <v>86</v>
      </c>
      <c r="BK170" s="159">
        <f>ROUND(I170*H170,2)</f>
        <v>0</v>
      </c>
      <c r="BL170" s="18" t="s">
        <v>598</v>
      </c>
      <c r="BM170" s="158" t="s">
        <v>724</v>
      </c>
    </row>
    <row r="171" spans="1:65" s="2" customFormat="1" ht="16.5" customHeight="1">
      <c r="A171" s="33"/>
      <c r="B171" s="145"/>
      <c r="C171" s="146" t="s">
        <v>367</v>
      </c>
      <c r="D171" s="146" t="s">
        <v>137</v>
      </c>
      <c r="E171" s="147" t="s">
        <v>725</v>
      </c>
      <c r="F171" s="148" t="s">
        <v>726</v>
      </c>
      <c r="G171" s="149" t="s">
        <v>506</v>
      </c>
      <c r="H171" s="150">
        <v>6</v>
      </c>
      <c r="I171" s="151"/>
      <c r="J171" s="152">
        <f>ROUND(I171*H171,2)</f>
        <v>0</v>
      </c>
      <c r="K171" s="153"/>
      <c r="L171" s="34"/>
      <c r="M171" s="154" t="s">
        <v>1</v>
      </c>
      <c r="N171" s="155" t="s">
        <v>43</v>
      </c>
      <c r="O171" s="59"/>
      <c r="P171" s="156">
        <f>O171*H171</f>
        <v>0</v>
      </c>
      <c r="Q171" s="156">
        <v>0</v>
      </c>
      <c r="R171" s="156">
        <f>Q171*H171</f>
        <v>0</v>
      </c>
      <c r="S171" s="156">
        <v>0</v>
      </c>
      <c r="T171" s="157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58" t="s">
        <v>598</v>
      </c>
      <c r="AT171" s="158" t="s">
        <v>137</v>
      </c>
      <c r="AU171" s="158" t="s">
        <v>88</v>
      </c>
      <c r="AY171" s="18" t="s">
        <v>134</v>
      </c>
      <c r="BE171" s="159">
        <f>IF(N171="základní",J171,0)</f>
        <v>0</v>
      </c>
      <c r="BF171" s="159">
        <f>IF(N171="snížená",J171,0)</f>
        <v>0</v>
      </c>
      <c r="BG171" s="159">
        <f>IF(N171="zákl. přenesená",J171,0)</f>
        <v>0</v>
      </c>
      <c r="BH171" s="159">
        <f>IF(N171="sníž. přenesená",J171,0)</f>
        <v>0</v>
      </c>
      <c r="BI171" s="159">
        <f>IF(N171="nulová",J171,0)</f>
        <v>0</v>
      </c>
      <c r="BJ171" s="18" t="s">
        <v>86</v>
      </c>
      <c r="BK171" s="159">
        <f>ROUND(I171*H171,2)</f>
        <v>0</v>
      </c>
      <c r="BL171" s="18" t="s">
        <v>598</v>
      </c>
      <c r="BM171" s="158" t="s">
        <v>727</v>
      </c>
    </row>
    <row r="172" spans="1:65" s="2" customFormat="1" ht="33" customHeight="1">
      <c r="A172" s="33"/>
      <c r="B172" s="145"/>
      <c r="C172" s="146" t="s">
        <v>383</v>
      </c>
      <c r="D172" s="146" t="s">
        <v>137</v>
      </c>
      <c r="E172" s="147" t="s">
        <v>728</v>
      </c>
      <c r="F172" s="148" t="s">
        <v>729</v>
      </c>
      <c r="G172" s="149" t="s">
        <v>506</v>
      </c>
      <c r="H172" s="150">
        <v>1</v>
      </c>
      <c r="I172" s="151"/>
      <c r="J172" s="152">
        <f>ROUND(I172*H172,2)</f>
        <v>0</v>
      </c>
      <c r="K172" s="153"/>
      <c r="L172" s="34"/>
      <c r="M172" s="154" t="s">
        <v>1</v>
      </c>
      <c r="N172" s="155" t="s">
        <v>43</v>
      </c>
      <c r="O172" s="59"/>
      <c r="P172" s="156">
        <f>O172*H172</f>
        <v>0</v>
      </c>
      <c r="Q172" s="156">
        <v>0</v>
      </c>
      <c r="R172" s="156">
        <f>Q172*H172</f>
        <v>0</v>
      </c>
      <c r="S172" s="156">
        <v>0</v>
      </c>
      <c r="T172" s="157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58" t="s">
        <v>598</v>
      </c>
      <c r="AT172" s="158" t="s">
        <v>137</v>
      </c>
      <c r="AU172" s="158" t="s">
        <v>88</v>
      </c>
      <c r="AY172" s="18" t="s">
        <v>134</v>
      </c>
      <c r="BE172" s="159">
        <f>IF(N172="základní",J172,0)</f>
        <v>0</v>
      </c>
      <c r="BF172" s="159">
        <f>IF(N172="snížená",J172,0)</f>
        <v>0</v>
      </c>
      <c r="BG172" s="159">
        <f>IF(N172="zákl. přenesená",J172,0)</f>
        <v>0</v>
      </c>
      <c r="BH172" s="159">
        <f>IF(N172="sníž. přenesená",J172,0)</f>
        <v>0</v>
      </c>
      <c r="BI172" s="159">
        <f>IF(N172="nulová",J172,0)</f>
        <v>0</v>
      </c>
      <c r="BJ172" s="18" t="s">
        <v>86</v>
      </c>
      <c r="BK172" s="159">
        <f>ROUND(I172*H172,2)</f>
        <v>0</v>
      </c>
      <c r="BL172" s="18" t="s">
        <v>598</v>
      </c>
      <c r="BM172" s="158" t="s">
        <v>730</v>
      </c>
    </row>
    <row r="173" spans="1:65" s="2" customFormat="1" ht="16.5" customHeight="1">
      <c r="A173" s="33"/>
      <c r="B173" s="145"/>
      <c r="C173" s="146" t="s">
        <v>731</v>
      </c>
      <c r="D173" s="146" t="s">
        <v>137</v>
      </c>
      <c r="E173" s="147" t="s">
        <v>732</v>
      </c>
      <c r="F173" s="148" t="s">
        <v>733</v>
      </c>
      <c r="G173" s="149" t="s">
        <v>506</v>
      </c>
      <c r="H173" s="150">
        <v>2</v>
      </c>
      <c r="I173" s="151"/>
      <c r="J173" s="152">
        <f>ROUND(I173*H173,2)</f>
        <v>0</v>
      </c>
      <c r="K173" s="153"/>
      <c r="L173" s="34"/>
      <c r="M173" s="154" t="s">
        <v>1</v>
      </c>
      <c r="N173" s="155" t="s">
        <v>43</v>
      </c>
      <c r="O173" s="59"/>
      <c r="P173" s="156">
        <f>O173*H173</f>
        <v>0</v>
      </c>
      <c r="Q173" s="156">
        <v>0</v>
      </c>
      <c r="R173" s="156">
        <f>Q173*H173</f>
        <v>0</v>
      </c>
      <c r="S173" s="156">
        <v>0</v>
      </c>
      <c r="T173" s="157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58" t="s">
        <v>598</v>
      </c>
      <c r="AT173" s="158" t="s">
        <v>137</v>
      </c>
      <c r="AU173" s="158" t="s">
        <v>88</v>
      </c>
      <c r="AY173" s="18" t="s">
        <v>134</v>
      </c>
      <c r="BE173" s="159">
        <f>IF(N173="základní",J173,0)</f>
        <v>0</v>
      </c>
      <c r="BF173" s="159">
        <f>IF(N173="snížená",J173,0)</f>
        <v>0</v>
      </c>
      <c r="BG173" s="159">
        <f>IF(N173="zákl. přenesená",J173,0)</f>
        <v>0</v>
      </c>
      <c r="BH173" s="159">
        <f>IF(N173="sníž. přenesená",J173,0)</f>
        <v>0</v>
      </c>
      <c r="BI173" s="159">
        <f>IF(N173="nulová",J173,0)</f>
        <v>0</v>
      </c>
      <c r="BJ173" s="18" t="s">
        <v>86</v>
      </c>
      <c r="BK173" s="159">
        <f>ROUND(I173*H173,2)</f>
        <v>0</v>
      </c>
      <c r="BL173" s="18" t="s">
        <v>598</v>
      </c>
      <c r="BM173" s="158" t="s">
        <v>734</v>
      </c>
    </row>
    <row r="174" spans="2:63" s="12" customFormat="1" ht="22.9" customHeight="1">
      <c r="B174" s="132"/>
      <c r="D174" s="133" t="s">
        <v>77</v>
      </c>
      <c r="E174" s="143" t="s">
        <v>150</v>
      </c>
      <c r="F174" s="143" t="s">
        <v>614</v>
      </c>
      <c r="I174" s="135"/>
      <c r="J174" s="144">
        <f>BK174</f>
        <v>0</v>
      </c>
      <c r="L174" s="132"/>
      <c r="M174" s="137"/>
      <c r="N174" s="138"/>
      <c r="O174" s="138"/>
      <c r="P174" s="139">
        <f>SUM(P175:P179)</f>
        <v>0</v>
      </c>
      <c r="Q174" s="138"/>
      <c r="R174" s="139">
        <f>SUM(R175:R179)</f>
        <v>0</v>
      </c>
      <c r="S174" s="138"/>
      <c r="T174" s="140">
        <f>SUM(T175:T179)</f>
        <v>0</v>
      </c>
      <c r="AR174" s="133" t="s">
        <v>155</v>
      </c>
      <c r="AT174" s="141" t="s">
        <v>77</v>
      </c>
      <c r="AU174" s="141" t="s">
        <v>86</v>
      </c>
      <c r="AY174" s="133" t="s">
        <v>134</v>
      </c>
      <c r="BK174" s="142">
        <f>SUM(BK175:BK179)</f>
        <v>0</v>
      </c>
    </row>
    <row r="175" spans="1:65" s="2" customFormat="1" ht="16.5" customHeight="1">
      <c r="A175" s="33"/>
      <c r="B175" s="145"/>
      <c r="C175" s="146" t="s">
        <v>397</v>
      </c>
      <c r="D175" s="146" t="s">
        <v>137</v>
      </c>
      <c r="E175" s="147" t="s">
        <v>735</v>
      </c>
      <c r="F175" s="148" t="s">
        <v>736</v>
      </c>
      <c r="G175" s="149" t="s">
        <v>260</v>
      </c>
      <c r="H175" s="150">
        <v>1</v>
      </c>
      <c r="I175" s="151"/>
      <c r="J175" s="152">
        <f>ROUND(I175*H175,2)</f>
        <v>0</v>
      </c>
      <c r="K175" s="153"/>
      <c r="L175" s="34"/>
      <c r="M175" s="154" t="s">
        <v>1</v>
      </c>
      <c r="N175" s="155" t="s">
        <v>43</v>
      </c>
      <c r="O175" s="59"/>
      <c r="P175" s="156">
        <f>O175*H175</f>
        <v>0</v>
      </c>
      <c r="Q175" s="156">
        <v>0</v>
      </c>
      <c r="R175" s="156">
        <f>Q175*H175</f>
        <v>0</v>
      </c>
      <c r="S175" s="156">
        <v>0</v>
      </c>
      <c r="T175" s="157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58" t="s">
        <v>598</v>
      </c>
      <c r="AT175" s="158" t="s">
        <v>137</v>
      </c>
      <c r="AU175" s="158" t="s">
        <v>88</v>
      </c>
      <c r="AY175" s="18" t="s">
        <v>134</v>
      </c>
      <c r="BE175" s="159">
        <f>IF(N175="základní",J175,0)</f>
        <v>0</v>
      </c>
      <c r="BF175" s="159">
        <f>IF(N175="snížená",J175,0)</f>
        <v>0</v>
      </c>
      <c r="BG175" s="159">
        <f>IF(N175="zákl. přenesená",J175,0)</f>
        <v>0</v>
      </c>
      <c r="BH175" s="159">
        <f>IF(N175="sníž. přenesená",J175,0)</f>
        <v>0</v>
      </c>
      <c r="BI175" s="159">
        <f>IF(N175="nulová",J175,0)</f>
        <v>0</v>
      </c>
      <c r="BJ175" s="18" t="s">
        <v>86</v>
      </c>
      <c r="BK175" s="159">
        <f>ROUND(I175*H175,2)</f>
        <v>0</v>
      </c>
      <c r="BL175" s="18" t="s">
        <v>598</v>
      </c>
      <c r="BM175" s="158" t="s">
        <v>737</v>
      </c>
    </row>
    <row r="176" spans="1:65" s="2" customFormat="1" ht="16.5" customHeight="1">
      <c r="A176" s="33"/>
      <c r="B176" s="145"/>
      <c r="C176" s="146" t="s">
        <v>401</v>
      </c>
      <c r="D176" s="146" t="s">
        <v>137</v>
      </c>
      <c r="E176" s="147" t="s">
        <v>738</v>
      </c>
      <c r="F176" s="148" t="s">
        <v>739</v>
      </c>
      <c r="G176" s="149" t="s">
        <v>260</v>
      </c>
      <c r="H176" s="150">
        <v>1</v>
      </c>
      <c r="I176" s="151"/>
      <c r="J176" s="152">
        <f>ROUND(I176*H176,2)</f>
        <v>0</v>
      </c>
      <c r="K176" s="153"/>
      <c r="L176" s="34"/>
      <c r="M176" s="154" t="s">
        <v>1</v>
      </c>
      <c r="N176" s="155" t="s">
        <v>43</v>
      </c>
      <c r="O176" s="59"/>
      <c r="P176" s="156">
        <f>O176*H176</f>
        <v>0</v>
      </c>
      <c r="Q176" s="156">
        <v>0</v>
      </c>
      <c r="R176" s="156">
        <f>Q176*H176</f>
        <v>0</v>
      </c>
      <c r="S176" s="156">
        <v>0</v>
      </c>
      <c r="T176" s="157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58" t="s">
        <v>598</v>
      </c>
      <c r="AT176" s="158" t="s">
        <v>137</v>
      </c>
      <c r="AU176" s="158" t="s">
        <v>88</v>
      </c>
      <c r="AY176" s="18" t="s">
        <v>134</v>
      </c>
      <c r="BE176" s="159">
        <f>IF(N176="základní",J176,0)</f>
        <v>0</v>
      </c>
      <c r="BF176" s="159">
        <f>IF(N176="snížená",J176,0)</f>
        <v>0</v>
      </c>
      <c r="BG176" s="159">
        <f>IF(N176="zákl. přenesená",J176,0)</f>
        <v>0</v>
      </c>
      <c r="BH176" s="159">
        <f>IF(N176="sníž. přenesená",J176,0)</f>
        <v>0</v>
      </c>
      <c r="BI176" s="159">
        <f>IF(N176="nulová",J176,0)</f>
        <v>0</v>
      </c>
      <c r="BJ176" s="18" t="s">
        <v>86</v>
      </c>
      <c r="BK176" s="159">
        <f>ROUND(I176*H176,2)</f>
        <v>0</v>
      </c>
      <c r="BL176" s="18" t="s">
        <v>598</v>
      </c>
      <c r="BM176" s="158" t="s">
        <v>740</v>
      </c>
    </row>
    <row r="177" spans="1:65" s="2" customFormat="1" ht="16.5" customHeight="1">
      <c r="A177" s="33"/>
      <c r="B177" s="145"/>
      <c r="C177" s="146" t="s">
        <v>378</v>
      </c>
      <c r="D177" s="146" t="s">
        <v>137</v>
      </c>
      <c r="E177" s="147" t="s">
        <v>741</v>
      </c>
      <c r="F177" s="148" t="s">
        <v>742</v>
      </c>
      <c r="G177" s="149" t="s">
        <v>260</v>
      </c>
      <c r="H177" s="150">
        <v>1</v>
      </c>
      <c r="I177" s="151"/>
      <c r="J177" s="152">
        <f>ROUND(I177*H177,2)</f>
        <v>0</v>
      </c>
      <c r="K177" s="153"/>
      <c r="L177" s="34"/>
      <c r="M177" s="154" t="s">
        <v>1</v>
      </c>
      <c r="N177" s="155" t="s">
        <v>43</v>
      </c>
      <c r="O177" s="59"/>
      <c r="P177" s="156">
        <f>O177*H177</f>
        <v>0</v>
      </c>
      <c r="Q177" s="156">
        <v>0</v>
      </c>
      <c r="R177" s="156">
        <f>Q177*H177</f>
        <v>0</v>
      </c>
      <c r="S177" s="156">
        <v>0</v>
      </c>
      <c r="T177" s="157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58" t="s">
        <v>598</v>
      </c>
      <c r="AT177" s="158" t="s">
        <v>137</v>
      </c>
      <c r="AU177" s="158" t="s">
        <v>88</v>
      </c>
      <c r="AY177" s="18" t="s">
        <v>134</v>
      </c>
      <c r="BE177" s="159">
        <f>IF(N177="základní",J177,0)</f>
        <v>0</v>
      </c>
      <c r="BF177" s="159">
        <f>IF(N177="snížená",J177,0)</f>
        <v>0</v>
      </c>
      <c r="BG177" s="159">
        <f>IF(N177="zákl. přenesená",J177,0)</f>
        <v>0</v>
      </c>
      <c r="BH177" s="159">
        <f>IF(N177="sníž. přenesená",J177,0)</f>
        <v>0</v>
      </c>
      <c r="BI177" s="159">
        <f>IF(N177="nulová",J177,0)</f>
        <v>0</v>
      </c>
      <c r="BJ177" s="18" t="s">
        <v>86</v>
      </c>
      <c r="BK177" s="159">
        <f>ROUND(I177*H177,2)</f>
        <v>0</v>
      </c>
      <c r="BL177" s="18" t="s">
        <v>598</v>
      </c>
      <c r="BM177" s="158" t="s">
        <v>743</v>
      </c>
    </row>
    <row r="178" spans="1:65" s="2" customFormat="1" ht="16.5" customHeight="1">
      <c r="A178" s="33"/>
      <c r="B178" s="145"/>
      <c r="C178" s="146" t="s">
        <v>389</v>
      </c>
      <c r="D178" s="146" t="s">
        <v>137</v>
      </c>
      <c r="E178" s="147" t="s">
        <v>744</v>
      </c>
      <c r="F178" s="148" t="s">
        <v>745</v>
      </c>
      <c r="G178" s="149" t="s">
        <v>260</v>
      </c>
      <c r="H178" s="150">
        <v>1</v>
      </c>
      <c r="I178" s="151"/>
      <c r="J178" s="152">
        <f>ROUND(I178*H178,2)</f>
        <v>0</v>
      </c>
      <c r="K178" s="153"/>
      <c r="L178" s="34"/>
      <c r="M178" s="154" t="s">
        <v>1</v>
      </c>
      <c r="N178" s="155" t="s">
        <v>43</v>
      </c>
      <c r="O178" s="59"/>
      <c r="P178" s="156">
        <f>O178*H178</f>
        <v>0</v>
      </c>
      <c r="Q178" s="156">
        <v>0</v>
      </c>
      <c r="R178" s="156">
        <f>Q178*H178</f>
        <v>0</v>
      </c>
      <c r="S178" s="156">
        <v>0</v>
      </c>
      <c r="T178" s="157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58" t="s">
        <v>598</v>
      </c>
      <c r="AT178" s="158" t="s">
        <v>137</v>
      </c>
      <c r="AU178" s="158" t="s">
        <v>88</v>
      </c>
      <c r="AY178" s="18" t="s">
        <v>134</v>
      </c>
      <c r="BE178" s="159">
        <f>IF(N178="základní",J178,0)</f>
        <v>0</v>
      </c>
      <c r="BF178" s="159">
        <f>IF(N178="snížená",J178,0)</f>
        <v>0</v>
      </c>
      <c r="BG178" s="159">
        <f>IF(N178="zákl. přenesená",J178,0)</f>
        <v>0</v>
      </c>
      <c r="BH178" s="159">
        <f>IF(N178="sníž. přenesená",J178,0)</f>
        <v>0</v>
      </c>
      <c r="BI178" s="159">
        <f>IF(N178="nulová",J178,0)</f>
        <v>0</v>
      </c>
      <c r="BJ178" s="18" t="s">
        <v>86</v>
      </c>
      <c r="BK178" s="159">
        <f>ROUND(I178*H178,2)</f>
        <v>0</v>
      </c>
      <c r="BL178" s="18" t="s">
        <v>598</v>
      </c>
      <c r="BM178" s="158" t="s">
        <v>746</v>
      </c>
    </row>
    <row r="179" spans="1:65" s="2" customFormat="1" ht="16.5" customHeight="1">
      <c r="A179" s="33"/>
      <c r="B179" s="145"/>
      <c r="C179" s="146" t="s">
        <v>583</v>
      </c>
      <c r="D179" s="146" t="s">
        <v>137</v>
      </c>
      <c r="E179" s="147" t="s">
        <v>747</v>
      </c>
      <c r="F179" s="148" t="s">
        <v>748</v>
      </c>
      <c r="G179" s="149" t="s">
        <v>260</v>
      </c>
      <c r="H179" s="150">
        <v>1</v>
      </c>
      <c r="I179" s="151"/>
      <c r="J179" s="152">
        <f>ROUND(I179*H179,2)</f>
        <v>0</v>
      </c>
      <c r="K179" s="153"/>
      <c r="L179" s="34"/>
      <c r="M179" s="160" t="s">
        <v>1</v>
      </c>
      <c r="N179" s="161" t="s">
        <v>43</v>
      </c>
      <c r="O179" s="162"/>
      <c r="P179" s="163">
        <f>O179*H179</f>
        <v>0</v>
      </c>
      <c r="Q179" s="163">
        <v>0</v>
      </c>
      <c r="R179" s="163">
        <f>Q179*H179</f>
        <v>0</v>
      </c>
      <c r="S179" s="163">
        <v>0</v>
      </c>
      <c r="T179" s="164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58" t="s">
        <v>598</v>
      </c>
      <c r="AT179" s="158" t="s">
        <v>137</v>
      </c>
      <c r="AU179" s="158" t="s">
        <v>88</v>
      </c>
      <c r="AY179" s="18" t="s">
        <v>134</v>
      </c>
      <c r="BE179" s="159">
        <f>IF(N179="základní",J179,0)</f>
        <v>0</v>
      </c>
      <c r="BF179" s="159">
        <f>IF(N179="snížená",J179,0)</f>
        <v>0</v>
      </c>
      <c r="BG179" s="159">
        <f>IF(N179="zákl. přenesená",J179,0)</f>
        <v>0</v>
      </c>
      <c r="BH179" s="159">
        <f>IF(N179="sníž. přenesená",J179,0)</f>
        <v>0</v>
      </c>
      <c r="BI179" s="159">
        <f>IF(N179="nulová",J179,0)</f>
        <v>0</v>
      </c>
      <c r="BJ179" s="18" t="s">
        <v>86</v>
      </c>
      <c r="BK179" s="159">
        <f>ROUND(I179*H179,2)</f>
        <v>0</v>
      </c>
      <c r="BL179" s="18" t="s">
        <v>598</v>
      </c>
      <c r="BM179" s="158" t="s">
        <v>749</v>
      </c>
    </row>
    <row r="180" spans="1:31" s="2" customFormat="1" ht="6.95" customHeight="1">
      <c r="A180" s="33"/>
      <c r="B180" s="48"/>
      <c r="C180" s="49"/>
      <c r="D180" s="49"/>
      <c r="E180" s="49"/>
      <c r="F180" s="49"/>
      <c r="G180" s="49"/>
      <c r="H180" s="49"/>
      <c r="I180" s="49"/>
      <c r="J180" s="49"/>
      <c r="K180" s="49"/>
      <c r="L180" s="34"/>
      <c r="M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</row>
  </sheetData>
  <autoFilter ref="C127:K179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61"/>
  <sheetViews>
    <sheetView showGridLines="0" workbookViewId="0" topLeftCell="A137">
      <selection activeCell="H133" sqref="H13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4" t="s">
        <v>5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8" t="s">
        <v>99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88</v>
      </c>
    </row>
    <row r="4" spans="2:46" s="1" customFormat="1" ht="24.95" customHeight="1">
      <c r="B4" s="21"/>
      <c r="D4" s="22" t="s">
        <v>106</v>
      </c>
      <c r="L4" s="21"/>
      <c r="M4" s="94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48" t="str">
        <f>'Rekapitulace stavby'!K6</f>
        <v>Dokončení rekonstrukce toalet 1.NP a 2.NP - muzeum</v>
      </c>
      <c r="F7" s="249"/>
      <c r="G7" s="249"/>
      <c r="H7" s="249"/>
      <c r="L7" s="21"/>
    </row>
    <row r="8" spans="1:31" s="2" customFormat="1" ht="12" customHeight="1">
      <c r="A8" s="33"/>
      <c r="B8" s="34"/>
      <c r="C8" s="33"/>
      <c r="D8" s="28" t="s">
        <v>107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28" t="s">
        <v>750</v>
      </c>
      <c r="F9" s="247"/>
      <c r="G9" s="247"/>
      <c r="H9" s="24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28" t="s">
        <v>18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28" t="s">
        <v>21</v>
      </c>
      <c r="J12" s="56" t="str">
        <f>'Rekapitulace stavby'!AN8</f>
        <v>17. 6. 2022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28" t="s">
        <v>24</v>
      </c>
      <c r="J14" s="26" t="s">
        <v>25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26</v>
      </c>
      <c r="F15" s="33"/>
      <c r="G15" s="33"/>
      <c r="H15" s="33"/>
      <c r="I15" s="28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28</v>
      </c>
      <c r="E17" s="33"/>
      <c r="F17" s="33"/>
      <c r="G17" s="33"/>
      <c r="H17" s="33"/>
      <c r="I17" s="28" t="s">
        <v>24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50" t="str">
        <f>'Rekapitulace stavby'!E14</f>
        <v>Vyplň údaj</v>
      </c>
      <c r="F18" s="243"/>
      <c r="G18" s="243"/>
      <c r="H18" s="243"/>
      <c r="I18" s="2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30</v>
      </c>
      <c r="E20" s="33"/>
      <c r="F20" s="33"/>
      <c r="G20" s="33"/>
      <c r="H20" s="33"/>
      <c r="I20" s="28" t="s">
        <v>24</v>
      </c>
      <c r="J20" s="26" t="s">
        <v>31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32</v>
      </c>
      <c r="F21" s="33"/>
      <c r="G21" s="33"/>
      <c r="H21" s="33"/>
      <c r="I21" s="28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28" t="s">
        <v>24</v>
      </c>
      <c r="J23" s="26" t="s">
        <v>35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36</v>
      </c>
      <c r="F24" s="33"/>
      <c r="G24" s="33"/>
      <c r="H24" s="33"/>
      <c r="I24" s="28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5"/>
      <c r="B27" s="96"/>
      <c r="C27" s="95"/>
      <c r="D27" s="95"/>
      <c r="E27" s="246" t="s">
        <v>1</v>
      </c>
      <c r="F27" s="246"/>
      <c r="G27" s="246"/>
      <c r="H27" s="246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8" t="s">
        <v>38</v>
      </c>
      <c r="E30" s="33"/>
      <c r="F30" s="33"/>
      <c r="G30" s="33"/>
      <c r="H30" s="33"/>
      <c r="I30" s="33"/>
      <c r="J30" s="72">
        <f>ROUND(J127,2)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40</v>
      </c>
      <c r="G32" s="33"/>
      <c r="H32" s="33"/>
      <c r="I32" s="37" t="s">
        <v>39</v>
      </c>
      <c r="J32" s="37" t="s">
        <v>41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9" t="s">
        <v>42</v>
      </c>
      <c r="E33" s="28" t="s">
        <v>43</v>
      </c>
      <c r="F33" s="100">
        <f>ROUND((SUM(BE127:BE160)),2)</f>
        <v>0</v>
      </c>
      <c r="G33" s="33"/>
      <c r="H33" s="33"/>
      <c r="I33" s="101">
        <v>0.21</v>
      </c>
      <c r="J33" s="100">
        <f>ROUND(((SUM(BE127:BE160))*I33),2)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44</v>
      </c>
      <c r="F34" s="100">
        <f>ROUND((SUM(BF127:BF160)),2)</f>
        <v>0</v>
      </c>
      <c r="G34" s="33"/>
      <c r="H34" s="33"/>
      <c r="I34" s="101">
        <v>0.15</v>
      </c>
      <c r="J34" s="100">
        <f>ROUND(((SUM(BF127:BF160))*I34),2)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45</v>
      </c>
      <c r="F35" s="100">
        <f>ROUND((SUM(BG127:BG160)),2)</f>
        <v>0</v>
      </c>
      <c r="G35" s="33"/>
      <c r="H35" s="33"/>
      <c r="I35" s="101">
        <v>0.21</v>
      </c>
      <c r="J35" s="100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46</v>
      </c>
      <c r="F36" s="100">
        <f>ROUND((SUM(BH127:BH160)),2)</f>
        <v>0</v>
      </c>
      <c r="G36" s="33"/>
      <c r="H36" s="33"/>
      <c r="I36" s="101">
        <v>0.15</v>
      </c>
      <c r="J36" s="100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47</v>
      </c>
      <c r="F37" s="100">
        <f>ROUND((SUM(BI127:BI160)),2)</f>
        <v>0</v>
      </c>
      <c r="G37" s="33"/>
      <c r="H37" s="33"/>
      <c r="I37" s="101">
        <v>0</v>
      </c>
      <c r="J37" s="100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2"/>
      <c r="D39" s="103" t="s">
        <v>48</v>
      </c>
      <c r="E39" s="61"/>
      <c r="F39" s="61"/>
      <c r="G39" s="104" t="s">
        <v>49</v>
      </c>
      <c r="H39" s="105" t="s">
        <v>50</v>
      </c>
      <c r="I39" s="61"/>
      <c r="J39" s="106">
        <f>SUM(J30:J37)</f>
        <v>0</v>
      </c>
      <c r="K39" s="107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51</v>
      </c>
      <c r="E50" s="45"/>
      <c r="F50" s="45"/>
      <c r="G50" s="44" t="s">
        <v>52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53</v>
      </c>
      <c r="E61" s="36"/>
      <c r="F61" s="108" t="s">
        <v>54</v>
      </c>
      <c r="G61" s="46" t="s">
        <v>53</v>
      </c>
      <c r="H61" s="36"/>
      <c r="I61" s="36"/>
      <c r="J61" s="109" t="s">
        <v>54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55</v>
      </c>
      <c r="E65" s="47"/>
      <c r="F65" s="47"/>
      <c r="G65" s="44" t="s">
        <v>56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53</v>
      </c>
      <c r="E76" s="36"/>
      <c r="F76" s="108" t="s">
        <v>54</v>
      </c>
      <c r="G76" s="46" t="s">
        <v>53</v>
      </c>
      <c r="H76" s="36"/>
      <c r="I76" s="36"/>
      <c r="J76" s="109" t="s">
        <v>54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109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48" t="str">
        <f>E7</f>
        <v>Dokončení rekonstrukce toalet 1.NP a 2.NP - muzeum</v>
      </c>
      <c r="F85" s="249"/>
      <c r="G85" s="249"/>
      <c r="H85" s="24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107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28" t="str">
        <f>E9</f>
        <v>03 - Vytápění</v>
      </c>
      <c r="F87" s="247"/>
      <c r="G87" s="247"/>
      <c r="H87" s="24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19</v>
      </c>
      <c r="D89" s="33"/>
      <c r="E89" s="33"/>
      <c r="F89" s="26" t="str">
        <f>F12</f>
        <v>Masarykovo náměstí 97</v>
      </c>
      <c r="G89" s="33"/>
      <c r="H89" s="33"/>
      <c r="I89" s="28" t="s">
        <v>21</v>
      </c>
      <c r="J89" s="56" t="str">
        <f>IF(J12="","",J12)</f>
        <v>17. 6. 2022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23</v>
      </c>
      <c r="D91" s="33"/>
      <c r="E91" s="33"/>
      <c r="F91" s="26" t="str">
        <f>E15</f>
        <v>Oblastní muzeum Praha-východ</v>
      </c>
      <c r="G91" s="33"/>
      <c r="H91" s="33"/>
      <c r="I91" s="28" t="s">
        <v>30</v>
      </c>
      <c r="J91" s="31" t="str">
        <f>E21</f>
        <v>Maur – Dases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28" t="s">
        <v>34</v>
      </c>
      <c r="J92" s="31" t="str">
        <f>E24</f>
        <v>RPHSTAV s.r.o.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10" t="s">
        <v>110</v>
      </c>
      <c r="D94" s="102"/>
      <c r="E94" s="102"/>
      <c r="F94" s="102"/>
      <c r="G94" s="102"/>
      <c r="H94" s="102"/>
      <c r="I94" s="102"/>
      <c r="J94" s="111" t="s">
        <v>111</v>
      </c>
      <c r="K94" s="102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2" t="s">
        <v>112</v>
      </c>
      <c r="D96" s="33"/>
      <c r="E96" s="33"/>
      <c r="F96" s="33"/>
      <c r="G96" s="33"/>
      <c r="H96" s="33"/>
      <c r="I96" s="33"/>
      <c r="J96" s="72">
        <f>J127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113</v>
      </c>
    </row>
    <row r="97" spans="2:12" s="9" customFormat="1" ht="24.95" customHeight="1">
      <c r="B97" s="113"/>
      <c r="D97" s="114" t="s">
        <v>601</v>
      </c>
      <c r="E97" s="115"/>
      <c r="F97" s="115"/>
      <c r="G97" s="115"/>
      <c r="H97" s="115"/>
      <c r="I97" s="115"/>
      <c r="J97" s="116">
        <f>J128</f>
        <v>0</v>
      </c>
      <c r="L97" s="113"/>
    </row>
    <row r="98" spans="2:12" s="10" customFormat="1" ht="19.9" customHeight="1">
      <c r="B98" s="117"/>
      <c r="D98" s="118" t="s">
        <v>751</v>
      </c>
      <c r="E98" s="119"/>
      <c r="F98" s="119"/>
      <c r="G98" s="119"/>
      <c r="H98" s="119"/>
      <c r="I98" s="119"/>
      <c r="J98" s="120">
        <f>J129</f>
        <v>0</v>
      </c>
      <c r="L98" s="117"/>
    </row>
    <row r="99" spans="2:12" s="10" customFormat="1" ht="19.9" customHeight="1">
      <c r="B99" s="117"/>
      <c r="D99" s="118" t="s">
        <v>752</v>
      </c>
      <c r="E99" s="119"/>
      <c r="F99" s="119"/>
      <c r="G99" s="119"/>
      <c r="H99" s="119"/>
      <c r="I99" s="119"/>
      <c r="J99" s="120">
        <f>J130</f>
        <v>0</v>
      </c>
      <c r="L99" s="117"/>
    </row>
    <row r="100" spans="2:12" s="10" customFormat="1" ht="19.9" customHeight="1">
      <c r="B100" s="117"/>
      <c r="D100" s="118" t="s">
        <v>753</v>
      </c>
      <c r="E100" s="119"/>
      <c r="F100" s="119"/>
      <c r="G100" s="119"/>
      <c r="H100" s="119"/>
      <c r="I100" s="119"/>
      <c r="J100" s="120">
        <f>J132</f>
        <v>0</v>
      </c>
      <c r="L100" s="117"/>
    </row>
    <row r="101" spans="2:12" s="10" customFormat="1" ht="19.9" customHeight="1">
      <c r="B101" s="117"/>
      <c r="D101" s="118" t="s">
        <v>754</v>
      </c>
      <c r="E101" s="119"/>
      <c r="F101" s="119"/>
      <c r="G101" s="119"/>
      <c r="H101" s="119"/>
      <c r="I101" s="119"/>
      <c r="J101" s="120">
        <f>J136</f>
        <v>0</v>
      </c>
      <c r="L101" s="117"/>
    </row>
    <row r="102" spans="2:12" s="10" customFormat="1" ht="19.9" customHeight="1">
      <c r="B102" s="117"/>
      <c r="D102" s="118" t="s">
        <v>755</v>
      </c>
      <c r="E102" s="119"/>
      <c r="F102" s="119"/>
      <c r="G102" s="119"/>
      <c r="H102" s="119"/>
      <c r="I102" s="119"/>
      <c r="J102" s="120">
        <f>J139</f>
        <v>0</v>
      </c>
      <c r="L102" s="117"/>
    </row>
    <row r="103" spans="2:12" s="10" customFormat="1" ht="19.9" customHeight="1">
      <c r="B103" s="117"/>
      <c r="D103" s="118" t="s">
        <v>756</v>
      </c>
      <c r="E103" s="119"/>
      <c r="F103" s="119"/>
      <c r="G103" s="119"/>
      <c r="H103" s="119"/>
      <c r="I103" s="119"/>
      <c r="J103" s="120">
        <f>J143</f>
        <v>0</v>
      </c>
      <c r="L103" s="117"/>
    </row>
    <row r="104" spans="2:12" s="10" customFormat="1" ht="19.9" customHeight="1">
      <c r="B104" s="117"/>
      <c r="D104" s="118" t="s">
        <v>757</v>
      </c>
      <c r="E104" s="119"/>
      <c r="F104" s="119"/>
      <c r="G104" s="119"/>
      <c r="H104" s="119"/>
      <c r="I104" s="119"/>
      <c r="J104" s="120">
        <f>J146</f>
        <v>0</v>
      </c>
      <c r="L104" s="117"/>
    </row>
    <row r="105" spans="2:12" s="10" customFormat="1" ht="19.9" customHeight="1">
      <c r="B105" s="117"/>
      <c r="D105" s="118" t="s">
        <v>758</v>
      </c>
      <c r="E105" s="119"/>
      <c r="F105" s="119"/>
      <c r="G105" s="119"/>
      <c r="H105" s="119"/>
      <c r="I105" s="119"/>
      <c r="J105" s="120">
        <f>J150</f>
        <v>0</v>
      </c>
      <c r="L105" s="117"/>
    </row>
    <row r="106" spans="2:12" s="10" customFormat="1" ht="19.9" customHeight="1">
      <c r="B106" s="117"/>
      <c r="D106" s="118" t="s">
        <v>759</v>
      </c>
      <c r="E106" s="119"/>
      <c r="F106" s="119"/>
      <c r="G106" s="119"/>
      <c r="H106" s="119"/>
      <c r="I106" s="119"/>
      <c r="J106" s="120">
        <f>J153</f>
        <v>0</v>
      </c>
      <c r="L106" s="117"/>
    </row>
    <row r="107" spans="2:12" s="10" customFormat="1" ht="19.9" customHeight="1">
      <c r="B107" s="117"/>
      <c r="D107" s="118" t="s">
        <v>760</v>
      </c>
      <c r="E107" s="119"/>
      <c r="F107" s="119"/>
      <c r="G107" s="119"/>
      <c r="H107" s="119"/>
      <c r="I107" s="119"/>
      <c r="J107" s="120">
        <f>J156</f>
        <v>0</v>
      </c>
      <c r="L107" s="117"/>
    </row>
    <row r="108" spans="1:31" s="2" customFormat="1" ht="21.7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5" customHeight="1">
      <c r="A109" s="33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31" s="2" customFormat="1" ht="6.95" customHeight="1">
      <c r="A113" s="33"/>
      <c r="B113" s="50"/>
      <c r="C113" s="51"/>
      <c r="D113" s="51"/>
      <c r="E113" s="51"/>
      <c r="F113" s="51"/>
      <c r="G113" s="51"/>
      <c r="H113" s="51"/>
      <c r="I113" s="51"/>
      <c r="J113" s="51"/>
      <c r="K113" s="51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4.95" customHeight="1">
      <c r="A114" s="33"/>
      <c r="B114" s="34"/>
      <c r="C114" s="22" t="s">
        <v>120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16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6.5" customHeight="1">
      <c r="A117" s="33"/>
      <c r="B117" s="34"/>
      <c r="C117" s="33"/>
      <c r="D117" s="33"/>
      <c r="E117" s="248" t="str">
        <f>E7</f>
        <v>Dokončení rekonstrukce toalet 1.NP a 2.NP - muzeum</v>
      </c>
      <c r="F117" s="249"/>
      <c r="G117" s="249"/>
      <c r="H117" s="249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107</v>
      </c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6.5" customHeight="1">
      <c r="A119" s="33"/>
      <c r="B119" s="34"/>
      <c r="C119" s="33"/>
      <c r="D119" s="33"/>
      <c r="E119" s="228" t="str">
        <f>E9</f>
        <v>03 - Vytápění</v>
      </c>
      <c r="F119" s="247"/>
      <c r="G119" s="247"/>
      <c r="H119" s="247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19</v>
      </c>
      <c r="D121" s="33"/>
      <c r="E121" s="33"/>
      <c r="F121" s="26" t="str">
        <f>F12</f>
        <v>Masarykovo náměstí 97</v>
      </c>
      <c r="G121" s="33"/>
      <c r="H121" s="33"/>
      <c r="I121" s="28" t="s">
        <v>21</v>
      </c>
      <c r="J121" s="56" t="str">
        <f>IF(J12="","",J12)</f>
        <v>17. 6. 2022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5.2" customHeight="1">
      <c r="A123" s="33"/>
      <c r="B123" s="34"/>
      <c r="C123" s="28" t="s">
        <v>23</v>
      </c>
      <c r="D123" s="33"/>
      <c r="E123" s="33"/>
      <c r="F123" s="26" t="str">
        <f>E15</f>
        <v>Oblastní muzeum Praha-východ</v>
      </c>
      <c r="G123" s="33"/>
      <c r="H123" s="33"/>
      <c r="I123" s="28" t="s">
        <v>30</v>
      </c>
      <c r="J123" s="31" t="str">
        <f>E21</f>
        <v>Maur – Dases s.r.o.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5.2" customHeight="1">
      <c r="A124" s="33"/>
      <c r="B124" s="34"/>
      <c r="C124" s="28" t="s">
        <v>28</v>
      </c>
      <c r="D124" s="33"/>
      <c r="E124" s="33"/>
      <c r="F124" s="26" t="str">
        <f>IF(E18="","",E18)</f>
        <v>Vyplň údaj</v>
      </c>
      <c r="G124" s="33"/>
      <c r="H124" s="33"/>
      <c r="I124" s="28" t="s">
        <v>34</v>
      </c>
      <c r="J124" s="31" t="str">
        <f>E24</f>
        <v>RPHSTAV s.r.o.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0.3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11" customFormat="1" ht="29.25" customHeight="1">
      <c r="A126" s="121"/>
      <c r="B126" s="122"/>
      <c r="C126" s="123" t="s">
        <v>121</v>
      </c>
      <c r="D126" s="124" t="s">
        <v>63</v>
      </c>
      <c r="E126" s="124" t="s">
        <v>59</v>
      </c>
      <c r="F126" s="124" t="s">
        <v>60</v>
      </c>
      <c r="G126" s="124" t="s">
        <v>122</v>
      </c>
      <c r="H126" s="124" t="s">
        <v>123</v>
      </c>
      <c r="I126" s="124" t="s">
        <v>124</v>
      </c>
      <c r="J126" s="125" t="s">
        <v>111</v>
      </c>
      <c r="K126" s="126" t="s">
        <v>125</v>
      </c>
      <c r="L126" s="127"/>
      <c r="M126" s="63" t="s">
        <v>1</v>
      </c>
      <c r="N126" s="64" t="s">
        <v>42</v>
      </c>
      <c r="O126" s="64" t="s">
        <v>126</v>
      </c>
      <c r="P126" s="64" t="s">
        <v>127</v>
      </c>
      <c r="Q126" s="64" t="s">
        <v>128</v>
      </c>
      <c r="R126" s="64" t="s">
        <v>129</v>
      </c>
      <c r="S126" s="64" t="s">
        <v>130</v>
      </c>
      <c r="T126" s="65" t="s">
        <v>131</v>
      </c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</row>
    <row r="127" spans="1:63" s="2" customFormat="1" ht="22.9" customHeight="1">
      <c r="A127" s="33"/>
      <c r="B127" s="34"/>
      <c r="C127" s="70" t="s">
        <v>132</v>
      </c>
      <c r="D127" s="33"/>
      <c r="E127" s="33"/>
      <c r="F127" s="33"/>
      <c r="G127" s="33"/>
      <c r="H127" s="33"/>
      <c r="I127" s="33"/>
      <c r="J127" s="128">
        <f>BK127</f>
        <v>0</v>
      </c>
      <c r="K127" s="33"/>
      <c r="L127" s="34"/>
      <c r="M127" s="66"/>
      <c r="N127" s="57"/>
      <c r="O127" s="67"/>
      <c r="P127" s="129">
        <f>P128</f>
        <v>0</v>
      </c>
      <c r="Q127" s="67"/>
      <c r="R127" s="129">
        <f>R128</f>
        <v>0</v>
      </c>
      <c r="S127" s="67"/>
      <c r="T127" s="130">
        <f>T128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77</v>
      </c>
      <c r="AU127" s="18" t="s">
        <v>113</v>
      </c>
      <c r="BK127" s="131">
        <f>BK128</f>
        <v>0</v>
      </c>
    </row>
    <row r="128" spans="2:63" s="12" customFormat="1" ht="25.9" customHeight="1">
      <c r="B128" s="132"/>
      <c r="D128" s="133" t="s">
        <v>77</v>
      </c>
      <c r="E128" s="134" t="s">
        <v>613</v>
      </c>
      <c r="F128" s="134" t="s">
        <v>614</v>
      </c>
      <c r="I128" s="135"/>
      <c r="J128" s="136">
        <f>BK128</f>
        <v>0</v>
      </c>
      <c r="L128" s="132"/>
      <c r="M128" s="137"/>
      <c r="N128" s="138"/>
      <c r="O128" s="138"/>
      <c r="P128" s="139">
        <f>P129+P130+P132+P136+P139+P143+P146+P150+P153+P156</f>
        <v>0</v>
      </c>
      <c r="Q128" s="138"/>
      <c r="R128" s="139">
        <f>R129+R130+R132+R136+R139+R143+R146+R150+R153+R156</f>
        <v>0</v>
      </c>
      <c r="S128" s="138"/>
      <c r="T128" s="140">
        <f>T129+T130+T132+T136+T139+T143+T146+T150+T153+T156</f>
        <v>0</v>
      </c>
      <c r="AR128" s="133" t="s">
        <v>155</v>
      </c>
      <c r="AT128" s="141" t="s">
        <v>77</v>
      </c>
      <c r="AU128" s="141" t="s">
        <v>78</v>
      </c>
      <c r="AY128" s="133" t="s">
        <v>134</v>
      </c>
      <c r="BK128" s="142">
        <f>BK129+BK130+BK132+BK136+BK139+BK143+BK146+BK150+BK153+BK156</f>
        <v>0</v>
      </c>
    </row>
    <row r="129" spans="2:63" s="12" customFormat="1" ht="22.9" customHeight="1">
      <c r="B129" s="132"/>
      <c r="D129" s="133" t="s">
        <v>77</v>
      </c>
      <c r="E129" s="143" t="s">
        <v>86</v>
      </c>
      <c r="F129" s="143" t="s">
        <v>98</v>
      </c>
      <c r="I129" s="135"/>
      <c r="J129" s="144">
        <f>BK129</f>
        <v>0</v>
      </c>
      <c r="L129" s="132"/>
      <c r="M129" s="137"/>
      <c r="N129" s="138"/>
      <c r="O129" s="138"/>
      <c r="P129" s="139">
        <v>0</v>
      </c>
      <c r="Q129" s="138"/>
      <c r="R129" s="139">
        <v>0</v>
      </c>
      <c r="S129" s="138"/>
      <c r="T129" s="140">
        <v>0</v>
      </c>
      <c r="AR129" s="133" t="s">
        <v>155</v>
      </c>
      <c r="AT129" s="141" t="s">
        <v>77</v>
      </c>
      <c r="AU129" s="141" t="s">
        <v>86</v>
      </c>
      <c r="AY129" s="133" t="s">
        <v>134</v>
      </c>
      <c r="BK129" s="142">
        <v>0</v>
      </c>
    </row>
    <row r="130" spans="2:63" s="12" customFormat="1" ht="22.9" customHeight="1">
      <c r="B130" s="132"/>
      <c r="D130" s="133" t="s">
        <v>77</v>
      </c>
      <c r="E130" s="143" t="s">
        <v>616</v>
      </c>
      <c r="F130" s="143" t="s">
        <v>761</v>
      </c>
      <c r="I130" s="135"/>
      <c r="J130" s="144">
        <f>BK130</f>
        <v>0</v>
      </c>
      <c r="L130" s="132"/>
      <c r="M130" s="137"/>
      <c r="N130" s="138"/>
      <c r="O130" s="138"/>
      <c r="P130" s="139">
        <f>P131</f>
        <v>0</v>
      </c>
      <c r="Q130" s="138"/>
      <c r="R130" s="139">
        <f>R131</f>
        <v>0</v>
      </c>
      <c r="S130" s="138"/>
      <c r="T130" s="140">
        <f>T131</f>
        <v>0</v>
      </c>
      <c r="AR130" s="133" t="s">
        <v>155</v>
      </c>
      <c r="AT130" s="141" t="s">
        <v>77</v>
      </c>
      <c r="AU130" s="141" t="s">
        <v>86</v>
      </c>
      <c r="AY130" s="133" t="s">
        <v>134</v>
      </c>
      <c r="BK130" s="142">
        <f>BK131</f>
        <v>0</v>
      </c>
    </row>
    <row r="131" spans="1:65" s="2" customFormat="1" ht="24.2" customHeight="1">
      <c r="A131" s="33"/>
      <c r="B131" s="145"/>
      <c r="C131" s="146" t="s">
        <v>86</v>
      </c>
      <c r="D131" s="146" t="s">
        <v>137</v>
      </c>
      <c r="E131" s="147" t="s">
        <v>762</v>
      </c>
      <c r="F131" s="148" t="s">
        <v>763</v>
      </c>
      <c r="G131" s="149" t="s">
        <v>260</v>
      </c>
      <c r="H131" s="150">
        <v>0</v>
      </c>
      <c r="I131" s="151"/>
      <c r="J131" s="152">
        <f>ROUND(I131*H131,2)</f>
        <v>0</v>
      </c>
      <c r="K131" s="153"/>
      <c r="L131" s="34"/>
      <c r="M131" s="154" t="s">
        <v>1</v>
      </c>
      <c r="N131" s="155" t="s">
        <v>43</v>
      </c>
      <c r="O131" s="59"/>
      <c r="P131" s="156">
        <f>O131*H131</f>
        <v>0</v>
      </c>
      <c r="Q131" s="156">
        <v>0</v>
      </c>
      <c r="R131" s="156">
        <f>Q131*H131</f>
        <v>0</v>
      </c>
      <c r="S131" s="156">
        <v>0</v>
      </c>
      <c r="T131" s="157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8" t="s">
        <v>598</v>
      </c>
      <c r="AT131" s="158" t="s">
        <v>137</v>
      </c>
      <c r="AU131" s="158" t="s">
        <v>88</v>
      </c>
      <c r="AY131" s="18" t="s">
        <v>134</v>
      </c>
      <c r="BE131" s="159">
        <f>IF(N131="základní",J131,0)</f>
        <v>0</v>
      </c>
      <c r="BF131" s="159">
        <f>IF(N131="snížená",J131,0)</f>
        <v>0</v>
      </c>
      <c r="BG131" s="159">
        <f>IF(N131="zákl. přenesená",J131,0)</f>
        <v>0</v>
      </c>
      <c r="BH131" s="159">
        <f>IF(N131="sníž. přenesená",J131,0)</f>
        <v>0</v>
      </c>
      <c r="BI131" s="159">
        <f>IF(N131="nulová",J131,0)</f>
        <v>0</v>
      </c>
      <c r="BJ131" s="18" t="s">
        <v>86</v>
      </c>
      <c r="BK131" s="159">
        <f>ROUND(I131*H131,2)</f>
        <v>0</v>
      </c>
      <c r="BL131" s="18" t="s">
        <v>598</v>
      </c>
      <c r="BM131" s="158" t="s">
        <v>764</v>
      </c>
    </row>
    <row r="132" spans="2:63" s="12" customFormat="1" ht="22.9" customHeight="1">
      <c r="B132" s="132"/>
      <c r="D132" s="133" t="s">
        <v>77</v>
      </c>
      <c r="E132" s="143" t="s">
        <v>633</v>
      </c>
      <c r="F132" s="143" t="s">
        <v>765</v>
      </c>
      <c r="I132" s="135"/>
      <c r="J132" s="144">
        <f>BK132</f>
        <v>0</v>
      </c>
      <c r="L132" s="132"/>
      <c r="M132" s="137"/>
      <c r="N132" s="138"/>
      <c r="O132" s="138"/>
      <c r="P132" s="139">
        <f>SUM(P133:P135)</f>
        <v>0</v>
      </c>
      <c r="Q132" s="138"/>
      <c r="R132" s="139">
        <f>SUM(R133:R135)</f>
        <v>0</v>
      </c>
      <c r="S132" s="138"/>
      <c r="T132" s="140">
        <f>SUM(T133:T135)</f>
        <v>0</v>
      </c>
      <c r="AR132" s="133" t="s">
        <v>155</v>
      </c>
      <c r="AT132" s="141" t="s">
        <v>77</v>
      </c>
      <c r="AU132" s="141" t="s">
        <v>86</v>
      </c>
      <c r="AY132" s="133" t="s">
        <v>134</v>
      </c>
      <c r="BK132" s="142">
        <f>SUM(BK133:BK135)</f>
        <v>0</v>
      </c>
    </row>
    <row r="133" spans="1:65" s="2" customFormat="1" ht="16.5" customHeight="1">
      <c r="A133" s="33"/>
      <c r="B133" s="145"/>
      <c r="C133" s="146" t="s">
        <v>150</v>
      </c>
      <c r="D133" s="146" t="s">
        <v>137</v>
      </c>
      <c r="E133" s="147" t="s">
        <v>766</v>
      </c>
      <c r="F133" s="148" t="s">
        <v>767</v>
      </c>
      <c r="G133" s="149" t="s">
        <v>260</v>
      </c>
      <c r="H133" s="150">
        <v>2</v>
      </c>
      <c r="I133" s="151"/>
      <c r="J133" s="152">
        <f>ROUND(I133*H133,2)</f>
        <v>0</v>
      </c>
      <c r="K133" s="153"/>
      <c r="L133" s="34"/>
      <c r="M133" s="154" t="s">
        <v>1</v>
      </c>
      <c r="N133" s="155" t="s">
        <v>43</v>
      </c>
      <c r="O133" s="59"/>
      <c r="P133" s="156">
        <f>O133*H133</f>
        <v>0</v>
      </c>
      <c r="Q133" s="156">
        <v>0</v>
      </c>
      <c r="R133" s="156">
        <f>Q133*H133</f>
        <v>0</v>
      </c>
      <c r="S133" s="156">
        <v>0</v>
      </c>
      <c r="T133" s="157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58" t="s">
        <v>598</v>
      </c>
      <c r="AT133" s="158" t="s">
        <v>137</v>
      </c>
      <c r="AU133" s="158" t="s">
        <v>88</v>
      </c>
      <c r="AY133" s="18" t="s">
        <v>134</v>
      </c>
      <c r="BE133" s="159">
        <f>IF(N133="základní",J133,0)</f>
        <v>0</v>
      </c>
      <c r="BF133" s="159">
        <f>IF(N133="snížená",J133,0)</f>
        <v>0</v>
      </c>
      <c r="BG133" s="159">
        <f>IF(N133="zákl. přenesená",J133,0)</f>
        <v>0</v>
      </c>
      <c r="BH133" s="159">
        <f>IF(N133="sníž. přenesená",J133,0)</f>
        <v>0</v>
      </c>
      <c r="BI133" s="159">
        <f>IF(N133="nulová",J133,0)</f>
        <v>0</v>
      </c>
      <c r="BJ133" s="18" t="s">
        <v>86</v>
      </c>
      <c r="BK133" s="159">
        <f>ROUND(I133*H133,2)</f>
        <v>0</v>
      </c>
      <c r="BL133" s="18" t="s">
        <v>598</v>
      </c>
      <c r="BM133" s="158" t="s">
        <v>768</v>
      </c>
    </row>
    <row r="134" spans="1:65" s="2" customFormat="1" ht="24.2" customHeight="1">
      <c r="A134" s="33"/>
      <c r="B134" s="145"/>
      <c r="C134" s="146" t="s">
        <v>155</v>
      </c>
      <c r="D134" s="146" t="s">
        <v>137</v>
      </c>
      <c r="E134" s="147" t="s">
        <v>769</v>
      </c>
      <c r="F134" s="148" t="s">
        <v>770</v>
      </c>
      <c r="G134" s="149" t="s">
        <v>506</v>
      </c>
      <c r="H134" s="150">
        <v>4</v>
      </c>
      <c r="I134" s="151"/>
      <c r="J134" s="152">
        <f>ROUND(I134*H134,2)</f>
        <v>0</v>
      </c>
      <c r="K134" s="153"/>
      <c r="L134" s="34"/>
      <c r="M134" s="154" t="s">
        <v>1</v>
      </c>
      <c r="N134" s="155" t="s">
        <v>43</v>
      </c>
      <c r="O134" s="59"/>
      <c r="P134" s="156">
        <f>O134*H134</f>
        <v>0</v>
      </c>
      <c r="Q134" s="156">
        <v>0</v>
      </c>
      <c r="R134" s="156">
        <f>Q134*H134</f>
        <v>0</v>
      </c>
      <c r="S134" s="156">
        <v>0</v>
      </c>
      <c r="T134" s="157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8" t="s">
        <v>598</v>
      </c>
      <c r="AT134" s="158" t="s">
        <v>137</v>
      </c>
      <c r="AU134" s="158" t="s">
        <v>88</v>
      </c>
      <c r="AY134" s="18" t="s">
        <v>134</v>
      </c>
      <c r="BE134" s="159">
        <f>IF(N134="základní",J134,0)</f>
        <v>0</v>
      </c>
      <c r="BF134" s="159">
        <f>IF(N134="snížená",J134,0)</f>
        <v>0</v>
      </c>
      <c r="BG134" s="159">
        <f>IF(N134="zákl. přenesená",J134,0)</f>
        <v>0</v>
      </c>
      <c r="BH134" s="159">
        <f>IF(N134="sníž. přenesená",J134,0)</f>
        <v>0</v>
      </c>
      <c r="BI134" s="159">
        <f>IF(N134="nulová",J134,0)</f>
        <v>0</v>
      </c>
      <c r="BJ134" s="18" t="s">
        <v>86</v>
      </c>
      <c r="BK134" s="159">
        <f>ROUND(I134*H134,2)</f>
        <v>0</v>
      </c>
      <c r="BL134" s="18" t="s">
        <v>598</v>
      </c>
      <c r="BM134" s="158" t="s">
        <v>771</v>
      </c>
    </row>
    <row r="135" spans="1:65" s="2" customFormat="1" ht="16.5" customHeight="1">
      <c r="A135" s="33"/>
      <c r="B135" s="145"/>
      <c r="C135" s="146" t="s">
        <v>14</v>
      </c>
      <c r="D135" s="146" t="s">
        <v>137</v>
      </c>
      <c r="E135" s="147" t="s">
        <v>772</v>
      </c>
      <c r="F135" s="148" t="s">
        <v>773</v>
      </c>
      <c r="G135" s="149" t="s">
        <v>456</v>
      </c>
      <c r="H135" s="150">
        <v>15</v>
      </c>
      <c r="I135" s="151"/>
      <c r="J135" s="152">
        <f>ROUND(I135*H135,2)</f>
        <v>0</v>
      </c>
      <c r="K135" s="153"/>
      <c r="L135" s="34"/>
      <c r="M135" s="154" t="s">
        <v>1</v>
      </c>
      <c r="N135" s="155" t="s">
        <v>43</v>
      </c>
      <c r="O135" s="59"/>
      <c r="P135" s="156">
        <f>O135*H135</f>
        <v>0</v>
      </c>
      <c r="Q135" s="156">
        <v>0</v>
      </c>
      <c r="R135" s="156">
        <f>Q135*H135</f>
        <v>0</v>
      </c>
      <c r="S135" s="156">
        <v>0</v>
      </c>
      <c r="T135" s="157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8" t="s">
        <v>598</v>
      </c>
      <c r="AT135" s="158" t="s">
        <v>137</v>
      </c>
      <c r="AU135" s="158" t="s">
        <v>88</v>
      </c>
      <c r="AY135" s="18" t="s">
        <v>134</v>
      </c>
      <c r="BE135" s="159">
        <f>IF(N135="základní",J135,0)</f>
        <v>0</v>
      </c>
      <c r="BF135" s="159">
        <f>IF(N135="snížená",J135,0)</f>
        <v>0</v>
      </c>
      <c r="BG135" s="159">
        <f>IF(N135="zákl. přenesená",J135,0)</f>
        <v>0</v>
      </c>
      <c r="BH135" s="159">
        <f>IF(N135="sníž. přenesená",J135,0)</f>
        <v>0</v>
      </c>
      <c r="BI135" s="159">
        <f>IF(N135="nulová",J135,0)</f>
        <v>0</v>
      </c>
      <c r="BJ135" s="18" t="s">
        <v>86</v>
      </c>
      <c r="BK135" s="159">
        <f>ROUND(I135*H135,2)</f>
        <v>0</v>
      </c>
      <c r="BL135" s="18" t="s">
        <v>598</v>
      </c>
      <c r="BM135" s="158" t="s">
        <v>774</v>
      </c>
    </row>
    <row r="136" spans="2:63" s="12" customFormat="1" ht="22.9" customHeight="1">
      <c r="B136" s="132"/>
      <c r="D136" s="133" t="s">
        <v>77</v>
      </c>
      <c r="E136" s="143" t="s">
        <v>775</v>
      </c>
      <c r="F136" s="143" t="s">
        <v>776</v>
      </c>
      <c r="I136" s="135"/>
      <c r="J136" s="144">
        <f>BK136</f>
        <v>0</v>
      </c>
      <c r="L136" s="132"/>
      <c r="M136" s="137"/>
      <c r="N136" s="138"/>
      <c r="O136" s="138"/>
      <c r="P136" s="139">
        <f>SUM(P137:P138)</f>
        <v>0</v>
      </c>
      <c r="Q136" s="138"/>
      <c r="R136" s="139">
        <f>SUM(R137:R138)</f>
        <v>0</v>
      </c>
      <c r="S136" s="138"/>
      <c r="T136" s="140">
        <f>SUM(T137:T138)</f>
        <v>0</v>
      </c>
      <c r="AR136" s="133" t="s">
        <v>155</v>
      </c>
      <c r="AT136" s="141" t="s">
        <v>77</v>
      </c>
      <c r="AU136" s="141" t="s">
        <v>86</v>
      </c>
      <c r="AY136" s="133" t="s">
        <v>134</v>
      </c>
      <c r="BK136" s="142">
        <f>SUM(BK137:BK138)</f>
        <v>0</v>
      </c>
    </row>
    <row r="137" spans="1:65" s="2" customFormat="1" ht="16.5" customHeight="1">
      <c r="A137" s="33"/>
      <c r="B137" s="145"/>
      <c r="C137" s="146" t="s">
        <v>201</v>
      </c>
      <c r="D137" s="146" t="s">
        <v>137</v>
      </c>
      <c r="E137" s="147" t="s">
        <v>777</v>
      </c>
      <c r="F137" s="148" t="s">
        <v>778</v>
      </c>
      <c r="G137" s="149" t="s">
        <v>506</v>
      </c>
      <c r="H137" s="150">
        <v>1</v>
      </c>
      <c r="I137" s="151"/>
      <c r="J137" s="152">
        <f>ROUND(I137*H137,2)</f>
        <v>0</v>
      </c>
      <c r="K137" s="153"/>
      <c r="L137" s="34"/>
      <c r="M137" s="154" t="s">
        <v>1</v>
      </c>
      <c r="N137" s="155" t="s">
        <v>43</v>
      </c>
      <c r="O137" s="59"/>
      <c r="P137" s="156">
        <f>O137*H137</f>
        <v>0</v>
      </c>
      <c r="Q137" s="156">
        <v>0</v>
      </c>
      <c r="R137" s="156">
        <f>Q137*H137</f>
        <v>0</v>
      </c>
      <c r="S137" s="156">
        <v>0</v>
      </c>
      <c r="T137" s="157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8" t="s">
        <v>598</v>
      </c>
      <c r="AT137" s="158" t="s">
        <v>137</v>
      </c>
      <c r="AU137" s="158" t="s">
        <v>88</v>
      </c>
      <c r="AY137" s="18" t="s">
        <v>134</v>
      </c>
      <c r="BE137" s="159">
        <f>IF(N137="základní",J137,0)</f>
        <v>0</v>
      </c>
      <c r="BF137" s="159">
        <f>IF(N137="snížená",J137,0)</f>
        <v>0</v>
      </c>
      <c r="BG137" s="159">
        <f>IF(N137="zákl. přenesená",J137,0)</f>
        <v>0</v>
      </c>
      <c r="BH137" s="159">
        <f>IF(N137="sníž. přenesená",J137,0)</f>
        <v>0</v>
      </c>
      <c r="BI137" s="159">
        <f>IF(N137="nulová",J137,0)</f>
        <v>0</v>
      </c>
      <c r="BJ137" s="18" t="s">
        <v>86</v>
      </c>
      <c r="BK137" s="159">
        <f>ROUND(I137*H137,2)</f>
        <v>0</v>
      </c>
      <c r="BL137" s="18" t="s">
        <v>598</v>
      </c>
      <c r="BM137" s="158" t="s">
        <v>779</v>
      </c>
    </row>
    <row r="138" spans="1:65" s="2" customFormat="1" ht="16.5" customHeight="1">
      <c r="A138" s="33"/>
      <c r="B138" s="145"/>
      <c r="C138" s="146" t="s">
        <v>208</v>
      </c>
      <c r="D138" s="146" t="s">
        <v>137</v>
      </c>
      <c r="E138" s="147" t="s">
        <v>780</v>
      </c>
      <c r="F138" s="148" t="s">
        <v>781</v>
      </c>
      <c r="G138" s="149" t="s">
        <v>506</v>
      </c>
      <c r="H138" s="150">
        <v>1</v>
      </c>
      <c r="I138" s="151"/>
      <c r="J138" s="152">
        <f>ROUND(I138*H138,2)</f>
        <v>0</v>
      </c>
      <c r="K138" s="153"/>
      <c r="L138" s="34"/>
      <c r="M138" s="154" t="s">
        <v>1</v>
      </c>
      <c r="N138" s="155" t="s">
        <v>43</v>
      </c>
      <c r="O138" s="59"/>
      <c r="P138" s="156">
        <f>O138*H138</f>
        <v>0</v>
      </c>
      <c r="Q138" s="156">
        <v>0</v>
      </c>
      <c r="R138" s="156">
        <f>Q138*H138</f>
        <v>0</v>
      </c>
      <c r="S138" s="156">
        <v>0</v>
      </c>
      <c r="T138" s="157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8" t="s">
        <v>598</v>
      </c>
      <c r="AT138" s="158" t="s">
        <v>137</v>
      </c>
      <c r="AU138" s="158" t="s">
        <v>88</v>
      </c>
      <c r="AY138" s="18" t="s">
        <v>134</v>
      </c>
      <c r="BE138" s="159">
        <f>IF(N138="základní",J138,0)</f>
        <v>0</v>
      </c>
      <c r="BF138" s="159">
        <f>IF(N138="snížená",J138,0)</f>
        <v>0</v>
      </c>
      <c r="BG138" s="159">
        <f>IF(N138="zákl. přenesená",J138,0)</f>
        <v>0</v>
      </c>
      <c r="BH138" s="159">
        <f>IF(N138="sníž. přenesená",J138,0)</f>
        <v>0</v>
      </c>
      <c r="BI138" s="159">
        <f>IF(N138="nulová",J138,0)</f>
        <v>0</v>
      </c>
      <c r="BJ138" s="18" t="s">
        <v>86</v>
      </c>
      <c r="BK138" s="159">
        <f>ROUND(I138*H138,2)</f>
        <v>0</v>
      </c>
      <c r="BL138" s="18" t="s">
        <v>598</v>
      </c>
      <c r="BM138" s="158" t="s">
        <v>782</v>
      </c>
    </row>
    <row r="139" spans="2:63" s="12" customFormat="1" ht="22.9" customHeight="1">
      <c r="B139" s="132"/>
      <c r="D139" s="133" t="s">
        <v>77</v>
      </c>
      <c r="E139" s="143" t="s">
        <v>783</v>
      </c>
      <c r="F139" s="143" t="s">
        <v>784</v>
      </c>
      <c r="I139" s="135"/>
      <c r="J139" s="144">
        <f>BK139</f>
        <v>0</v>
      </c>
      <c r="L139" s="132"/>
      <c r="M139" s="137"/>
      <c r="N139" s="138"/>
      <c r="O139" s="138"/>
      <c r="P139" s="139">
        <f>SUM(P140:P142)</f>
        <v>0</v>
      </c>
      <c r="Q139" s="138"/>
      <c r="R139" s="139">
        <f>SUM(R140:R142)</f>
        <v>0</v>
      </c>
      <c r="S139" s="138"/>
      <c r="T139" s="140">
        <f>SUM(T140:T142)</f>
        <v>0</v>
      </c>
      <c r="AR139" s="133" t="s">
        <v>155</v>
      </c>
      <c r="AT139" s="141" t="s">
        <v>77</v>
      </c>
      <c r="AU139" s="141" t="s">
        <v>86</v>
      </c>
      <c r="AY139" s="133" t="s">
        <v>134</v>
      </c>
      <c r="BK139" s="142">
        <f>SUM(BK140:BK142)</f>
        <v>0</v>
      </c>
    </row>
    <row r="140" spans="1:65" s="2" customFormat="1" ht="21.75" customHeight="1">
      <c r="A140" s="33"/>
      <c r="B140" s="145"/>
      <c r="C140" s="146" t="s">
        <v>224</v>
      </c>
      <c r="D140" s="146" t="s">
        <v>137</v>
      </c>
      <c r="E140" s="147" t="s">
        <v>785</v>
      </c>
      <c r="F140" s="148" t="s">
        <v>786</v>
      </c>
      <c r="G140" s="149" t="s">
        <v>506</v>
      </c>
      <c r="H140" s="150">
        <v>4</v>
      </c>
      <c r="I140" s="151"/>
      <c r="J140" s="152">
        <f>ROUND(I140*H140,2)</f>
        <v>0</v>
      </c>
      <c r="K140" s="153"/>
      <c r="L140" s="34"/>
      <c r="M140" s="154" t="s">
        <v>1</v>
      </c>
      <c r="N140" s="155" t="s">
        <v>43</v>
      </c>
      <c r="O140" s="59"/>
      <c r="P140" s="156">
        <f>O140*H140</f>
        <v>0</v>
      </c>
      <c r="Q140" s="156">
        <v>0</v>
      </c>
      <c r="R140" s="156">
        <f>Q140*H140</f>
        <v>0</v>
      </c>
      <c r="S140" s="156">
        <v>0</v>
      </c>
      <c r="T140" s="157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8" t="s">
        <v>598</v>
      </c>
      <c r="AT140" s="158" t="s">
        <v>137</v>
      </c>
      <c r="AU140" s="158" t="s">
        <v>88</v>
      </c>
      <c r="AY140" s="18" t="s">
        <v>134</v>
      </c>
      <c r="BE140" s="159">
        <f>IF(N140="základní",J140,0)</f>
        <v>0</v>
      </c>
      <c r="BF140" s="159">
        <f>IF(N140="snížená",J140,0)</f>
        <v>0</v>
      </c>
      <c r="BG140" s="159">
        <f>IF(N140="zákl. přenesená",J140,0)</f>
        <v>0</v>
      </c>
      <c r="BH140" s="159">
        <f>IF(N140="sníž. přenesená",J140,0)</f>
        <v>0</v>
      </c>
      <c r="BI140" s="159">
        <f>IF(N140="nulová",J140,0)</f>
        <v>0</v>
      </c>
      <c r="BJ140" s="18" t="s">
        <v>86</v>
      </c>
      <c r="BK140" s="159">
        <f>ROUND(I140*H140,2)</f>
        <v>0</v>
      </c>
      <c r="BL140" s="18" t="s">
        <v>598</v>
      </c>
      <c r="BM140" s="158" t="s">
        <v>787</v>
      </c>
    </row>
    <row r="141" spans="1:65" s="2" customFormat="1" ht="16.5" customHeight="1">
      <c r="A141" s="33"/>
      <c r="B141" s="145"/>
      <c r="C141" s="146" t="s">
        <v>178</v>
      </c>
      <c r="D141" s="146" t="s">
        <v>137</v>
      </c>
      <c r="E141" s="147" t="s">
        <v>788</v>
      </c>
      <c r="F141" s="148" t="s">
        <v>789</v>
      </c>
      <c r="G141" s="149" t="s">
        <v>506</v>
      </c>
      <c r="H141" s="150">
        <v>2</v>
      </c>
      <c r="I141" s="151"/>
      <c r="J141" s="152">
        <f>ROUND(I141*H141,2)</f>
        <v>0</v>
      </c>
      <c r="K141" s="153"/>
      <c r="L141" s="34"/>
      <c r="M141" s="154" t="s">
        <v>1</v>
      </c>
      <c r="N141" s="155" t="s">
        <v>43</v>
      </c>
      <c r="O141" s="59"/>
      <c r="P141" s="156">
        <f>O141*H141</f>
        <v>0</v>
      </c>
      <c r="Q141" s="156">
        <v>0</v>
      </c>
      <c r="R141" s="156">
        <f>Q141*H141</f>
        <v>0</v>
      </c>
      <c r="S141" s="156">
        <v>0</v>
      </c>
      <c r="T141" s="157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8" t="s">
        <v>598</v>
      </c>
      <c r="AT141" s="158" t="s">
        <v>137</v>
      </c>
      <c r="AU141" s="158" t="s">
        <v>88</v>
      </c>
      <c r="AY141" s="18" t="s">
        <v>134</v>
      </c>
      <c r="BE141" s="159">
        <f>IF(N141="základní",J141,0)</f>
        <v>0</v>
      </c>
      <c r="BF141" s="159">
        <f>IF(N141="snížená",J141,0)</f>
        <v>0</v>
      </c>
      <c r="BG141" s="159">
        <f>IF(N141="zákl. přenesená",J141,0)</f>
        <v>0</v>
      </c>
      <c r="BH141" s="159">
        <f>IF(N141="sníž. přenesená",J141,0)</f>
        <v>0</v>
      </c>
      <c r="BI141" s="159">
        <f>IF(N141="nulová",J141,0)</f>
        <v>0</v>
      </c>
      <c r="BJ141" s="18" t="s">
        <v>86</v>
      </c>
      <c r="BK141" s="159">
        <f>ROUND(I141*H141,2)</f>
        <v>0</v>
      </c>
      <c r="BL141" s="18" t="s">
        <v>598</v>
      </c>
      <c r="BM141" s="158" t="s">
        <v>790</v>
      </c>
    </row>
    <row r="142" spans="1:65" s="2" customFormat="1" ht="16.5" customHeight="1">
      <c r="A142" s="33"/>
      <c r="B142" s="145"/>
      <c r="C142" s="146" t="s">
        <v>232</v>
      </c>
      <c r="D142" s="146" t="s">
        <v>137</v>
      </c>
      <c r="E142" s="147" t="s">
        <v>791</v>
      </c>
      <c r="F142" s="148" t="s">
        <v>792</v>
      </c>
      <c r="G142" s="149" t="s">
        <v>506</v>
      </c>
      <c r="H142" s="150">
        <v>2</v>
      </c>
      <c r="I142" s="151"/>
      <c r="J142" s="152">
        <f>ROUND(I142*H142,2)</f>
        <v>0</v>
      </c>
      <c r="K142" s="153"/>
      <c r="L142" s="34"/>
      <c r="M142" s="154" t="s">
        <v>1</v>
      </c>
      <c r="N142" s="155" t="s">
        <v>43</v>
      </c>
      <c r="O142" s="59"/>
      <c r="P142" s="156">
        <f>O142*H142</f>
        <v>0</v>
      </c>
      <c r="Q142" s="156">
        <v>0</v>
      </c>
      <c r="R142" s="156">
        <f>Q142*H142</f>
        <v>0</v>
      </c>
      <c r="S142" s="156">
        <v>0</v>
      </c>
      <c r="T142" s="157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8" t="s">
        <v>598</v>
      </c>
      <c r="AT142" s="158" t="s">
        <v>137</v>
      </c>
      <c r="AU142" s="158" t="s">
        <v>88</v>
      </c>
      <c r="AY142" s="18" t="s">
        <v>134</v>
      </c>
      <c r="BE142" s="159">
        <f>IF(N142="základní",J142,0)</f>
        <v>0</v>
      </c>
      <c r="BF142" s="159">
        <f>IF(N142="snížená",J142,0)</f>
        <v>0</v>
      </c>
      <c r="BG142" s="159">
        <f>IF(N142="zákl. přenesená",J142,0)</f>
        <v>0</v>
      </c>
      <c r="BH142" s="159">
        <f>IF(N142="sníž. přenesená",J142,0)</f>
        <v>0</v>
      </c>
      <c r="BI142" s="159">
        <f>IF(N142="nulová",J142,0)</f>
        <v>0</v>
      </c>
      <c r="BJ142" s="18" t="s">
        <v>86</v>
      </c>
      <c r="BK142" s="159">
        <f>ROUND(I142*H142,2)</f>
        <v>0</v>
      </c>
      <c r="BL142" s="18" t="s">
        <v>598</v>
      </c>
      <c r="BM142" s="158" t="s">
        <v>793</v>
      </c>
    </row>
    <row r="143" spans="2:63" s="12" customFormat="1" ht="22.9" customHeight="1">
      <c r="B143" s="132"/>
      <c r="D143" s="133" t="s">
        <v>77</v>
      </c>
      <c r="E143" s="143" t="s">
        <v>794</v>
      </c>
      <c r="F143" s="143" t="s">
        <v>795</v>
      </c>
      <c r="I143" s="135"/>
      <c r="J143" s="144">
        <f>BK143</f>
        <v>0</v>
      </c>
      <c r="L143" s="132"/>
      <c r="M143" s="137"/>
      <c r="N143" s="138"/>
      <c r="O143" s="138"/>
      <c r="P143" s="139">
        <f>SUM(P144:P145)</f>
        <v>0</v>
      </c>
      <c r="Q143" s="138"/>
      <c r="R143" s="139">
        <f>SUM(R144:R145)</f>
        <v>0</v>
      </c>
      <c r="S143" s="138"/>
      <c r="T143" s="140">
        <f>SUM(T144:T145)</f>
        <v>0</v>
      </c>
      <c r="AR143" s="133" t="s">
        <v>155</v>
      </c>
      <c r="AT143" s="141" t="s">
        <v>77</v>
      </c>
      <c r="AU143" s="141" t="s">
        <v>86</v>
      </c>
      <c r="AY143" s="133" t="s">
        <v>134</v>
      </c>
      <c r="BK143" s="142">
        <f>SUM(BK144:BK145)</f>
        <v>0</v>
      </c>
    </row>
    <row r="144" spans="1:65" s="2" customFormat="1" ht="16.5" customHeight="1">
      <c r="A144" s="33"/>
      <c r="B144" s="145"/>
      <c r="C144" s="146" t="s">
        <v>237</v>
      </c>
      <c r="D144" s="146" t="s">
        <v>137</v>
      </c>
      <c r="E144" s="147" t="s">
        <v>796</v>
      </c>
      <c r="F144" s="148" t="s">
        <v>797</v>
      </c>
      <c r="G144" s="149" t="s">
        <v>506</v>
      </c>
      <c r="H144" s="150">
        <v>1</v>
      </c>
      <c r="I144" s="151"/>
      <c r="J144" s="152">
        <f>ROUND(I144*H144,2)</f>
        <v>0</v>
      </c>
      <c r="K144" s="153"/>
      <c r="L144" s="34"/>
      <c r="M144" s="154" t="s">
        <v>1</v>
      </c>
      <c r="N144" s="155" t="s">
        <v>43</v>
      </c>
      <c r="O144" s="59"/>
      <c r="P144" s="156">
        <f>O144*H144</f>
        <v>0</v>
      </c>
      <c r="Q144" s="156">
        <v>0</v>
      </c>
      <c r="R144" s="156">
        <f>Q144*H144</f>
        <v>0</v>
      </c>
      <c r="S144" s="156">
        <v>0</v>
      </c>
      <c r="T144" s="157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8" t="s">
        <v>598</v>
      </c>
      <c r="AT144" s="158" t="s">
        <v>137</v>
      </c>
      <c r="AU144" s="158" t="s">
        <v>88</v>
      </c>
      <c r="AY144" s="18" t="s">
        <v>134</v>
      </c>
      <c r="BE144" s="159">
        <f>IF(N144="základní",J144,0)</f>
        <v>0</v>
      </c>
      <c r="BF144" s="159">
        <f>IF(N144="snížená",J144,0)</f>
        <v>0</v>
      </c>
      <c r="BG144" s="159">
        <f>IF(N144="zákl. přenesená",J144,0)</f>
        <v>0</v>
      </c>
      <c r="BH144" s="159">
        <f>IF(N144="sníž. přenesená",J144,0)</f>
        <v>0</v>
      </c>
      <c r="BI144" s="159">
        <f>IF(N144="nulová",J144,0)</f>
        <v>0</v>
      </c>
      <c r="BJ144" s="18" t="s">
        <v>86</v>
      </c>
      <c r="BK144" s="159">
        <f>ROUND(I144*H144,2)</f>
        <v>0</v>
      </c>
      <c r="BL144" s="18" t="s">
        <v>598</v>
      </c>
      <c r="BM144" s="158" t="s">
        <v>798</v>
      </c>
    </row>
    <row r="145" spans="1:65" s="2" customFormat="1" ht="16.5" customHeight="1">
      <c r="A145" s="33"/>
      <c r="B145" s="145"/>
      <c r="C145" s="146" t="s">
        <v>241</v>
      </c>
      <c r="D145" s="146" t="s">
        <v>137</v>
      </c>
      <c r="E145" s="147" t="s">
        <v>799</v>
      </c>
      <c r="F145" s="148" t="s">
        <v>800</v>
      </c>
      <c r="G145" s="149" t="s">
        <v>506</v>
      </c>
      <c r="H145" s="150">
        <v>1</v>
      </c>
      <c r="I145" s="151"/>
      <c r="J145" s="152">
        <f>ROUND(I145*H145,2)</f>
        <v>0</v>
      </c>
      <c r="K145" s="153"/>
      <c r="L145" s="34"/>
      <c r="M145" s="154" t="s">
        <v>1</v>
      </c>
      <c r="N145" s="155" t="s">
        <v>43</v>
      </c>
      <c r="O145" s="59"/>
      <c r="P145" s="156">
        <f>O145*H145</f>
        <v>0</v>
      </c>
      <c r="Q145" s="156">
        <v>0</v>
      </c>
      <c r="R145" s="156">
        <f>Q145*H145</f>
        <v>0</v>
      </c>
      <c r="S145" s="156">
        <v>0</v>
      </c>
      <c r="T145" s="157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8" t="s">
        <v>598</v>
      </c>
      <c r="AT145" s="158" t="s">
        <v>137</v>
      </c>
      <c r="AU145" s="158" t="s">
        <v>88</v>
      </c>
      <c r="AY145" s="18" t="s">
        <v>134</v>
      </c>
      <c r="BE145" s="159">
        <f>IF(N145="základní",J145,0)</f>
        <v>0</v>
      </c>
      <c r="BF145" s="159">
        <f>IF(N145="snížená",J145,0)</f>
        <v>0</v>
      </c>
      <c r="BG145" s="159">
        <f>IF(N145="zákl. přenesená",J145,0)</f>
        <v>0</v>
      </c>
      <c r="BH145" s="159">
        <f>IF(N145="sníž. přenesená",J145,0)</f>
        <v>0</v>
      </c>
      <c r="BI145" s="159">
        <f>IF(N145="nulová",J145,0)</f>
        <v>0</v>
      </c>
      <c r="BJ145" s="18" t="s">
        <v>86</v>
      </c>
      <c r="BK145" s="159">
        <f>ROUND(I145*H145,2)</f>
        <v>0</v>
      </c>
      <c r="BL145" s="18" t="s">
        <v>598</v>
      </c>
      <c r="BM145" s="158" t="s">
        <v>801</v>
      </c>
    </row>
    <row r="146" spans="2:63" s="12" customFormat="1" ht="22.9" customHeight="1">
      <c r="B146" s="132"/>
      <c r="D146" s="133" t="s">
        <v>77</v>
      </c>
      <c r="E146" s="143" t="s">
        <v>802</v>
      </c>
      <c r="F146" s="143" t="s">
        <v>803</v>
      </c>
      <c r="I146" s="135"/>
      <c r="J146" s="144">
        <f>BK146</f>
        <v>0</v>
      </c>
      <c r="L146" s="132"/>
      <c r="M146" s="137"/>
      <c r="N146" s="138"/>
      <c r="O146" s="138"/>
      <c r="P146" s="139">
        <f>SUM(P147:P149)</f>
        <v>0</v>
      </c>
      <c r="Q146" s="138"/>
      <c r="R146" s="139">
        <f>SUM(R147:R149)</f>
        <v>0</v>
      </c>
      <c r="S146" s="138"/>
      <c r="T146" s="140">
        <f>SUM(T147:T149)</f>
        <v>0</v>
      </c>
      <c r="AR146" s="133" t="s">
        <v>155</v>
      </c>
      <c r="AT146" s="141" t="s">
        <v>77</v>
      </c>
      <c r="AU146" s="141" t="s">
        <v>86</v>
      </c>
      <c r="AY146" s="133" t="s">
        <v>134</v>
      </c>
      <c r="BK146" s="142">
        <f>SUM(BK147:BK149)</f>
        <v>0</v>
      </c>
    </row>
    <row r="147" spans="1:65" s="2" customFormat="1" ht="21.75" customHeight="1">
      <c r="A147" s="33"/>
      <c r="B147" s="145"/>
      <c r="C147" s="146" t="s">
        <v>245</v>
      </c>
      <c r="D147" s="146" t="s">
        <v>137</v>
      </c>
      <c r="E147" s="147" t="s">
        <v>785</v>
      </c>
      <c r="F147" s="148" t="s">
        <v>786</v>
      </c>
      <c r="G147" s="149" t="s">
        <v>506</v>
      </c>
      <c r="H147" s="150">
        <v>4</v>
      </c>
      <c r="I147" s="151"/>
      <c r="J147" s="152">
        <f>ROUND(I147*H147,2)</f>
        <v>0</v>
      </c>
      <c r="K147" s="153"/>
      <c r="L147" s="34"/>
      <c r="M147" s="154" t="s">
        <v>1</v>
      </c>
      <c r="N147" s="155" t="s">
        <v>43</v>
      </c>
      <c r="O147" s="59"/>
      <c r="P147" s="156">
        <f>O147*H147</f>
        <v>0</v>
      </c>
      <c r="Q147" s="156">
        <v>0</v>
      </c>
      <c r="R147" s="156">
        <f>Q147*H147</f>
        <v>0</v>
      </c>
      <c r="S147" s="156">
        <v>0</v>
      </c>
      <c r="T147" s="157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8" t="s">
        <v>598</v>
      </c>
      <c r="AT147" s="158" t="s">
        <v>137</v>
      </c>
      <c r="AU147" s="158" t="s">
        <v>88</v>
      </c>
      <c r="AY147" s="18" t="s">
        <v>134</v>
      </c>
      <c r="BE147" s="159">
        <f>IF(N147="základní",J147,0)</f>
        <v>0</v>
      </c>
      <c r="BF147" s="159">
        <f>IF(N147="snížená",J147,0)</f>
        <v>0</v>
      </c>
      <c r="BG147" s="159">
        <f>IF(N147="zákl. přenesená",J147,0)</f>
        <v>0</v>
      </c>
      <c r="BH147" s="159">
        <f>IF(N147="sníž. přenesená",J147,0)</f>
        <v>0</v>
      </c>
      <c r="BI147" s="159">
        <f>IF(N147="nulová",J147,0)</f>
        <v>0</v>
      </c>
      <c r="BJ147" s="18" t="s">
        <v>86</v>
      </c>
      <c r="BK147" s="159">
        <f>ROUND(I147*H147,2)</f>
        <v>0</v>
      </c>
      <c r="BL147" s="18" t="s">
        <v>598</v>
      </c>
      <c r="BM147" s="158" t="s">
        <v>804</v>
      </c>
    </row>
    <row r="148" spans="1:65" s="2" customFormat="1" ht="16.5" customHeight="1">
      <c r="A148" s="33"/>
      <c r="B148" s="145"/>
      <c r="C148" s="146" t="s">
        <v>251</v>
      </c>
      <c r="D148" s="146" t="s">
        <v>137</v>
      </c>
      <c r="E148" s="147" t="s">
        <v>788</v>
      </c>
      <c r="F148" s="148" t="s">
        <v>789</v>
      </c>
      <c r="G148" s="149" t="s">
        <v>506</v>
      </c>
      <c r="H148" s="150">
        <v>2</v>
      </c>
      <c r="I148" s="151"/>
      <c r="J148" s="152">
        <f>ROUND(I148*H148,2)</f>
        <v>0</v>
      </c>
      <c r="K148" s="153"/>
      <c r="L148" s="34"/>
      <c r="M148" s="154" t="s">
        <v>1</v>
      </c>
      <c r="N148" s="155" t="s">
        <v>43</v>
      </c>
      <c r="O148" s="59"/>
      <c r="P148" s="156">
        <f>O148*H148</f>
        <v>0</v>
      </c>
      <c r="Q148" s="156">
        <v>0</v>
      </c>
      <c r="R148" s="156">
        <f>Q148*H148</f>
        <v>0</v>
      </c>
      <c r="S148" s="156">
        <v>0</v>
      </c>
      <c r="T148" s="157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8" t="s">
        <v>598</v>
      </c>
      <c r="AT148" s="158" t="s">
        <v>137</v>
      </c>
      <c r="AU148" s="158" t="s">
        <v>88</v>
      </c>
      <c r="AY148" s="18" t="s">
        <v>134</v>
      </c>
      <c r="BE148" s="159">
        <f>IF(N148="základní",J148,0)</f>
        <v>0</v>
      </c>
      <c r="BF148" s="159">
        <f>IF(N148="snížená",J148,0)</f>
        <v>0</v>
      </c>
      <c r="BG148" s="159">
        <f>IF(N148="zákl. přenesená",J148,0)</f>
        <v>0</v>
      </c>
      <c r="BH148" s="159">
        <f>IF(N148="sníž. přenesená",J148,0)</f>
        <v>0</v>
      </c>
      <c r="BI148" s="159">
        <f>IF(N148="nulová",J148,0)</f>
        <v>0</v>
      </c>
      <c r="BJ148" s="18" t="s">
        <v>86</v>
      </c>
      <c r="BK148" s="159">
        <f>ROUND(I148*H148,2)</f>
        <v>0</v>
      </c>
      <c r="BL148" s="18" t="s">
        <v>598</v>
      </c>
      <c r="BM148" s="158" t="s">
        <v>805</v>
      </c>
    </row>
    <row r="149" spans="1:65" s="2" customFormat="1" ht="16.5" customHeight="1">
      <c r="A149" s="33"/>
      <c r="B149" s="145"/>
      <c r="C149" s="146" t="s">
        <v>8</v>
      </c>
      <c r="D149" s="146" t="s">
        <v>137</v>
      </c>
      <c r="E149" s="147" t="s">
        <v>791</v>
      </c>
      <c r="F149" s="148" t="s">
        <v>792</v>
      </c>
      <c r="G149" s="149" t="s">
        <v>506</v>
      </c>
      <c r="H149" s="150">
        <v>2</v>
      </c>
      <c r="I149" s="151"/>
      <c r="J149" s="152">
        <f>ROUND(I149*H149,2)</f>
        <v>0</v>
      </c>
      <c r="K149" s="153"/>
      <c r="L149" s="34"/>
      <c r="M149" s="154" t="s">
        <v>1</v>
      </c>
      <c r="N149" s="155" t="s">
        <v>43</v>
      </c>
      <c r="O149" s="59"/>
      <c r="P149" s="156">
        <f>O149*H149</f>
        <v>0</v>
      </c>
      <c r="Q149" s="156">
        <v>0</v>
      </c>
      <c r="R149" s="156">
        <f>Q149*H149</f>
        <v>0</v>
      </c>
      <c r="S149" s="156">
        <v>0</v>
      </c>
      <c r="T149" s="157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8" t="s">
        <v>598</v>
      </c>
      <c r="AT149" s="158" t="s">
        <v>137</v>
      </c>
      <c r="AU149" s="158" t="s">
        <v>88</v>
      </c>
      <c r="AY149" s="18" t="s">
        <v>134</v>
      </c>
      <c r="BE149" s="159">
        <f>IF(N149="základní",J149,0)</f>
        <v>0</v>
      </c>
      <c r="BF149" s="159">
        <f>IF(N149="snížená",J149,0)</f>
        <v>0</v>
      </c>
      <c r="BG149" s="159">
        <f>IF(N149="zákl. přenesená",J149,0)</f>
        <v>0</v>
      </c>
      <c r="BH149" s="159">
        <f>IF(N149="sníž. přenesená",J149,0)</f>
        <v>0</v>
      </c>
      <c r="BI149" s="159">
        <f>IF(N149="nulová",J149,0)</f>
        <v>0</v>
      </c>
      <c r="BJ149" s="18" t="s">
        <v>86</v>
      </c>
      <c r="BK149" s="159">
        <f>ROUND(I149*H149,2)</f>
        <v>0</v>
      </c>
      <c r="BL149" s="18" t="s">
        <v>598</v>
      </c>
      <c r="BM149" s="158" t="s">
        <v>806</v>
      </c>
    </row>
    <row r="150" spans="2:63" s="12" customFormat="1" ht="22.9" customHeight="1">
      <c r="B150" s="132"/>
      <c r="D150" s="133" t="s">
        <v>77</v>
      </c>
      <c r="E150" s="143" t="s">
        <v>807</v>
      </c>
      <c r="F150" s="143" t="s">
        <v>808</v>
      </c>
      <c r="I150" s="135"/>
      <c r="J150" s="144">
        <f>BK150</f>
        <v>0</v>
      </c>
      <c r="L150" s="132"/>
      <c r="M150" s="137"/>
      <c r="N150" s="138"/>
      <c r="O150" s="138"/>
      <c r="P150" s="139">
        <f>SUM(P151:P152)</f>
        <v>0</v>
      </c>
      <c r="Q150" s="138"/>
      <c r="R150" s="139">
        <f>SUM(R151:R152)</f>
        <v>0</v>
      </c>
      <c r="S150" s="138"/>
      <c r="T150" s="140">
        <f>SUM(T151:T152)</f>
        <v>0</v>
      </c>
      <c r="AR150" s="133" t="s">
        <v>155</v>
      </c>
      <c r="AT150" s="141" t="s">
        <v>77</v>
      </c>
      <c r="AU150" s="141" t="s">
        <v>86</v>
      </c>
      <c r="AY150" s="133" t="s">
        <v>134</v>
      </c>
      <c r="BK150" s="142">
        <f>SUM(BK151:BK152)</f>
        <v>0</v>
      </c>
    </row>
    <row r="151" spans="1:65" s="2" customFormat="1" ht="16.5" customHeight="1">
      <c r="A151" s="33"/>
      <c r="B151" s="145"/>
      <c r="C151" s="146" t="s">
        <v>261</v>
      </c>
      <c r="D151" s="146" t="s">
        <v>137</v>
      </c>
      <c r="E151" s="147" t="s">
        <v>809</v>
      </c>
      <c r="F151" s="148" t="s">
        <v>810</v>
      </c>
      <c r="G151" s="149" t="s">
        <v>456</v>
      </c>
      <c r="H151" s="150">
        <v>10</v>
      </c>
      <c r="I151" s="151"/>
      <c r="J151" s="152">
        <f>ROUND(I151*H151,2)</f>
        <v>0</v>
      </c>
      <c r="K151" s="153"/>
      <c r="L151" s="34"/>
      <c r="M151" s="154" t="s">
        <v>1</v>
      </c>
      <c r="N151" s="155" t="s">
        <v>43</v>
      </c>
      <c r="O151" s="59"/>
      <c r="P151" s="156">
        <f>O151*H151</f>
        <v>0</v>
      </c>
      <c r="Q151" s="156">
        <v>0</v>
      </c>
      <c r="R151" s="156">
        <f>Q151*H151</f>
        <v>0</v>
      </c>
      <c r="S151" s="156">
        <v>0</v>
      </c>
      <c r="T151" s="157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8" t="s">
        <v>598</v>
      </c>
      <c r="AT151" s="158" t="s">
        <v>137</v>
      </c>
      <c r="AU151" s="158" t="s">
        <v>88</v>
      </c>
      <c r="AY151" s="18" t="s">
        <v>134</v>
      </c>
      <c r="BE151" s="159">
        <f>IF(N151="základní",J151,0)</f>
        <v>0</v>
      </c>
      <c r="BF151" s="159">
        <f>IF(N151="snížená",J151,0)</f>
        <v>0</v>
      </c>
      <c r="BG151" s="159">
        <f>IF(N151="zákl. přenesená",J151,0)</f>
        <v>0</v>
      </c>
      <c r="BH151" s="159">
        <f>IF(N151="sníž. přenesená",J151,0)</f>
        <v>0</v>
      </c>
      <c r="BI151" s="159">
        <f>IF(N151="nulová",J151,0)</f>
        <v>0</v>
      </c>
      <c r="BJ151" s="18" t="s">
        <v>86</v>
      </c>
      <c r="BK151" s="159">
        <f>ROUND(I151*H151,2)</f>
        <v>0</v>
      </c>
      <c r="BL151" s="18" t="s">
        <v>598</v>
      </c>
      <c r="BM151" s="158" t="s">
        <v>811</v>
      </c>
    </row>
    <row r="152" spans="1:65" s="2" customFormat="1" ht="16.5" customHeight="1">
      <c r="A152" s="33"/>
      <c r="B152" s="145"/>
      <c r="C152" s="146" t="s">
        <v>305</v>
      </c>
      <c r="D152" s="146" t="s">
        <v>137</v>
      </c>
      <c r="E152" s="147" t="s">
        <v>812</v>
      </c>
      <c r="F152" s="148" t="s">
        <v>813</v>
      </c>
      <c r="G152" s="149" t="s">
        <v>456</v>
      </c>
      <c r="H152" s="150">
        <v>1</v>
      </c>
      <c r="I152" s="151"/>
      <c r="J152" s="152">
        <f>ROUND(I152*H152,2)</f>
        <v>0</v>
      </c>
      <c r="K152" s="153"/>
      <c r="L152" s="34"/>
      <c r="M152" s="154" t="s">
        <v>1</v>
      </c>
      <c r="N152" s="155" t="s">
        <v>43</v>
      </c>
      <c r="O152" s="59"/>
      <c r="P152" s="156">
        <f>O152*H152</f>
        <v>0</v>
      </c>
      <c r="Q152" s="156">
        <v>0</v>
      </c>
      <c r="R152" s="156">
        <f>Q152*H152</f>
        <v>0</v>
      </c>
      <c r="S152" s="156">
        <v>0</v>
      </c>
      <c r="T152" s="157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8" t="s">
        <v>598</v>
      </c>
      <c r="AT152" s="158" t="s">
        <v>137</v>
      </c>
      <c r="AU152" s="158" t="s">
        <v>88</v>
      </c>
      <c r="AY152" s="18" t="s">
        <v>134</v>
      </c>
      <c r="BE152" s="159">
        <f>IF(N152="základní",J152,0)</f>
        <v>0</v>
      </c>
      <c r="BF152" s="159">
        <f>IF(N152="snížená",J152,0)</f>
        <v>0</v>
      </c>
      <c r="BG152" s="159">
        <f>IF(N152="zákl. přenesená",J152,0)</f>
        <v>0</v>
      </c>
      <c r="BH152" s="159">
        <f>IF(N152="sníž. přenesená",J152,0)</f>
        <v>0</v>
      </c>
      <c r="BI152" s="159">
        <f>IF(N152="nulová",J152,0)</f>
        <v>0</v>
      </c>
      <c r="BJ152" s="18" t="s">
        <v>86</v>
      </c>
      <c r="BK152" s="159">
        <f>ROUND(I152*H152,2)</f>
        <v>0</v>
      </c>
      <c r="BL152" s="18" t="s">
        <v>598</v>
      </c>
      <c r="BM152" s="158" t="s">
        <v>814</v>
      </c>
    </row>
    <row r="153" spans="2:63" s="12" customFormat="1" ht="22.9" customHeight="1">
      <c r="B153" s="132"/>
      <c r="D153" s="133" t="s">
        <v>77</v>
      </c>
      <c r="E153" s="143" t="s">
        <v>815</v>
      </c>
      <c r="F153" s="143" t="s">
        <v>816</v>
      </c>
      <c r="I153" s="135"/>
      <c r="J153" s="144">
        <f>BK153</f>
        <v>0</v>
      </c>
      <c r="L153" s="132"/>
      <c r="M153" s="137"/>
      <c r="N153" s="138"/>
      <c r="O153" s="138"/>
      <c r="P153" s="139">
        <f>SUM(P154:P155)</f>
        <v>0</v>
      </c>
      <c r="Q153" s="138"/>
      <c r="R153" s="139">
        <f>SUM(R154:R155)</f>
        <v>0</v>
      </c>
      <c r="S153" s="138"/>
      <c r="T153" s="140">
        <f>SUM(T154:T155)</f>
        <v>0</v>
      </c>
      <c r="AR153" s="133" t="s">
        <v>155</v>
      </c>
      <c r="AT153" s="141" t="s">
        <v>77</v>
      </c>
      <c r="AU153" s="141" t="s">
        <v>86</v>
      </c>
      <c r="AY153" s="133" t="s">
        <v>134</v>
      </c>
      <c r="BK153" s="142">
        <f>SUM(BK154:BK155)</f>
        <v>0</v>
      </c>
    </row>
    <row r="154" spans="1:65" s="2" customFormat="1" ht="16.5" customHeight="1">
      <c r="A154" s="33"/>
      <c r="B154" s="145"/>
      <c r="C154" s="146" t="s">
        <v>268</v>
      </c>
      <c r="D154" s="146" t="s">
        <v>137</v>
      </c>
      <c r="E154" s="147" t="s">
        <v>817</v>
      </c>
      <c r="F154" s="148" t="s">
        <v>818</v>
      </c>
      <c r="G154" s="149" t="s">
        <v>456</v>
      </c>
      <c r="H154" s="150">
        <v>10</v>
      </c>
      <c r="I154" s="151"/>
      <c r="J154" s="152">
        <f>ROUND(I154*H154,2)</f>
        <v>0</v>
      </c>
      <c r="K154" s="153"/>
      <c r="L154" s="34"/>
      <c r="M154" s="154" t="s">
        <v>1</v>
      </c>
      <c r="N154" s="155" t="s">
        <v>43</v>
      </c>
      <c r="O154" s="59"/>
      <c r="P154" s="156">
        <f>O154*H154</f>
        <v>0</v>
      </c>
      <c r="Q154" s="156">
        <v>0</v>
      </c>
      <c r="R154" s="156">
        <f>Q154*H154</f>
        <v>0</v>
      </c>
      <c r="S154" s="156">
        <v>0</v>
      </c>
      <c r="T154" s="157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8" t="s">
        <v>598</v>
      </c>
      <c r="AT154" s="158" t="s">
        <v>137</v>
      </c>
      <c r="AU154" s="158" t="s">
        <v>88</v>
      </c>
      <c r="AY154" s="18" t="s">
        <v>134</v>
      </c>
      <c r="BE154" s="159">
        <f>IF(N154="základní",J154,0)</f>
        <v>0</v>
      </c>
      <c r="BF154" s="159">
        <f>IF(N154="snížená",J154,0)</f>
        <v>0</v>
      </c>
      <c r="BG154" s="159">
        <f>IF(N154="zákl. přenesená",J154,0)</f>
        <v>0</v>
      </c>
      <c r="BH154" s="159">
        <f>IF(N154="sníž. přenesená",J154,0)</f>
        <v>0</v>
      </c>
      <c r="BI154" s="159">
        <f>IF(N154="nulová",J154,0)</f>
        <v>0</v>
      </c>
      <c r="BJ154" s="18" t="s">
        <v>86</v>
      </c>
      <c r="BK154" s="159">
        <f>ROUND(I154*H154,2)</f>
        <v>0</v>
      </c>
      <c r="BL154" s="18" t="s">
        <v>598</v>
      </c>
      <c r="BM154" s="158" t="s">
        <v>819</v>
      </c>
    </row>
    <row r="155" spans="1:65" s="2" customFormat="1" ht="16.5" customHeight="1">
      <c r="A155" s="33"/>
      <c r="B155" s="145"/>
      <c r="C155" s="146" t="s">
        <v>267</v>
      </c>
      <c r="D155" s="146" t="s">
        <v>137</v>
      </c>
      <c r="E155" s="147" t="s">
        <v>820</v>
      </c>
      <c r="F155" s="148" t="s">
        <v>821</v>
      </c>
      <c r="G155" s="149" t="s">
        <v>456</v>
      </c>
      <c r="H155" s="150">
        <v>1</v>
      </c>
      <c r="I155" s="151"/>
      <c r="J155" s="152">
        <f>ROUND(I155*H155,2)</f>
        <v>0</v>
      </c>
      <c r="K155" s="153"/>
      <c r="L155" s="34"/>
      <c r="M155" s="154" t="s">
        <v>1</v>
      </c>
      <c r="N155" s="155" t="s">
        <v>43</v>
      </c>
      <c r="O155" s="59"/>
      <c r="P155" s="156">
        <f>O155*H155</f>
        <v>0</v>
      </c>
      <c r="Q155" s="156">
        <v>0</v>
      </c>
      <c r="R155" s="156">
        <f>Q155*H155</f>
        <v>0</v>
      </c>
      <c r="S155" s="156">
        <v>0</v>
      </c>
      <c r="T155" s="157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8" t="s">
        <v>598</v>
      </c>
      <c r="AT155" s="158" t="s">
        <v>137</v>
      </c>
      <c r="AU155" s="158" t="s">
        <v>88</v>
      </c>
      <c r="AY155" s="18" t="s">
        <v>134</v>
      </c>
      <c r="BE155" s="159">
        <f>IF(N155="základní",J155,0)</f>
        <v>0</v>
      </c>
      <c r="BF155" s="159">
        <f>IF(N155="snížená",J155,0)</f>
        <v>0</v>
      </c>
      <c r="BG155" s="159">
        <f>IF(N155="zákl. přenesená",J155,0)</f>
        <v>0</v>
      </c>
      <c r="BH155" s="159">
        <f>IF(N155="sníž. přenesená",J155,0)</f>
        <v>0</v>
      </c>
      <c r="BI155" s="159">
        <f>IF(N155="nulová",J155,0)</f>
        <v>0</v>
      </c>
      <c r="BJ155" s="18" t="s">
        <v>86</v>
      </c>
      <c r="BK155" s="159">
        <f>ROUND(I155*H155,2)</f>
        <v>0</v>
      </c>
      <c r="BL155" s="18" t="s">
        <v>598</v>
      </c>
      <c r="BM155" s="158" t="s">
        <v>822</v>
      </c>
    </row>
    <row r="156" spans="2:63" s="12" customFormat="1" ht="22.9" customHeight="1">
      <c r="B156" s="132"/>
      <c r="D156" s="133" t="s">
        <v>77</v>
      </c>
      <c r="E156" s="143" t="s">
        <v>823</v>
      </c>
      <c r="F156" s="143" t="s">
        <v>614</v>
      </c>
      <c r="I156" s="135"/>
      <c r="J156" s="144">
        <f>BK156</f>
        <v>0</v>
      </c>
      <c r="L156" s="132"/>
      <c r="M156" s="137"/>
      <c r="N156" s="138"/>
      <c r="O156" s="138"/>
      <c r="P156" s="139">
        <f>SUM(P157:P160)</f>
        <v>0</v>
      </c>
      <c r="Q156" s="138"/>
      <c r="R156" s="139">
        <f>SUM(R157:R160)</f>
        <v>0</v>
      </c>
      <c r="S156" s="138"/>
      <c r="T156" s="140">
        <f>SUM(T157:T160)</f>
        <v>0</v>
      </c>
      <c r="AR156" s="133" t="s">
        <v>155</v>
      </c>
      <c r="AT156" s="141" t="s">
        <v>77</v>
      </c>
      <c r="AU156" s="141" t="s">
        <v>86</v>
      </c>
      <c r="AY156" s="133" t="s">
        <v>134</v>
      </c>
      <c r="BK156" s="142">
        <f>SUM(BK157:BK160)</f>
        <v>0</v>
      </c>
    </row>
    <row r="157" spans="1:65" s="2" customFormat="1" ht="16.5" customHeight="1">
      <c r="A157" s="33"/>
      <c r="B157" s="145"/>
      <c r="C157" s="146" t="s">
        <v>265</v>
      </c>
      <c r="D157" s="146" t="s">
        <v>137</v>
      </c>
      <c r="E157" s="147" t="s">
        <v>735</v>
      </c>
      <c r="F157" s="148" t="s">
        <v>736</v>
      </c>
      <c r="G157" s="149" t="s">
        <v>260</v>
      </c>
      <c r="H157" s="150">
        <v>1</v>
      </c>
      <c r="I157" s="151"/>
      <c r="J157" s="152">
        <f>ROUND(I157*H157,2)</f>
        <v>0</v>
      </c>
      <c r="K157" s="153"/>
      <c r="L157" s="34"/>
      <c r="M157" s="154" t="s">
        <v>1</v>
      </c>
      <c r="N157" s="155" t="s">
        <v>43</v>
      </c>
      <c r="O157" s="59"/>
      <c r="P157" s="156">
        <f>O157*H157</f>
        <v>0</v>
      </c>
      <c r="Q157" s="156">
        <v>0</v>
      </c>
      <c r="R157" s="156">
        <f>Q157*H157</f>
        <v>0</v>
      </c>
      <c r="S157" s="156">
        <v>0</v>
      </c>
      <c r="T157" s="157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58" t="s">
        <v>598</v>
      </c>
      <c r="AT157" s="158" t="s">
        <v>137</v>
      </c>
      <c r="AU157" s="158" t="s">
        <v>88</v>
      </c>
      <c r="AY157" s="18" t="s">
        <v>134</v>
      </c>
      <c r="BE157" s="159">
        <f>IF(N157="základní",J157,0)</f>
        <v>0</v>
      </c>
      <c r="BF157" s="159">
        <f>IF(N157="snížená",J157,0)</f>
        <v>0</v>
      </c>
      <c r="BG157" s="159">
        <f>IF(N157="zákl. přenesená",J157,0)</f>
        <v>0</v>
      </c>
      <c r="BH157" s="159">
        <f>IF(N157="sníž. přenesená",J157,0)</f>
        <v>0</v>
      </c>
      <c r="BI157" s="159">
        <f>IF(N157="nulová",J157,0)</f>
        <v>0</v>
      </c>
      <c r="BJ157" s="18" t="s">
        <v>86</v>
      </c>
      <c r="BK157" s="159">
        <f>ROUND(I157*H157,2)</f>
        <v>0</v>
      </c>
      <c r="BL157" s="18" t="s">
        <v>598</v>
      </c>
      <c r="BM157" s="158" t="s">
        <v>824</v>
      </c>
    </row>
    <row r="158" spans="1:65" s="2" customFormat="1" ht="16.5" customHeight="1">
      <c r="A158" s="33"/>
      <c r="B158" s="145"/>
      <c r="C158" s="146" t="s">
        <v>7</v>
      </c>
      <c r="D158" s="146" t="s">
        <v>137</v>
      </c>
      <c r="E158" s="147" t="s">
        <v>744</v>
      </c>
      <c r="F158" s="148" t="s">
        <v>745</v>
      </c>
      <c r="G158" s="149" t="s">
        <v>260</v>
      </c>
      <c r="H158" s="150">
        <v>1</v>
      </c>
      <c r="I158" s="151"/>
      <c r="J158" s="152">
        <f>ROUND(I158*H158,2)</f>
        <v>0</v>
      </c>
      <c r="K158" s="153"/>
      <c r="L158" s="34"/>
      <c r="M158" s="154" t="s">
        <v>1</v>
      </c>
      <c r="N158" s="155" t="s">
        <v>43</v>
      </c>
      <c r="O158" s="59"/>
      <c r="P158" s="156">
        <f>O158*H158</f>
        <v>0</v>
      </c>
      <c r="Q158" s="156">
        <v>0</v>
      </c>
      <c r="R158" s="156">
        <f>Q158*H158</f>
        <v>0</v>
      </c>
      <c r="S158" s="156">
        <v>0</v>
      </c>
      <c r="T158" s="157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8" t="s">
        <v>598</v>
      </c>
      <c r="AT158" s="158" t="s">
        <v>137</v>
      </c>
      <c r="AU158" s="158" t="s">
        <v>88</v>
      </c>
      <c r="AY158" s="18" t="s">
        <v>134</v>
      </c>
      <c r="BE158" s="159">
        <f>IF(N158="základní",J158,0)</f>
        <v>0</v>
      </c>
      <c r="BF158" s="159">
        <f>IF(N158="snížená",J158,0)</f>
        <v>0</v>
      </c>
      <c r="BG158" s="159">
        <f>IF(N158="zákl. přenesená",J158,0)</f>
        <v>0</v>
      </c>
      <c r="BH158" s="159">
        <f>IF(N158="sníž. přenesená",J158,0)</f>
        <v>0</v>
      </c>
      <c r="BI158" s="159">
        <f>IF(N158="nulová",J158,0)</f>
        <v>0</v>
      </c>
      <c r="BJ158" s="18" t="s">
        <v>86</v>
      </c>
      <c r="BK158" s="159">
        <f>ROUND(I158*H158,2)</f>
        <v>0</v>
      </c>
      <c r="BL158" s="18" t="s">
        <v>598</v>
      </c>
      <c r="BM158" s="158" t="s">
        <v>825</v>
      </c>
    </row>
    <row r="159" spans="1:65" s="2" customFormat="1" ht="16.5" customHeight="1">
      <c r="A159" s="33"/>
      <c r="B159" s="145"/>
      <c r="C159" s="146" t="s">
        <v>279</v>
      </c>
      <c r="D159" s="146" t="s">
        <v>137</v>
      </c>
      <c r="E159" s="147" t="s">
        <v>826</v>
      </c>
      <c r="F159" s="148" t="s">
        <v>827</v>
      </c>
      <c r="G159" s="149" t="s">
        <v>260</v>
      </c>
      <c r="H159" s="150">
        <v>1</v>
      </c>
      <c r="I159" s="151"/>
      <c r="J159" s="152">
        <f>ROUND(I159*H159,2)</f>
        <v>0</v>
      </c>
      <c r="K159" s="153"/>
      <c r="L159" s="34"/>
      <c r="M159" s="154" t="s">
        <v>1</v>
      </c>
      <c r="N159" s="155" t="s">
        <v>43</v>
      </c>
      <c r="O159" s="59"/>
      <c r="P159" s="156">
        <f>O159*H159</f>
        <v>0</v>
      </c>
      <c r="Q159" s="156">
        <v>0</v>
      </c>
      <c r="R159" s="156">
        <f>Q159*H159</f>
        <v>0</v>
      </c>
      <c r="S159" s="156">
        <v>0</v>
      </c>
      <c r="T159" s="157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58" t="s">
        <v>598</v>
      </c>
      <c r="AT159" s="158" t="s">
        <v>137</v>
      </c>
      <c r="AU159" s="158" t="s">
        <v>88</v>
      </c>
      <c r="AY159" s="18" t="s">
        <v>134</v>
      </c>
      <c r="BE159" s="159">
        <f>IF(N159="základní",J159,0)</f>
        <v>0</v>
      </c>
      <c r="BF159" s="159">
        <f>IF(N159="snížená",J159,0)</f>
        <v>0</v>
      </c>
      <c r="BG159" s="159">
        <f>IF(N159="zákl. přenesená",J159,0)</f>
        <v>0</v>
      </c>
      <c r="BH159" s="159">
        <f>IF(N159="sníž. přenesená",J159,0)</f>
        <v>0</v>
      </c>
      <c r="BI159" s="159">
        <f>IF(N159="nulová",J159,0)</f>
        <v>0</v>
      </c>
      <c r="BJ159" s="18" t="s">
        <v>86</v>
      </c>
      <c r="BK159" s="159">
        <f>ROUND(I159*H159,2)</f>
        <v>0</v>
      </c>
      <c r="BL159" s="18" t="s">
        <v>598</v>
      </c>
      <c r="BM159" s="158" t="s">
        <v>828</v>
      </c>
    </row>
    <row r="160" spans="1:65" s="2" customFormat="1" ht="16.5" customHeight="1">
      <c r="A160" s="33"/>
      <c r="B160" s="145"/>
      <c r="C160" s="146" t="s">
        <v>284</v>
      </c>
      <c r="D160" s="146" t="s">
        <v>137</v>
      </c>
      <c r="E160" s="147" t="s">
        <v>747</v>
      </c>
      <c r="F160" s="148" t="s">
        <v>748</v>
      </c>
      <c r="G160" s="149" t="s">
        <v>260</v>
      </c>
      <c r="H160" s="150">
        <v>1</v>
      </c>
      <c r="I160" s="151"/>
      <c r="J160" s="152">
        <f>ROUND(I160*H160,2)</f>
        <v>0</v>
      </c>
      <c r="K160" s="153"/>
      <c r="L160" s="34"/>
      <c r="M160" s="160" t="s">
        <v>1</v>
      </c>
      <c r="N160" s="161" t="s">
        <v>43</v>
      </c>
      <c r="O160" s="162"/>
      <c r="P160" s="163">
        <f>O160*H160</f>
        <v>0</v>
      </c>
      <c r="Q160" s="163">
        <v>0</v>
      </c>
      <c r="R160" s="163">
        <f>Q160*H160</f>
        <v>0</v>
      </c>
      <c r="S160" s="163">
        <v>0</v>
      </c>
      <c r="T160" s="164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58" t="s">
        <v>598</v>
      </c>
      <c r="AT160" s="158" t="s">
        <v>137</v>
      </c>
      <c r="AU160" s="158" t="s">
        <v>88</v>
      </c>
      <c r="AY160" s="18" t="s">
        <v>134</v>
      </c>
      <c r="BE160" s="159">
        <f>IF(N160="základní",J160,0)</f>
        <v>0</v>
      </c>
      <c r="BF160" s="159">
        <f>IF(N160="snížená",J160,0)</f>
        <v>0</v>
      </c>
      <c r="BG160" s="159">
        <f>IF(N160="zákl. přenesená",J160,0)</f>
        <v>0</v>
      </c>
      <c r="BH160" s="159">
        <f>IF(N160="sníž. přenesená",J160,0)</f>
        <v>0</v>
      </c>
      <c r="BI160" s="159">
        <f>IF(N160="nulová",J160,0)</f>
        <v>0</v>
      </c>
      <c r="BJ160" s="18" t="s">
        <v>86</v>
      </c>
      <c r="BK160" s="159">
        <f>ROUND(I160*H160,2)</f>
        <v>0</v>
      </c>
      <c r="BL160" s="18" t="s">
        <v>598</v>
      </c>
      <c r="BM160" s="158" t="s">
        <v>829</v>
      </c>
    </row>
    <row r="161" spans="1:31" s="2" customFormat="1" ht="6.95" customHeight="1">
      <c r="A161" s="33"/>
      <c r="B161" s="48"/>
      <c r="C161" s="49"/>
      <c r="D161" s="49"/>
      <c r="E161" s="49"/>
      <c r="F161" s="49"/>
      <c r="G161" s="49"/>
      <c r="H161" s="49"/>
      <c r="I161" s="49"/>
      <c r="J161" s="49"/>
      <c r="K161" s="49"/>
      <c r="L161" s="34"/>
      <c r="M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</row>
  </sheetData>
  <autoFilter ref="C126:K160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52"/>
  <sheetViews>
    <sheetView showGridLines="0" workbookViewId="0" topLeftCell="A125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4" t="s">
        <v>5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8" t="s">
        <v>102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88</v>
      </c>
    </row>
    <row r="4" spans="2:46" s="1" customFormat="1" ht="24.95" customHeight="1">
      <c r="B4" s="21"/>
      <c r="D4" s="22" t="s">
        <v>106</v>
      </c>
      <c r="L4" s="21"/>
      <c r="M4" s="94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48" t="str">
        <f>'Rekapitulace stavby'!K6</f>
        <v>Dokončení rekonstrukce toalet 1.NP a 2.NP - muzeum</v>
      </c>
      <c r="F7" s="249"/>
      <c r="G7" s="249"/>
      <c r="H7" s="249"/>
      <c r="L7" s="21"/>
    </row>
    <row r="8" spans="1:31" s="2" customFormat="1" ht="12" customHeight="1">
      <c r="A8" s="33"/>
      <c r="B8" s="34"/>
      <c r="C8" s="33"/>
      <c r="D8" s="28" t="s">
        <v>107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28" t="s">
        <v>830</v>
      </c>
      <c r="F9" s="247"/>
      <c r="G9" s="247"/>
      <c r="H9" s="24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28" t="s">
        <v>18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28" t="s">
        <v>21</v>
      </c>
      <c r="J12" s="56" t="str">
        <f>'Rekapitulace stavby'!AN8</f>
        <v>17. 6. 2022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28" t="s">
        <v>24</v>
      </c>
      <c r="J14" s="26" t="s">
        <v>25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26</v>
      </c>
      <c r="F15" s="33"/>
      <c r="G15" s="33"/>
      <c r="H15" s="33"/>
      <c r="I15" s="28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28</v>
      </c>
      <c r="E17" s="33"/>
      <c r="F17" s="33"/>
      <c r="G17" s="33"/>
      <c r="H17" s="33"/>
      <c r="I17" s="28" t="s">
        <v>24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50" t="str">
        <f>'Rekapitulace stavby'!E14</f>
        <v>Vyplň údaj</v>
      </c>
      <c r="F18" s="243"/>
      <c r="G18" s="243"/>
      <c r="H18" s="243"/>
      <c r="I18" s="2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30</v>
      </c>
      <c r="E20" s="33"/>
      <c r="F20" s="33"/>
      <c r="G20" s="33"/>
      <c r="H20" s="33"/>
      <c r="I20" s="28" t="s">
        <v>24</v>
      </c>
      <c r="J20" s="26" t="s">
        <v>31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32</v>
      </c>
      <c r="F21" s="33"/>
      <c r="G21" s="33"/>
      <c r="H21" s="33"/>
      <c r="I21" s="28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28" t="s">
        <v>24</v>
      </c>
      <c r="J23" s="26" t="s">
        <v>35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36</v>
      </c>
      <c r="F24" s="33"/>
      <c r="G24" s="33"/>
      <c r="H24" s="33"/>
      <c r="I24" s="28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5"/>
      <c r="B27" s="96"/>
      <c r="C27" s="95"/>
      <c r="D27" s="95"/>
      <c r="E27" s="246" t="s">
        <v>1</v>
      </c>
      <c r="F27" s="246"/>
      <c r="G27" s="246"/>
      <c r="H27" s="246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8" t="s">
        <v>38</v>
      </c>
      <c r="E30" s="33"/>
      <c r="F30" s="33"/>
      <c r="G30" s="33"/>
      <c r="H30" s="33"/>
      <c r="I30" s="33"/>
      <c r="J30" s="72">
        <f>ROUND(J120,2)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40</v>
      </c>
      <c r="G32" s="33"/>
      <c r="H32" s="33"/>
      <c r="I32" s="37" t="s">
        <v>39</v>
      </c>
      <c r="J32" s="37" t="s">
        <v>41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9" t="s">
        <v>42</v>
      </c>
      <c r="E33" s="28" t="s">
        <v>43</v>
      </c>
      <c r="F33" s="100">
        <f>ROUND((SUM(BE120:BE151)),2)</f>
        <v>0</v>
      </c>
      <c r="G33" s="33"/>
      <c r="H33" s="33"/>
      <c r="I33" s="101">
        <v>0.21</v>
      </c>
      <c r="J33" s="100">
        <f>ROUND(((SUM(BE120:BE151))*I33),2)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44</v>
      </c>
      <c r="F34" s="100">
        <f>ROUND((SUM(BF120:BF151)),2)</f>
        <v>0</v>
      </c>
      <c r="G34" s="33"/>
      <c r="H34" s="33"/>
      <c r="I34" s="101">
        <v>0.15</v>
      </c>
      <c r="J34" s="100">
        <f>ROUND(((SUM(BF120:BF151))*I34),2)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45</v>
      </c>
      <c r="F35" s="100">
        <f>ROUND((SUM(BG120:BG151)),2)</f>
        <v>0</v>
      </c>
      <c r="G35" s="33"/>
      <c r="H35" s="33"/>
      <c r="I35" s="101">
        <v>0.21</v>
      </c>
      <c r="J35" s="100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46</v>
      </c>
      <c r="F36" s="100">
        <f>ROUND((SUM(BH120:BH151)),2)</f>
        <v>0</v>
      </c>
      <c r="G36" s="33"/>
      <c r="H36" s="33"/>
      <c r="I36" s="101">
        <v>0.15</v>
      </c>
      <c r="J36" s="100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47</v>
      </c>
      <c r="F37" s="100">
        <f>ROUND((SUM(BI120:BI151)),2)</f>
        <v>0</v>
      </c>
      <c r="G37" s="33"/>
      <c r="H37" s="33"/>
      <c r="I37" s="101">
        <v>0</v>
      </c>
      <c r="J37" s="100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2"/>
      <c r="D39" s="103" t="s">
        <v>48</v>
      </c>
      <c r="E39" s="61"/>
      <c r="F39" s="61"/>
      <c r="G39" s="104" t="s">
        <v>49</v>
      </c>
      <c r="H39" s="105" t="s">
        <v>50</v>
      </c>
      <c r="I39" s="61"/>
      <c r="J39" s="106">
        <f>SUM(J30:J37)</f>
        <v>0</v>
      </c>
      <c r="K39" s="107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51</v>
      </c>
      <c r="E50" s="45"/>
      <c r="F50" s="45"/>
      <c r="G50" s="44" t="s">
        <v>52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53</v>
      </c>
      <c r="E61" s="36"/>
      <c r="F61" s="108" t="s">
        <v>54</v>
      </c>
      <c r="G61" s="46" t="s">
        <v>53</v>
      </c>
      <c r="H61" s="36"/>
      <c r="I61" s="36"/>
      <c r="J61" s="109" t="s">
        <v>54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55</v>
      </c>
      <c r="E65" s="47"/>
      <c r="F65" s="47"/>
      <c r="G65" s="44" t="s">
        <v>56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53</v>
      </c>
      <c r="E76" s="36"/>
      <c r="F76" s="108" t="s">
        <v>54</v>
      </c>
      <c r="G76" s="46" t="s">
        <v>53</v>
      </c>
      <c r="H76" s="36"/>
      <c r="I76" s="36"/>
      <c r="J76" s="109" t="s">
        <v>54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109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48" t="str">
        <f>E7</f>
        <v>Dokončení rekonstrukce toalet 1.NP a 2.NP - muzeum</v>
      </c>
      <c r="F85" s="249"/>
      <c r="G85" s="249"/>
      <c r="H85" s="24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107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28" t="str">
        <f>E9</f>
        <v>04 - Vzduchotechnika</v>
      </c>
      <c r="F87" s="247"/>
      <c r="G87" s="247"/>
      <c r="H87" s="24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19</v>
      </c>
      <c r="D89" s="33"/>
      <c r="E89" s="33"/>
      <c r="F89" s="26" t="str">
        <f>F12</f>
        <v>Masarykovo náměstí 97</v>
      </c>
      <c r="G89" s="33"/>
      <c r="H89" s="33"/>
      <c r="I89" s="28" t="s">
        <v>21</v>
      </c>
      <c r="J89" s="56" t="str">
        <f>IF(J12="","",J12)</f>
        <v>17. 6. 2022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23</v>
      </c>
      <c r="D91" s="33"/>
      <c r="E91" s="33"/>
      <c r="F91" s="26" t="str">
        <f>E15</f>
        <v>Oblastní muzeum Praha-východ</v>
      </c>
      <c r="G91" s="33"/>
      <c r="H91" s="33"/>
      <c r="I91" s="28" t="s">
        <v>30</v>
      </c>
      <c r="J91" s="31" t="str">
        <f>E21</f>
        <v>Maur – Dases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28" t="s">
        <v>34</v>
      </c>
      <c r="J92" s="31" t="str">
        <f>E24</f>
        <v>RPHSTAV s.r.o.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10" t="s">
        <v>110</v>
      </c>
      <c r="D94" s="102"/>
      <c r="E94" s="102"/>
      <c r="F94" s="102"/>
      <c r="G94" s="102"/>
      <c r="H94" s="102"/>
      <c r="I94" s="102"/>
      <c r="J94" s="111" t="s">
        <v>111</v>
      </c>
      <c r="K94" s="102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2" t="s">
        <v>112</v>
      </c>
      <c r="D96" s="33"/>
      <c r="E96" s="33"/>
      <c r="F96" s="33"/>
      <c r="G96" s="33"/>
      <c r="H96" s="33"/>
      <c r="I96" s="33"/>
      <c r="J96" s="72">
        <f>J120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113</v>
      </c>
    </row>
    <row r="97" spans="2:12" s="9" customFormat="1" ht="24.95" customHeight="1">
      <c r="B97" s="113"/>
      <c r="D97" s="114" t="s">
        <v>601</v>
      </c>
      <c r="E97" s="115"/>
      <c r="F97" s="115"/>
      <c r="G97" s="115"/>
      <c r="H97" s="115"/>
      <c r="I97" s="115"/>
      <c r="J97" s="116">
        <f>J121</f>
        <v>0</v>
      </c>
      <c r="L97" s="113"/>
    </row>
    <row r="98" spans="2:12" s="10" customFormat="1" ht="19.9" customHeight="1">
      <c r="B98" s="117"/>
      <c r="D98" s="118" t="s">
        <v>831</v>
      </c>
      <c r="E98" s="119"/>
      <c r="F98" s="119"/>
      <c r="G98" s="119"/>
      <c r="H98" s="119"/>
      <c r="I98" s="119"/>
      <c r="J98" s="120">
        <f>J122</f>
        <v>0</v>
      </c>
      <c r="L98" s="117"/>
    </row>
    <row r="99" spans="2:12" s="10" customFormat="1" ht="19.9" customHeight="1">
      <c r="B99" s="117"/>
      <c r="D99" s="118" t="s">
        <v>832</v>
      </c>
      <c r="E99" s="119"/>
      <c r="F99" s="119"/>
      <c r="G99" s="119"/>
      <c r="H99" s="119"/>
      <c r="I99" s="119"/>
      <c r="J99" s="120">
        <f>J136</f>
        <v>0</v>
      </c>
      <c r="L99" s="117"/>
    </row>
    <row r="100" spans="2:12" s="10" customFormat="1" ht="19.9" customHeight="1">
      <c r="B100" s="117"/>
      <c r="D100" s="118" t="s">
        <v>612</v>
      </c>
      <c r="E100" s="119"/>
      <c r="F100" s="119"/>
      <c r="G100" s="119"/>
      <c r="H100" s="119"/>
      <c r="I100" s="119"/>
      <c r="J100" s="120">
        <f>J147</f>
        <v>0</v>
      </c>
      <c r="L100" s="117"/>
    </row>
    <row r="101" spans="1:31" s="2" customFormat="1" ht="21.75" customHeight="1">
      <c r="A101" s="33"/>
      <c r="B101" s="34"/>
      <c r="C101" s="33"/>
      <c r="D101" s="33"/>
      <c r="E101" s="33"/>
      <c r="F101" s="33"/>
      <c r="G101" s="33"/>
      <c r="H101" s="33"/>
      <c r="I101" s="33"/>
      <c r="J101" s="33"/>
      <c r="K101" s="33"/>
      <c r="L101" s="4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2" customFormat="1" ht="6.95" customHeight="1">
      <c r="A102" s="33"/>
      <c r="B102" s="48"/>
      <c r="C102" s="49"/>
      <c r="D102" s="49"/>
      <c r="E102" s="49"/>
      <c r="F102" s="49"/>
      <c r="G102" s="49"/>
      <c r="H102" s="49"/>
      <c r="I102" s="49"/>
      <c r="J102" s="49"/>
      <c r="K102" s="49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31" s="2" customFormat="1" ht="6.95" customHeight="1">
      <c r="A106" s="33"/>
      <c r="B106" s="50"/>
      <c r="C106" s="51"/>
      <c r="D106" s="51"/>
      <c r="E106" s="51"/>
      <c r="F106" s="51"/>
      <c r="G106" s="51"/>
      <c r="H106" s="51"/>
      <c r="I106" s="51"/>
      <c r="J106" s="51"/>
      <c r="K106" s="51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4.95" customHeight="1">
      <c r="A107" s="33"/>
      <c r="B107" s="34"/>
      <c r="C107" s="22" t="s">
        <v>120</v>
      </c>
      <c r="D107" s="33"/>
      <c r="E107" s="33"/>
      <c r="F107" s="33"/>
      <c r="G107" s="33"/>
      <c r="H107" s="33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16</v>
      </c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3"/>
      <c r="D110" s="33"/>
      <c r="E110" s="248" t="str">
        <f>E7</f>
        <v>Dokončení rekonstrukce toalet 1.NP a 2.NP - muzeum</v>
      </c>
      <c r="F110" s="249"/>
      <c r="G110" s="249"/>
      <c r="H110" s="249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107</v>
      </c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6.5" customHeight="1">
      <c r="A112" s="33"/>
      <c r="B112" s="34"/>
      <c r="C112" s="33"/>
      <c r="D112" s="33"/>
      <c r="E112" s="228" t="str">
        <f>E9</f>
        <v>04 - Vzduchotechnika</v>
      </c>
      <c r="F112" s="247"/>
      <c r="G112" s="247"/>
      <c r="H112" s="247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19</v>
      </c>
      <c r="D114" s="33"/>
      <c r="E114" s="33"/>
      <c r="F114" s="26" t="str">
        <f>F12</f>
        <v>Masarykovo náměstí 97</v>
      </c>
      <c r="G114" s="33"/>
      <c r="H114" s="33"/>
      <c r="I114" s="28" t="s">
        <v>21</v>
      </c>
      <c r="J114" s="56" t="str">
        <f>IF(J12="","",J12)</f>
        <v>17. 6. 2022</v>
      </c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5.2" customHeight="1">
      <c r="A116" s="33"/>
      <c r="B116" s="34"/>
      <c r="C116" s="28" t="s">
        <v>23</v>
      </c>
      <c r="D116" s="33"/>
      <c r="E116" s="33"/>
      <c r="F116" s="26" t="str">
        <f>E15</f>
        <v>Oblastní muzeum Praha-východ</v>
      </c>
      <c r="G116" s="33"/>
      <c r="H116" s="33"/>
      <c r="I116" s="28" t="s">
        <v>30</v>
      </c>
      <c r="J116" s="31" t="str">
        <f>E21</f>
        <v>Maur – Dases s.r.o.</v>
      </c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5.2" customHeight="1">
      <c r="A117" s="33"/>
      <c r="B117" s="34"/>
      <c r="C117" s="28" t="s">
        <v>28</v>
      </c>
      <c r="D117" s="33"/>
      <c r="E117" s="33"/>
      <c r="F117" s="26" t="str">
        <f>IF(E18="","",E18)</f>
        <v>Vyplň údaj</v>
      </c>
      <c r="G117" s="33"/>
      <c r="H117" s="33"/>
      <c r="I117" s="28" t="s">
        <v>34</v>
      </c>
      <c r="J117" s="31" t="str">
        <f>E24</f>
        <v>RPHSTAV s.r.o.</v>
      </c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0.35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11" customFormat="1" ht="29.25" customHeight="1">
      <c r="A119" s="121"/>
      <c r="B119" s="122"/>
      <c r="C119" s="123" t="s">
        <v>121</v>
      </c>
      <c r="D119" s="124" t="s">
        <v>63</v>
      </c>
      <c r="E119" s="124" t="s">
        <v>59</v>
      </c>
      <c r="F119" s="124" t="s">
        <v>60</v>
      </c>
      <c r="G119" s="124" t="s">
        <v>122</v>
      </c>
      <c r="H119" s="124" t="s">
        <v>123</v>
      </c>
      <c r="I119" s="124" t="s">
        <v>124</v>
      </c>
      <c r="J119" s="125" t="s">
        <v>111</v>
      </c>
      <c r="K119" s="126" t="s">
        <v>125</v>
      </c>
      <c r="L119" s="127"/>
      <c r="M119" s="63" t="s">
        <v>1</v>
      </c>
      <c r="N119" s="64" t="s">
        <v>42</v>
      </c>
      <c r="O119" s="64" t="s">
        <v>126</v>
      </c>
      <c r="P119" s="64" t="s">
        <v>127</v>
      </c>
      <c r="Q119" s="64" t="s">
        <v>128</v>
      </c>
      <c r="R119" s="64" t="s">
        <v>129</v>
      </c>
      <c r="S119" s="64" t="s">
        <v>130</v>
      </c>
      <c r="T119" s="65" t="s">
        <v>131</v>
      </c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</row>
    <row r="120" spans="1:63" s="2" customFormat="1" ht="22.9" customHeight="1">
      <c r="A120" s="33"/>
      <c r="B120" s="34"/>
      <c r="C120" s="70" t="s">
        <v>132</v>
      </c>
      <c r="D120" s="33"/>
      <c r="E120" s="33"/>
      <c r="F120" s="33"/>
      <c r="G120" s="33"/>
      <c r="H120" s="33"/>
      <c r="I120" s="33"/>
      <c r="J120" s="128">
        <f>BK120</f>
        <v>0</v>
      </c>
      <c r="K120" s="33"/>
      <c r="L120" s="34"/>
      <c r="M120" s="66"/>
      <c r="N120" s="57"/>
      <c r="O120" s="67"/>
      <c r="P120" s="129">
        <f>P121</f>
        <v>0</v>
      </c>
      <c r="Q120" s="67"/>
      <c r="R120" s="129">
        <f>R121</f>
        <v>0</v>
      </c>
      <c r="S120" s="67"/>
      <c r="T120" s="130">
        <f>T121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8" t="s">
        <v>77</v>
      </c>
      <c r="AU120" s="18" t="s">
        <v>113</v>
      </c>
      <c r="BK120" s="131">
        <f>BK121</f>
        <v>0</v>
      </c>
    </row>
    <row r="121" spans="2:63" s="12" customFormat="1" ht="25.9" customHeight="1">
      <c r="B121" s="132"/>
      <c r="D121" s="133" t="s">
        <v>77</v>
      </c>
      <c r="E121" s="134" t="s">
        <v>613</v>
      </c>
      <c r="F121" s="134" t="s">
        <v>614</v>
      </c>
      <c r="I121" s="135"/>
      <c r="J121" s="136">
        <f>BK121</f>
        <v>0</v>
      </c>
      <c r="L121" s="132"/>
      <c r="M121" s="137"/>
      <c r="N121" s="138"/>
      <c r="O121" s="138"/>
      <c r="P121" s="139">
        <f>P122+P136+P147</f>
        <v>0</v>
      </c>
      <c r="Q121" s="138"/>
      <c r="R121" s="139">
        <f>R122+R136+R147</f>
        <v>0</v>
      </c>
      <c r="S121" s="138"/>
      <c r="T121" s="140">
        <f>T122+T136+T147</f>
        <v>0</v>
      </c>
      <c r="AR121" s="133" t="s">
        <v>155</v>
      </c>
      <c r="AT121" s="141" t="s">
        <v>77</v>
      </c>
      <c r="AU121" s="141" t="s">
        <v>78</v>
      </c>
      <c r="AY121" s="133" t="s">
        <v>134</v>
      </c>
      <c r="BK121" s="142">
        <f>BK122+BK136+BK147</f>
        <v>0</v>
      </c>
    </row>
    <row r="122" spans="2:63" s="12" customFormat="1" ht="22.9" customHeight="1">
      <c r="B122" s="132"/>
      <c r="D122" s="133" t="s">
        <v>77</v>
      </c>
      <c r="E122" s="143" t="s">
        <v>86</v>
      </c>
      <c r="F122" s="143" t="s">
        <v>833</v>
      </c>
      <c r="I122" s="135"/>
      <c r="J122" s="144">
        <f>BK122</f>
        <v>0</v>
      </c>
      <c r="L122" s="132"/>
      <c r="M122" s="137"/>
      <c r="N122" s="138"/>
      <c r="O122" s="138"/>
      <c r="P122" s="139">
        <f>SUM(P123:P135)</f>
        <v>0</v>
      </c>
      <c r="Q122" s="138"/>
      <c r="R122" s="139">
        <f>SUM(R123:R135)</f>
        <v>0</v>
      </c>
      <c r="S122" s="138"/>
      <c r="T122" s="140">
        <f>SUM(T123:T135)</f>
        <v>0</v>
      </c>
      <c r="AR122" s="133" t="s">
        <v>155</v>
      </c>
      <c r="AT122" s="141" t="s">
        <v>77</v>
      </c>
      <c r="AU122" s="141" t="s">
        <v>86</v>
      </c>
      <c r="AY122" s="133" t="s">
        <v>134</v>
      </c>
      <c r="BK122" s="142">
        <f>SUM(BK123:BK135)</f>
        <v>0</v>
      </c>
    </row>
    <row r="123" spans="1:65" s="2" customFormat="1" ht="24.2" customHeight="1">
      <c r="A123" s="33"/>
      <c r="B123" s="145"/>
      <c r="C123" s="146" t="s">
        <v>86</v>
      </c>
      <c r="D123" s="146" t="s">
        <v>137</v>
      </c>
      <c r="E123" s="147" t="s">
        <v>834</v>
      </c>
      <c r="F123" s="148" t="s">
        <v>835</v>
      </c>
      <c r="G123" s="149" t="s">
        <v>260</v>
      </c>
      <c r="H123" s="150">
        <v>2</v>
      </c>
      <c r="I123" s="151"/>
      <c r="J123" s="152">
        <f aca="true" t="shared" si="0" ref="J123:J135">ROUND(I123*H123,2)</f>
        <v>0</v>
      </c>
      <c r="K123" s="153"/>
      <c r="L123" s="34"/>
      <c r="M123" s="154" t="s">
        <v>1</v>
      </c>
      <c r="N123" s="155" t="s">
        <v>43</v>
      </c>
      <c r="O123" s="59"/>
      <c r="P123" s="156">
        <f aca="true" t="shared" si="1" ref="P123:P135">O123*H123</f>
        <v>0</v>
      </c>
      <c r="Q123" s="156">
        <v>0</v>
      </c>
      <c r="R123" s="156">
        <f aca="true" t="shared" si="2" ref="R123:R135">Q123*H123</f>
        <v>0</v>
      </c>
      <c r="S123" s="156">
        <v>0</v>
      </c>
      <c r="T123" s="157">
        <f aca="true" t="shared" si="3" ref="T123:T135"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58" t="s">
        <v>598</v>
      </c>
      <c r="AT123" s="158" t="s">
        <v>137</v>
      </c>
      <c r="AU123" s="158" t="s">
        <v>88</v>
      </c>
      <c r="AY123" s="18" t="s">
        <v>134</v>
      </c>
      <c r="BE123" s="159">
        <f aca="true" t="shared" si="4" ref="BE123:BE135">IF(N123="základní",J123,0)</f>
        <v>0</v>
      </c>
      <c r="BF123" s="159">
        <f aca="true" t="shared" si="5" ref="BF123:BF135">IF(N123="snížená",J123,0)</f>
        <v>0</v>
      </c>
      <c r="BG123" s="159">
        <f aca="true" t="shared" si="6" ref="BG123:BG135">IF(N123="zákl. přenesená",J123,0)</f>
        <v>0</v>
      </c>
      <c r="BH123" s="159">
        <f aca="true" t="shared" si="7" ref="BH123:BH135">IF(N123="sníž. přenesená",J123,0)</f>
        <v>0</v>
      </c>
      <c r="BI123" s="159">
        <f aca="true" t="shared" si="8" ref="BI123:BI135">IF(N123="nulová",J123,0)</f>
        <v>0</v>
      </c>
      <c r="BJ123" s="18" t="s">
        <v>86</v>
      </c>
      <c r="BK123" s="159">
        <f aca="true" t="shared" si="9" ref="BK123:BK135">ROUND(I123*H123,2)</f>
        <v>0</v>
      </c>
      <c r="BL123" s="18" t="s">
        <v>598</v>
      </c>
      <c r="BM123" s="158" t="s">
        <v>836</v>
      </c>
    </row>
    <row r="124" spans="1:65" s="2" customFormat="1" ht="21.75" customHeight="1">
      <c r="A124" s="33"/>
      <c r="B124" s="145"/>
      <c r="C124" s="146" t="s">
        <v>88</v>
      </c>
      <c r="D124" s="146" t="s">
        <v>137</v>
      </c>
      <c r="E124" s="147" t="s">
        <v>837</v>
      </c>
      <c r="F124" s="148" t="s">
        <v>838</v>
      </c>
      <c r="G124" s="149" t="s">
        <v>260</v>
      </c>
      <c r="H124" s="150">
        <v>2</v>
      </c>
      <c r="I124" s="151"/>
      <c r="J124" s="152">
        <f t="shared" si="0"/>
        <v>0</v>
      </c>
      <c r="K124" s="153"/>
      <c r="L124" s="34"/>
      <c r="M124" s="154" t="s">
        <v>1</v>
      </c>
      <c r="N124" s="155" t="s">
        <v>43</v>
      </c>
      <c r="O124" s="59"/>
      <c r="P124" s="156">
        <f t="shared" si="1"/>
        <v>0</v>
      </c>
      <c r="Q124" s="156">
        <v>0</v>
      </c>
      <c r="R124" s="156">
        <f t="shared" si="2"/>
        <v>0</v>
      </c>
      <c r="S124" s="156">
        <v>0</v>
      </c>
      <c r="T124" s="157">
        <f t="shared" si="3"/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8" t="s">
        <v>598</v>
      </c>
      <c r="AT124" s="158" t="s">
        <v>137</v>
      </c>
      <c r="AU124" s="158" t="s">
        <v>88</v>
      </c>
      <c r="AY124" s="18" t="s">
        <v>134</v>
      </c>
      <c r="BE124" s="159">
        <f t="shared" si="4"/>
        <v>0</v>
      </c>
      <c r="BF124" s="159">
        <f t="shared" si="5"/>
        <v>0</v>
      </c>
      <c r="BG124" s="159">
        <f t="shared" si="6"/>
        <v>0</v>
      </c>
      <c r="BH124" s="159">
        <f t="shared" si="7"/>
        <v>0</v>
      </c>
      <c r="BI124" s="159">
        <f t="shared" si="8"/>
        <v>0</v>
      </c>
      <c r="BJ124" s="18" t="s">
        <v>86</v>
      </c>
      <c r="BK124" s="159">
        <f t="shared" si="9"/>
        <v>0</v>
      </c>
      <c r="BL124" s="18" t="s">
        <v>598</v>
      </c>
      <c r="BM124" s="158" t="s">
        <v>839</v>
      </c>
    </row>
    <row r="125" spans="1:65" s="2" customFormat="1" ht="16.5" customHeight="1">
      <c r="A125" s="33"/>
      <c r="B125" s="145"/>
      <c r="C125" s="146" t="s">
        <v>150</v>
      </c>
      <c r="D125" s="146" t="s">
        <v>137</v>
      </c>
      <c r="E125" s="147" t="s">
        <v>840</v>
      </c>
      <c r="F125" s="148" t="s">
        <v>841</v>
      </c>
      <c r="G125" s="149" t="s">
        <v>506</v>
      </c>
      <c r="H125" s="150">
        <v>2</v>
      </c>
      <c r="I125" s="151"/>
      <c r="J125" s="152">
        <f t="shared" si="0"/>
        <v>0</v>
      </c>
      <c r="K125" s="153"/>
      <c r="L125" s="34"/>
      <c r="M125" s="154" t="s">
        <v>1</v>
      </c>
      <c r="N125" s="155" t="s">
        <v>43</v>
      </c>
      <c r="O125" s="59"/>
      <c r="P125" s="156">
        <f t="shared" si="1"/>
        <v>0</v>
      </c>
      <c r="Q125" s="156">
        <v>0</v>
      </c>
      <c r="R125" s="156">
        <f t="shared" si="2"/>
        <v>0</v>
      </c>
      <c r="S125" s="156">
        <v>0</v>
      </c>
      <c r="T125" s="157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58" t="s">
        <v>598</v>
      </c>
      <c r="AT125" s="158" t="s">
        <v>137</v>
      </c>
      <c r="AU125" s="158" t="s">
        <v>88</v>
      </c>
      <c r="AY125" s="18" t="s">
        <v>134</v>
      </c>
      <c r="BE125" s="159">
        <f t="shared" si="4"/>
        <v>0</v>
      </c>
      <c r="BF125" s="159">
        <f t="shared" si="5"/>
        <v>0</v>
      </c>
      <c r="BG125" s="159">
        <f t="shared" si="6"/>
        <v>0</v>
      </c>
      <c r="BH125" s="159">
        <f t="shared" si="7"/>
        <v>0</v>
      </c>
      <c r="BI125" s="159">
        <f t="shared" si="8"/>
        <v>0</v>
      </c>
      <c r="BJ125" s="18" t="s">
        <v>86</v>
      </c>
      <c r="BK125" s="159">
        <f t="shared" si="9"/>
        <v>0</v>
      </c>
      <c r="BL125" s="18" t="s">
        <v>598</v>
      </c>
      <c r="BM125" s="158" t="s">
        <v>842</v>
      </c>
    </row>
    <row r="126" spans="1:65" s="2" customFormat="1" ht="16.5" customHeight="1">
      <c r="A126" s="33"/>
      <c r="B126" s="145"/>
      <c r="C126" s="146" t="s">
        <v>155</v>
      </c>
      <c r="D126" s="146" t="s">
        <v>137</v>
      </c>
      <c r="E126" s="147" t="s">
        <v>843</v>
      </c>
      <c r="F126" s="148" t="s">
        <v>844</v>
      </c>
      <c r="G126" s="149" t="s">
        <v>506</v>
      </c>
      <c r="H126" s="150">
        <v>2</v>
      </c>
      <c r="I126" s="151"/>
      <c r="J126" s="152">
        <f t="shared" si="0"/>
        <v>0</v>
      </c>
      <c r="K126" s="153"/>
      <c r="L126" s="34"/>
      <c r="M126" s="154" t="s">
        <v>1</v>
      </c>
      <c r="N126" s="155" t="s">
        <v>43</v>
      </c>
      <c r="O126" s="59"/>
      <c r="P126" s="156">
        <f t="shared" si="1"/>
        <v>0</v>
      </c>
      <c r="Q126" s="156">
        <v>0</v>
      </c>
      <c r="R126" s="156">
        <f t="shared" si="2"/>
        <v>0</v>
      </c>
      <c r="S126" s="156">
        <v>0</v>
      </c>
      <c r="T126" s="157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58" t="s">
        <v>598</v>
      </c>
      <c r="AT126" s="158" t="s">
        <v>137</v>
      </c>
      <c r="AU126" s="158" t="s">
        <v>88</v>
      </c>
      <c r="AY126" s="18" t="s">
        <v>134</v>
      </c>
      <c r="BE126" s="159">
        <f t="shared" si="4"/>
        <v>0</v>
      </c>
      <c r="BF126" s="159">
        <f t="shared" si="5"/>
        <v>0</v>
      </c>
      <c r="BG126" s="159">
        <f t="shared" si="6"/>
        <v>0</v>
      </c>
      <c r="BH126" s="159">
        <f t="shared" si="7"/>
        <v>0</v>
      </c>
      <c r="BI126" s="159">
        <f t="shared" si="8"/>
        <v>0</v>
      </c>
      <c r="BJ126" s="18" t="s">
        <v>86</v>
      </c>
      <c r="BK126" s="159">
        <f t="shared" si="9"/>
        <v>0</v>
      </c>
      <c r="BL126" s="18" t="s">
        <v>598</v>
      </c>
      <c r="BM126" s="158" t="s">
        <v>845</v>
      </c>
    </row>
    <row r="127" spans="1:65" s="2" customFormat="1" ht="16.5" customHeight="1">
      <c r="A127" s="33"/>
      <c r="B127" s="145"/>
      <c r="C127" s="146" t="s">
        <v>14</v>
      </c>
      <c r="D127" s="146" t="s">
        <v>137</v>
      </c>
      <c r="E127" s="147" t="s">
        <v>846</v>
      </c>
      <c r="F127" s="148" t="s">
        <v>847</v>
      </c>
      <c r="G127" s="149" t="s">
        <v>848</v>
      </c>
      <c r="H127" s="150">
        <v>2</v>
      </c>
      <c r="I127" s="151"/>
      <c r="J127" s="152">
        <f t="shared" si="0"/>
        <v>0</v>
      </c>
      <c r="K127" s="153"/>
      <c r="L127" s="34"/>
      <c r="M127" s="154" t="s">
        <v>1</v>
      </c>
      <c r="N127" s="155" t="s">
        <v>43</v>
      </c>
      <c r="O127" s="59"/>
      <c r="P127" s="156">
        <f t="shared" si="1"/>
        <v>0</v>
      </c>
      <c r="Q127" s="156">
        <v>0</v>
      </c>
      <c r="R127" s="156">
        <f t="shared" si="2"/>
        <v>0</v>
      </c>
      <c r="S127" s="156">
        <v>0</v>
      </c>
      <c r="T127" s="157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58" t="s">
        <v>598</v>
      </c>
      <c r="AT127" s="158" t="s">
        <v>137</v>
      </c>
      <c r="AU127" s="158" t="s">
        <v>88</v>
      </c>
      <c r="AY127" s="18" t="s">
        <v>134</v>
      </c>
      <c r="BE127" s="159">
        <f t="shared" si="4"/>
        <v>0</v>
      </c>
      <c r="BF127" s="159">
        <f t="shared" si="5"/>
        <v>0</v>
      </c>
      <c r="BG127" s="159">
        <f t="shared" si="6"/>
        <v>0</v>
      </c>
      <c r="BH127" s="159">
        <f t="shared" si="7"/>
        <v>0</v>
      </c>
      <c r="BI127" s="159">
        <f t="shared" si="8"/>
        <v>0</v>
      </c>
      <c r="BJ127" s="18" t="s">
        <v>86</v>
      </c>
      <c r="BK127" s="159">
        <f t="shared" si="9"/>
        <v>0</v>
      </c>
      <c r="BL127" s="18" t="s">
        <v>598</v>
      </c>
      <c r="BM127" s="158" t="s">
        <v>849</v>
      </c>
    </row>
    <row r="128" spans="1:65" s="2" customFormat="1" ht="16.5" customHeight="1">
      <c r="A128" s="33"/>
      <c r="B128" s="145"/>
      <c r="C128" s="146" t="s">
        <v>201</v>
      </c>
      <c r="D128" s="146" t="s">
        <v>137</v>
      </c>
      <c r="E128" s="147" t="s">
        <v>850</v>
      </c>
      <c r="F128" s="148" t="s">
        <v>851</v>
      </c>
      <c r="G128" s="149" t="s">
        <v>506</v>
      </c>
      <c r="H128" s="150">
        <v>4</v>
      </c>
      <c r="I128" s="151"/>
      <c r="J128" s="152">
        <f t="shared" si="0"/>
        <v>0</v>
      </c>
      <c r="K128" s="153"/>
      <c r="L128" s="34"/>
      <c r="M128" s="154" t="s">
        <v>1</v>
      </c>
      <c r="N128" s="155" t="s">
        <v>43</v>
      </c>
      <c r="O128" s="59"/>
      <c r="P128" s="156">
        <f t="shared" si="1"/>
        <v>0</v>
      </c>
      <c r="Q128" s="156">
        <v>0</v>
      </c>
      <c r="R128" s="156">
        <f t="shared" si="2"/>
        <v>0</v>
      </c>
      <c r="S128" s="156">
        <v>0</v>
      </c>
      <c r="T128" s="157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8" t="s">
        <v>598</v>
      </c>
      <c r="AT128" s="158" t="s">
        <v>137</v>
      </c>
      <c r="AU128" s="158" t="s">
        <v>88</v>
      </c>
      <c r="AY128" s="18" t="s">
        <v>134</v>
      </c>
      <c r="BE128" s="159">
        <f t="shared" si="4"/>
        <v>0</v>
      </c>
      <c r="BF128" s="159">
        <f t="shared" si="5"/>
        <v>0</v>
      </c>
      <c r="BG128" s="159">
        <f t="shared" si="6"/>
        <v>0</v>
      </c>
      <c r="BH128" s="159">
        <f t="shared" si="7"/>
        <v>0</v>
      </c>
      <c r="BI128" s="159">
        <f t="shared" si="8"/>
        <v>0</v>
      </c>
      <c r="BJ128" s="18" t="s">
        <v>86</v>
      </c>
      <c r="BK128" s="159">
        <f t="shared" si="9"/>
        <v>0</v>
      </c>
      <c r="BL128" s="18" t="s">
        <v>598</v>
      </c>
      <c r="BM128" s="158" t="s">
        <v>852</v>
      </c>
    </row>
    <row r="129" spans="1:65" s="2" customFormat="1" ht="16.5" customHeight="1">
      <c r="A129" s="33"/>
      <c r="B129" s="145"/>
      <c r="C129" s="146" t="s">
        <v>208</v>
      </c>
      <c r="D129" s="146" t="s">
        <v>137</v>
      </c>
      <c r="E129" s="147" t="s">
        <v>853</v>
      </c>
      <c r="F129" s="148" t="s">
        <v>854</v>
      </c>
      <c r="G129" s="149" t="s">
        <v>506</v>
      </c>
      <c r="H129" s="150">
        <v>15</v>
      </c>
      <c r="I129" s="151"/>
      <c r="J129" s="152">
        <f t="shared" si="0"/>
        <v>0</v>
      </c>
      <c r="K129" s="153"/>
      <c r="L129" s="34"/>
      <c r="M129" s="154" t="s">
        <v>1</v>
      </c>
      <c r="N129" s="155" t="s">
        <v>43</v>
      </c>
      <c r="O129" s="59"/>
      <c r="P129" s="156">
        <f t="shared" si="1"/>
        <v>0</v>
      </c>
      <c r="Q129" s="156">
        <v>0</v>
      </c>
      <c r="R129" s="156">
        <f t="shared" si="2"/>
        <v>0</v>
      </c>
      <c r="S129" s="156">
        <v>0</v>
      </c>
      <c r="T129" s="157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8" t="s">
        <v>598</v>
      </c>
      <c r="AT129" s="158" t="s">
        <v>137</v>
      </c>
      <c r="AU129" s="158" t="s">
        <v>88</v>
      </c>
      <c r="AY129" s="18" t="s">
        <v>134</v>
      </c>
      <c r="BE129" s="159">
        <f t="shared" si="4"/>
        <v>0</v>
      </c>
      <c r="BF129" s="159">
        <f t="shared" si="5"/>
        <v>0</v>
      </c>
      <c r="BG129" s="159">
        <f t="shared" si="6"/>
        <v>0</v>
      </c>
      <c r="BH129" s="159">
        <f t="shared" si="7"/>
        <v>0</v>
      </c>
      <c r="BI129" s="159">
        <f t="shared" si="8"/>
        <v>0</v>
      </c>
      <c r="BJ129" s="18" t="s">
        <v>86</v>
      </c>
      <c r="BK129" s="159">
        <f t="shared" si="9"/>
        <v>0</v>
      </c>
      <c r="BL129" s="18" t="s">
        <v>598</v>
      </c>
      <c r="BM129" s="158" t="s">
        <v>855</v>
      </c>
    </row>
    <row r="130" spans="1:65" s="2" customFormat="1" ht="16.5" customHeight="1">
      <c r="A130" s="33"/>
      <c r="B130" s="145"/>
      <c r="C130" s="146" t="s">
        <v>224</v>
      </c>
      <c r="D130" s="146" t="s">
        <v>137</v>
      </c>
      <c r="E130" s="147" t="s">
        <v>856</v>
      </c>
      <c r="F130" s="148" t="s">
        <v>857</v>
      </c>
      <c r="G130" s="149" t="s">
        <v>506</v>
      </c>
      <c r="H130" s="150">
        <v>15</v>
      </c>
      <c r="I130" s="151"/>
      <c r="J130" s="152">
        <f t="shared" si="0"/>
        <v>0</v>
      </c>
      <c r="K130" s="153"/>
      <c r="L130" s="34"/>
      <c r="M130" s="154" t="s">
        <v>1</v>
      </c>
      <c r="N130" s="155" t="s">
        <v>43</v>
      </c>
      <c r="O130" s="59"/>
      <c r="P130" s="156">
        <f t="shared" si="1"/>
        <v>0</v>
      </c>
      <c r="Q130" s="156">
        <v>0</v>
      </c>
      <c r="R130" s="156">
        <f t="shared" si="2"/>
        <v>0</v>
      </c>
      <c r="S130" s="156">
        <v>0</v>
      </c>
      <c r="T130" s="157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58" t="s">
        <v>598</v>
      </c>
      <c r="AT130" s="158" t="s">
        <v>137</v>
      </c>
      <c r="AU130" s="158" t="s">
        <v>88</v>
      </c>
      <c r="AY130" s="18" t="s">
        <v>134</v>
      </c>
      <c r="BE130" s="159">
        <f t="shared" si="4"/>
        <v>0</v>
      </c>
      <c r="BF130" s="159">
        <f t="shared" si="5"/>
        <v>0</v>
      </c>
      <c r="BG130" s="159">
        <f t="shared" si="6"/>
        <v>0</v>
      </c>
      <c r="BH130" s="159">
        <f t="shared" si="7"/>
        <v>0</v>
      </c>
      <c r="BI130" s="159">
        <f t="shared" si="8"/>
        <v>0</v>
      </c>
      <c r="BJ130" s="18" t="s">
        <v>86</v>
      </c>
      <c r="BK130" s="159">
        <f t="shared" si="9"/>
        <v>0</v>
      </c>
      <c r="BL130" s="18" t="s">
        <v>598</v>
      </c>
      <c r="BM130" s="158" t="s">
        <v>858</v>
      </c>
    </row>
    <row r="131" spans="1:65" s="2" customFormat="1" ht="21.75" customHeight="1">
      <c r="A131" s="33"/>
      <c r="B131" s="145"/>
      <c r="C131" s="146" t="s">
        <v>178</v>
      </c>
      <c r="D131" s="146" t="s">
        <v>137</v>
      </c>
      <c r="E131" s="147" t="s">
        <v>859</v>
      </c>
      <c r="F131" s="148" t="s">
        <v>860</v>
      </c>
      <c r="G131" s="149" t="s">
        <v>456</v>
      </c>
      <c r="H131" s="150">
        <v>12</v>
      </c>
      <c r="I131" s="151"/>
      <c r="J131" s="152">
        <f t="shared" si="0"/>
        <v>0</v>
      </c>
      <c r="K131" s="153"/>
      <c r="L131" s="34"/>
      <c r="M131" s="154" t="s">
        <v>1</v>
      </c>
      <c r="N131" s="155" t="s">
        <v>43</v>
      </c>
      <c r="O131" s="59"/>
      <c r="P131" s="156">
        <f t="shared" si="1"/>
        <v>0</v>
      </c>
      <c r="Q131" s="156">
        <v>0</v>
      </c>
      <c r="R131" s="156">
        <f t="shared" si="2"/>
        <v>0</v>
      </c>
      <c r="S131" s="156">
        <v>0</v>
      </c>
      <c r="T131" s="157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8" t="s">
        <v>598</v>
      </c>
      <c r="AT131" s="158" t="s">
        <v>137</v>
      </c>
      <c r="AU131" s="158" t="s">
        <v>88</v>
      </c>
      <c r="AY131" s="18" t="s">
        <v>134</v>
      </c>
      <c r="BE131" s="159">
        <f t="shared" si="4"/>
        <v>0</v>
      </c>
      <c r="BF131" s="159">
        <f t="shared" si="5"/>
        <v>0</v>
      </c>
      <c r="BG131" s="159">
        <f t="shared" si="6"/>
        <v>0</v>
      </c>
      <c r="BH131" s="159">
        <f t="shared" si="7"/>
        <v>0</v>
      </c>
      <c r="BI131" s="159">
        <f t="shared" si="8"/>
        <v>0</v>
      </c>
      <c r="BJ131" s="18" t="s">
        <v>86</v>
      </c>
      <c r="BK131" s="159">
        <f t="shared" si="9"/>
        <v>0</v>
      </c>
      <c r="BL131" s="18" t="s">
        <v>598</v>
      </c>
      <c r="BM131" s="158" t="s">
        <v>861</v>
      </c>
    </row>
    <row r="132" spans="1:65" s="2" customFormat="1" ht="21.75" customHeight="1">
      <c r="A132" s="33"/>
      <c r="B132" s="145"/>
      <c r="C132" s="146" t="s">
        <v>232</v>
      </c>
      <c r="D132" s="146" t="s">
        <v>137</v>
      </c>
      <c r="E132" s="147" t="s">
        <v>862</v>
      </c>
      <c r="F132" s="148" t="s">
        <v>863</v>
      </c>
      <c r="G132" s="149" t="s">
        <v>456</v>
      </c>
      <c r="H132" s="150">
        <v>35</v>
      </c>
      <c r="I132" s="151"/>
      <c r="J132" s="152">
        <f t="shared" si="0"/>
        <v>0</v>
      </c>
      <c r="K132" s="153"/>
      <c r="L132" s="34"/>
      <c r="M132" s="154" t="s">
        <v>1</v>
      </c>
      <c r="N132" s="155" t="s">
        <v>43</v>
      </c>
      <c r="O132" s="59"/>
      <c r="P132" s="156">
        <f t="shared" si="1"/>
        <v>0</v>
      </c>
      <c r="Q132" s="156">
        <v>0</v>
      </c>
      <c r="R132" s="156">
        <f t="shared" si="2"/>
        <v>0</v>
      </c>
      <c r="S132" s="156">
        <v>0</v>
      </c>
      <c r="T132" s="157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8" t="s">
        <v>598</v>
      </c>
      <c r="AT132" s="158" t="s">
        <v>137</v>
      </c>
      <c r="AU132" s="158" t="s">
        <v>88</v>
      </c>
      <c r="AY132" s="18" t="s">
        <v>134</v>
      </c>
      <c r="BE132" s="159">
        <f t="shared" si="4"/>
        <v>0</v>
      </c>
      <c r="BF132" s="159">
        <f t="shared" si="5"/>
        <v>0</v>
      </c>
      <c r="BG132" s="159">
        <f t="shared" si="6"/>
        <v>0</v>
      </c>
      <c r="BH132" s="159">
        <f t="shared" si="7"/>
        <v>0</v>
      </c>
      <c r="BI132" s="159">
        <f t="shared" si="8"/>
        <v>0</v>
      </c>
      <c r="BJ132" s="18" t="s">
        <v>86</v>
      </c>
      <c r="BK132" s="159">
        <f t="shared" si="9"/>
        <v>0</v>
      </c>
      <c r="BL132" s="18" t="s">
        <v>598</v>
      </c>
      <c r="BM132" s="158" t="s">
        <v>864</v>
      </c>
    </row>
    <row r="133" spans="1:65" s="2" customFormat="1" ht="16.5" customHeight="1">
      <c r="A133" s="33"/>
      <c r="B133" s="145"/>
      <c r="C133" s="146" t="s">
        <v>237</v>
      </c>
      <c r="D133" s="146" t="s">
        <v>137</v>
      </c>
      <c r="E133" s="147" t="s">
        <v>865</v>
      </c>
      <c r="F133" s="148" t="s">
        <v>866</v>
      </c>
      <c r="G133" s="149" t="s">
        <v>506</v>
      </c>
      <c r="H133" s="150">
        <v>12</v>
      </c>
      <c r="I133" s="151"/>
      <c r="J133" s="152">
        <f t="shared" si="0"/>
        <v>0</v>
      </c>
      <c r="K133" s="153"/>
      <c r="L133" s="34"/>
      <c r="M133" s="154" t="s">
        <v>1</v>
      </c>
      <c r="N133" s="155" t="s">
        <v>43</v>
      </c>
      <c r="O133" s="59"/>
      <c r="P133" s="156">
        <f t="shared" si="1"/>
        <v>0</v>
      </c>
      <c r="Q133" s="156">
        <v>0</v>
      </c>
      <c r="R133" s="156">
        <f t="shared" si="2"/>
        <v>0</v>
      </c>
      <c r="S133" s="156">
        <v>0</v>
      </c>
      <c r="T133" s="157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58" t="s">
        <v>598</v>
      </c>
      <c r="AT133" s="158" t="s">
        <v>137</v>
      </c>
      <c r="AU133" s="158" t="s">
        <v>88</v>
      </c>
      <c r="AY133" s="18" t="s">
        <v>134</v>
      </c>
      <c r="BE133" s="159">
        <f t="shared" si="4"/>
        <v>0</v>
      </c>
      <c r="BF133" s="159">
        <f t="shared" si="5"/>
        <v>0</v>
      </c>
      <c r="BG133" s="159">
        <f t="shared" si="6"/>
        <v>0</v>
      </c>
      <c r="BH133" s="159">
        <f t="shared" si="7"/>
        <v>0</v>
      </c>
      <c r="BI133" s="159">
        <f t="shared" si="8"/>
        <v>0</v>
      </c>
      <c r="BJ133" s="18" t="s">
        <v>86</v>
      </c>
      <c r="BK133" s="159">
        <f t="shared" si="9"/>
        <v>0</v>
      </c>
      <c r="BL133" s="18" t="s">
        <v>598</v>
      </c>
      <c r="BM133" s="158" t="s">
        <v>867</v>
      </c>
    </row>
    <row r="134" spans="1:65" s="2" customFormat="1" ht="16.5" customHeight="1">
      <c r="A134" s="33"/>
      <c r="B134" s="145"/>
      <c r="C134" s="146" t="s">
        <v>241</v>
      </c>
      <c r="D134" s="146" t="s">
        <v>137</v>
      </c>
      <c r="E134" s="147" t="s">
        <v>868</v>
      </c>
      <c r="F134" s="148" t="s">
        <v>869</v>
      </c>
      <c r="G134" s="149" t="s">
        <v>506</v>
      </c>
      <c r="H134" s="150">
        <v>35</v>
      </c>
      <c r="I134" s="151"/>
      <c r="J134" s="152">
        <f t="shared" si="0"/>
        <v>0</v>
      </c>
      <c r="K134" s="153"/>
      <c r="L134" s="34"/>
      <c r="M134" s="154" t="s">
        <v>1</v>
      </c>
      <c r="N134" s="155" t="s">
        <v>43</v>
      </c>
      <c r="O134" s="59"/>
      <c r="P134" s="156">
        <f t="shared" si="1"/>
        <v>0</v>
      </c>
      <c r="Q134" s="156">
        <v>0</v>
      </c>
      <c r="R134" s="156">
        <f t="shared" si="2"/>
        <v>0</v>
      </c>
      <c r="S134" s="156">
        <v>0</v>
      </c>
      <c r="T134" s="157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8" t="s">
        <v>598</v>
      </c>
      <c r="AT134" s="158" t="s">
        <v>137</v>
      </c>
      <c r="AU134" s="158" t="s">
        <v>88</v>
      </c>
      <c r="AY134" s="18" t="s">
        <v>134</v>
      </c>
      <c r="BE134" s="159">
        <f t="shared" si="4"/>
        <v>0</v>
      </c>
      <c r="BF134" s="159">
        <f t="shared" si="5"/>
        <v>0</v>
      </c>
      <c r="BG134" s="159">
        <f t="shared" si="6"/>
        <v>0</v>
      </c>
      <c r="BH134" s="159">
        <f t="shared" si="7"/>
        <v>0</v>
      </c>
      <c r="BI134" s="159">
        <f t="shared" si="8"/>
        <v>0</v>
      </c>
      <c r="BJ134" s="18" t="s">
        <v>86</v>
      </c>
      <c r="BK134" s="159">
        <f t="shared" si="9"/>
        <v>0</v>
      </c>
      <c r="BL134" s="18" t="s">
        <v>598</v>
      </c>
      <c r="BM134" s="158" t="s">
        <v>870</v>
      </c>
    </row>
    <row r="135" spans="1:65" s="2" customFormat="1" ht="16.5" customHeight="1">
      <c r="A135" s="33"/>
      <c r="B135" s="145"/>
      <c r="C135" s="146" t="s">
        <v>245</v>
      </c>
      <c r="D135" s="146" t="s">
        <v>137</v>
      </c>
      <c r="E135" s="147" t="s">
        <v>871</v>
      </c>
      <c r="F135" s="148" t="s">
        <v>872</v>
      </c>
      <c r="G135" s="149" t="s">
        <v>456</v>
      </c>
      <c r="H135" s="150">
        <v>14</v>
      </c>
      <c r="I135" s="151"/>
      <c r="J135" s="152">
        <f t="shared" si="0"/>
        <v>0</v>
      </c>
      <c r="K135" s="153"/>
      <c r="L135" s="34"/>
      <c r="M135" s="154" t="s">
        <v>1</v>
      </c>
      <c r="N135" s="155" t="s">
        <v>43</v>
      </c>
      <c r="O135" s="59"/>
      <c r="P135" s="156">
        <f t="shared" si="1"/>
        <v>0</v>
      </c>
      <c r="Q135" s="156">
        <v>0</v>
      </c>
      <c r="R135" s="156">
        <f t="shared" si="2"/>
        <v>0</v>
      </c>
      <c r="S135" s="156">
        <v>0</v>
      </c>
      <c r="T135" s="157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8" t="s">
        <v>598</v>
      </c>
      <c r="AT135" s="158" t="s">
        <v>137</v>
      </c>
      <c r="AU135" s="158" t="s">
        <v>88</v>
      </c>
      <c r="AY135" s="18" t="s">
        <v>134</v>
      </c>
      <c r="BE135" s="159">
        <f t="shared" si="4"/>
        <v>0</v>
      </c>
      <c r="BF135" s="159">
        <f t="shared" si="5"/>
        <v>0</v>
      </c>
      <c r="BG135" s="159">
        <f t="shared" si="6"/>
        <v>0</v>
      </c>
      <c r="BH135" s="159">
        <f t="shared" si="7"/>
        <v>0</v>
      </c>
      <c r="BI135" s="159">
        <f t="shared" si="8"/>
        <v>0</v>
      </c>
      <c r="BJ135" s="18" t="s">
        <v>86</v>
      </c>
      <c r="BK135" s="159">
        <f t="shared" si="9"/>
        <v>0</v>
      </c>
      <c r="BL135" s="18" t="s">
        <v>598</v>
      </c>
      <c r="BM135" s="158" t="s">
        <v>873</v>
      </c>
    </row>
    <row r="136" spans="2:63" s="12" customFormat="1" ht="22.9" customHeight="1">
      <c r="B136" s="132"/>
      <c r="D136" s="133" t="s">
        <v>77</v>
      </c>
      <c r="E136" s="143" t="s">
        <v>88</v>
      </c>
      <c r="F136" s="143" t="s">
        <v>874</v>
      </c>
      <c r="I136" s="135"/>
      <c r="J136" s="144">
        <f>BK136</f>
        <v>0</v>
      </c>
      <c r="L136" s="132"/>
      <c r="M136" s="137"/>
      <c r="N136" s="138"/>
      <c r="O136" s="138"/>
      <c r="P136" s="139">
        <f>SUM(P137:P146)</f>
        <v>0</v>
      </c>
      <c r="Q136" s="138"/>
      <c r="R136" s="139">
        <f>SUM(R137:R146)</f>
        <v>0</v>
      </c>
      <c r="S136" s="138"/>
      <c r="T136" s="140">
        <f>SUM(T137:T146)</f>
        <v>0</v>
      </c>
      <c r="AR136" s="133" t="s">
        <v>155</v>
      </c>
      <c r="AT136" s="141" t="s">
        <v>77</v>
      </c>
      <c r="AU136" s="141" t="s">
        <v>86</v>
      </c>
      <c r="AY136" s="133" t="s">
        <v>134</v>
      </c>
      <c r="BK136" s="142">
        <f>SUM(BK137:BK146)</f>
        <v>0</v>
      </c>
    </row>
    <row r="137" spans="1:65" s="2" customFormat="1" ht="16.5" customHeight="1">
      <c r="A137" s="33"/>
      <c r="B137" s="145"/>
      <c r="C137" s="146" t="s">
        <v>251</v>
      </c>
      <c r="D137" s="146" t="s">
        <v>137</v>
      </c>
      <c r="E137" s="147" t="s">
        <v>875</v>
      </c>
      <c r="F137" s="148" t="s">
        <v>876</v>
      </c>
      <c r="G137" s="149" t="s">
        <v>506</v>
      </c>
      <c r="H137" s="150">
        <v>3</v>
      </c>
      <c r="I137" s="151"/>
      <c r="J137" s="152">
        <f aca="true" t="shared" si="10" ref="J137:J146">ROUND(I137*H137,2)</f>
        <v>0</v>
      </c>
      <c r="K137" s="153"/>
      <c r="L137" s="34"/>
      <c r="M137" s="154" t="s">
        <v>1</v>
      </c>
      <c r="N137" s="155" t="s">
        <v>43</v>
      </c>
      <c r="O137" s="59"/>
      <c r="P137" s="156">
        <f aca="true" t="shared" si="11" ref="P137:P146">O137*H137</f>
        <v>0</v>
      </c>
      <c r="Q137" s="156">
        <v>0</v>
      </c>
      <c r="R137" s="156">
        <f aca="true" t="shared" si="12" ref="R137:R146">Q137*H137</f>
        <v>0</v>
      </c>
      <c r="S137" s="156">
        <v>0</v>
      </c>
      <c r="T137" s="157">
        <f aca="true" t="shared" si="13" ref="T137:T146"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8" t="s">
        <v>598</v>
      </c>
      <c r="AT137" s="158" t="s">
        <v>137</v>
      </c>
      <c r="AU137" s="158" t="s">
        <v>88</v>
      </c>
      <c r="AY137" s="18" t="s">
        <v>134</v>
      </c>
      <c r="BE137" s="159">
        <f aca="true" t="shared" si="14" ref="BE137:BE146">IF(N137="základní",J137,0)</f>
        <v>0</v>
      </c>
      <c r="BF137" s="159">
        <f aca="true" t="shared" si="15" ref="BF137:BF146">IF(N137="snížená",J137,0)</f>
        <v>0</v>
      </c>
      <c r="BG137" s="159">
        <f aca="true" t="shared" si="16" ref="BG137:BG146">IF(N137="zákl. přenesená",J137,0)</f>
        <v>0</v>
      </c>
      <c r="BH137" s="159">
        <f aca="true" t="shared" si="17" ref="BH137:BH146">IF(N137="sníž. přenesená",J137,0)</f>
        <v>0</v>
      </c>
      <c r="BI137" s="159">
        <f aca="true" t="shared" si="18" ref="BI137:BI146">IF(N137="nulová",J137,0)</f>
        <v>0</v>
      </c>
      <c r="BJ137" s="18" t="s">
        <v>86</v>
      </c>
      <c r="BK137" s="159">
        <f aca="true" t="shared" si="19" ref="BK137:BK146">ROUND(I137*H137,2)</f>
        <v>0</v>
      </c>
      <c r="BL137" s="18" t="s">
        <v>598</v>
      </c>
      <c r="BM137" s="158" t="s">
        <v>877</v>
      </c>
    </row>
    <row r="138" spans="1:65" s="2" customFormat="1" ht="16.5" customHeight="1">
      <c r="A138" s="33"/>
      <c r="B138" s="145"/>
      <c r="C138" s="146" t="s">
        <v>8</v>
      </c>
      <c r="D138" s="146" t="s">
        <v>137</v>
      </c>
      <c r="E138" s="147" t="s">
        <v>878</v>
      </c>
      <c r="F138" s="148" t="s">
        <v>879</v>
      </c>
      <c r="G138" s="149" t="s">
        <v>506</v>
      </c>
      <c r="H138" s="150">
        <v>2</v>
      </c>
      <c r="I138" s="151"/>
      <c r="J138" s="152">
        <f t="shared" si="10"/>
        <v>0</v>
      </c>
      <c r="K138" s="153"/>
      <c r="L138" s="34"/>
      <c r="M138" s="154" t="s">
        <v>1</v>
      </c>
      <c r="N138" s="155" t="s">
        <v>43</v>
      </c>
      <c r="O138" s="59"/>
      <c r="P138" s="156">
        <f t="shared" si="11"/>
        <v>0</v>
      </c>
      <c r="Q138" s="156">
        <v>0</v>
      </c>
      <c r="R138" s="156">
        <f t="shared" si="12"/>
        <v>0</v>
      </c>
      <c r="S138" s="156">
        <v>0</v>
      </c>
      <c r="T138" s="157">
        <f t="shared" si="1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8" t="s">
        <v>598</v>
      </c>
      <c r="AT138" s="158" t="s">
        <v>137</v>
      </c>
      <c r="AU138" s="158" t="s">
        <v>88</v>
      </c>
      <c r="AY138" s="18" t="s">
        <v>134</v>
      </c>
      <c r="BE138" s="159">
        <f t="shared" si="14"/>
        <v>0</v>
      </c>
      <c r="BF138" s="159">
        <f t="shared" si="15"/>
        <v>0</v>
      </c>
      <c r="BG138" s="159">
        <f t="shared" si="16"/>
        <v>0</v>
      </c>
      <c r="BH138" s="159">
        <f t="shared" si="17"/>
        <v>0</v>
      </c>
      <c r="BI138" s="159">
        <f t="shared" si="18"/>
        <v>0</v>
      </c>
      <c r="BJ138" s="18" t="s">
        <v>86</v>
      </c>
      <c r="BK138" s="159">
        <f t="shared" si="19"/>
        <v>0</v>
      </c>
      <c r="BL138" s="18" t="s">
        <v>598</v>
      </c>
      <c r="BM138" s="158" t="s">
        <v>880</v>
      </c>
    </row>
    <row r="139" spans="1:65" s="2" customFormat="1" ht="16.5" customHeight="1">
      <c r="A139" s="33"/>
      <c r="B139" s="145"/>
      <c r="C139" s="146" t="s">
        <v>261</v>
      </c>
      <c r="D139" s="146" t="s">
        <v>137</v>
      </c>
      <c r="E139" s="147" t="s">
        <v>881</v>
      </c>
      <c r="F139" s="148" t="s">
        <v>882</v>
      </c>
      <c r="G139" s="149" t="s">
        <v>506</v>
      </c>
      <c r="H139" s="150">
        <v>9</v>
      </c>
      <c r="I139" s="151"/>
      <c r="J139" s="152">
        <f t="shared" si="10"/>
        <v>0</v>
      </c>
      <c r="K139" s="153"/>
      <c r="L139" s="34"/>
      <c r="M139" s="154" t="s">
        <v>1</v>
      </c>
      <c r="N139" s="155" t="s">
        <v>43</v>
      </c>
      <c r="O139" s="59"/>
      <c r="P139" s="156">
        <f t="shared" si="11"/>
        <v>0</v>
      </c>
      <c r="Q139" s="156">
        <v>0</v>
      </c>
      <c r="R139" s="156">
        <f t="shared" si="12"/>
        <v>0</v>
      </c>
      <c r="S139" s="156">
        <v>0</v>
      </c>
      <c r="T139" s="157">
        <f t="shared" si="1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8" t="s">
        <v>598</v>
      </c>
      <c r="AT139" s="158" t="s">
        <v>137</v>
      </c>
      <c r="AU139" s="158" t="s">
        <v>88</v>
      </c>
      <c r="AY139" s="18" t="s">
        <v>134</v>
      </c>
      <c r="BE139" s="159">
        <f t="shared" si="14"/>
        <v>0</v>
      </c>
      <c r="BF139" s="159">
        <f t="shared" si="15"/>
        <v>0</v>
      </c>
      <c r="BG139" s="159">
        <f t="shared" si="16"/>
        <v>0</v>
      </c>
      <c r="BH139" s="159">
        <f t="shared" si="17"/>
        <v>0</v>
      </c>
      <c r="BI139" s="159">
        <f t="shared" si="18"/>
        <v>0</v>
      </c>
      <c r="BJ139" s="18" t="s">
        <v>86</v>
      </c>
      <c r="BK139" s="159">
        <f t="shared" si="19"/>
        <v>0</v>
      </c>
      <c r="BL139" s="18" t="s">
        <v>598</v>
      </c>
      <c r="BM139" s="158" t="s">
        <v>883</v>
      </c>
    </row>
    <row r="140" spans="1:65" s="2" customFormat="1" ht="16.5" customHeight="1">
      <c r="A140" s="33"/>
      <c r="B140" s="145"/>
      <c r="C140" s="146" t="s">
        <v>305</v>
      </c>
      <c r="D140" s="146" t="s">
        <v>137</v>
      </c>
      <c r="E140" s="147" t="s">
        <v>884</v>
      </c>
      <c r="F140" s="148" t="s">
        <v>885</v>
      </c>
      <c r="G140" s="149" t="s">
        <v>506</v>
      </c>
      <c r="H140" s="150">
        <v>6</v>
      </c>
      <c r="I140" s="151"/>
      <c r="J140" s="152">
        <f t="shared" si="10"/>
        <v>0</v>
      </c>
      <c r="K140" s="153"/>
      <c r="L140" s="34"/>
      <c r="M140" s="154" t="s">
        <v>1</v>
      </c>
      <c r="N140" s="155" t="s">
        <v>43</v>
      </c>
      <c r="O140" s="59"/>
      <c r="P140" s="156">
        <f t="shared" si="11"/>
        <v>0</v>
      </c>
      <c r="Q140" s="156">
        <v>0</v>
      </c>
      <c r="R140" s="156">
        <f t="shared" si="12"/>
        <v>0</v>
      </c>
      <c r="S140" s="156">
        <v>0</v>
      </c>
      <c r="T140" s="157">
        <f t="shared" si="1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8" t="s">
        <v>598</v>
      </c>
      <c r="AT140" s="158" t="s">
        <v>137</v>
      </c>
      <c r="AU140" s="158" t="s">
        <v>88</v>
      </c>
      <c r="AY140" s="18" t="s">
        <v>134</v>
      </c>
      <c r="BE140" s="159">
        <f t="shared" si="14"/>
        <v>0</v>
      </c>
      <c r="BF140" s="159">
        <f t="shared" si="15"/>
        <v>0</v>
      </c>
      <c r="BG140" s="159">
        <f t="shared" si="16"/>
        <v>0</v>
      </c>
      <c r="BH140" s="159">
        <f t="shared" si="17"/>
        <v>0</v>
      </c>
      <c r="BI140" s="159">
        <f t="shared" si="18"/>
        <v>0</v>
      </c>
      <c r="BJ140" s="18" t="s">
        <v>86</v>
      </c>
      <c r="BK140" s="159">
        <f t="shared" si="19"/>
        <v>0</v>
      </c>
      <c r="BL140" s="18" t="s">
        <v>598</v>
      </c>
      <c r="BM140" s="158" t="s">
        <v>886</v>
      </c>
    </row>
    <row r="141" spans="1:65" s="2" customFormat="1" ht="16.5" customHeight="1">
      <c r="A141" s="33"/>
      <c r="B141" s="145"/>
      <c r="C141" s="146" t="s">
        <v>268</v>
      </c>
      <c r="D141" s="146" t="s">
        <v>137</v>
      </c>
      <c r="E141" s="147" t="s">
        <v>887</v>
      </c>
      <c r="F141" s="148" t="s">
        <v>888</v>
      </c>
      <c r="G141" s="149" t="s">
        <v>506</v>
      </c>
      <c r="H141" s="150">
        <v>6</v>
      </c>
      <c r="I141" s="151"/>
      <c r="J141" s="152">
        <f t="shared" si="10"/>
        <v>0</v>
      </c>
      <c r="K141" s="153"/>
      <c r="L141" s="34"/>
      <c r="M141" s="154" t="s">
        <v>1</v>
      </c>
      <c r="N141" s="155" t="s">
        <v>43</v>
      </c>
      <c r="O141" s="59"/>
      <c r="P141" s="156">
        <f t="shared" si="11"/>
        <v>0</v>
      </c>
      <c r="Q141" s="156">
        <v>0</v>
      </c>
      <c r="R141" s="156">
        <f t="shared" si="12"/>
        <v>0</v>
      </c>
      <c r="S141" s="156">
        <v>0</v>
      </c>
      <c r="T141" s="157">
        <f t="shared" si="1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8" t="s">
        <v>598</v>
      </c>
      <c r="AT141" s="158" t="s">
        <v>137</v>
      </c>
      <c r="AU141" s="158" t="s">
        <v>88</v>
      </c>
      <c r="AY141" s="18" t="s">
        <v>134</v>
      </c>
      <c r="BE141" s="159">
        <f t="shared" si="14"/>
        <v>0</v>
      </c>
      <c r="BF141" s="159">
        <f t="shared" si="15"/>
        <v>0</v>
      </c>
      <c r="BG141" s="159">
        <f t="shared" si="16"/>
        <v>0</v>
      </c>
      <c r="BH141" s="159">
        <f t="shared" si="17"/>
        <v>0</v>
      </c>
      <c r="BI141" s="159">
        <f t="shared" si="18"/>
        <v>0</v>
      </c>
      <c r="BJ141" s="18" t="s">
        <v>86</v>
      </c>
      <c r="BK141" s="159">
        <f t="shared" si="19"/>
        <v>0</v>
      </c>
      <c r="BL141" s="18" t="s">
        <v>598</v>
      </c>
      <c r="BM141" s="158" t="s">
        <v>889</v>
      </c>
    </row>
    <row r="142" spans="1:65" s="2" customFormat="1" ht="16.5" customHeight="1">
      <c r="A142" s="33"/>
      <c r="B142" s="145"/>
      <c r="C142" s="146" t="s">
        <v>267</v>
      </c>
      <c r="D142" s="146" t="s">
        <v>137</v>
      </c>
      <c r="E142" s="147" t="s">
        <v>890</v>
      </c>
      <c r="F142" s="148" t="s">
        <v>891</v>
      </c>
      <c r="G142" s="149" t="s">
        <v>506</v>
      </c>
      <c r="H142" s="150">
        <v>3</v>
      </c>
      <c r="I142" s="151"/>
      <c r="J142" s="152">
        <f t="shared" si="10"/>
        <v>0</v>
      </c>
      <c r="K142" s="153"/>
      <c r="L142" s="34"/>
      <c r="M142" s="154" t="s">
        <v>1</v>
      </c>
      <c r="N142" s="155" t="s">
        <v>43</v>
      </c>
      <c r="O142" s="59"/>
      <c r="P142" s="156">
        <f t="shared" si="11"/>
        <v>0</v>
      </c>
      <c r="Q142" s="156">
        <v>0</v>
      </c>
      <c r="R142" s="156">
        <f t="shared" si="12"/>
        <v>0</v>
      </c>
      <c r="S142" s="156">
        <v>0</v>
      </c>
      <c r="T142" s="157">
        <f t="shared" si="1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8" t="s">
        <v>598</v>
      </c>
      <c r="AT142" s="158" t="s">
        <v>137</v>
      </c>
      <c r="AU142" s="158" t="s">
        <v>88</v>
      </c>
      <c r="AY142" s="18" t="s">
        <v>134</v>
      </c>
      <c r="BE142" s="159">
        <f t="shared" si="14"/>
        <v>0</v>
      </c>
      <c r="BF142" s="159">
        <f t="shared" si="15"/>
        <v>0</v>
      </c>
      <c r="BG142" s="159">
        <f t="shared" si="16"/>
        <v>0</v>
      </c>
      <c r="BH142" s="159">
        <f t="shared" si="17"/>
        <v>0</v>
      </c>
      <c r="BI142" s="159">
        <f t="shared" si="18"/>
        <v>0</v>
      </c>
      <c r="BJ142" s="18" t="s">
        <v>86</v>
      </c>
      <c r="BK142" s="159">
        <f t="shared" si="19"/>
        <v>0</v>
      </c>
      <c r="BL142" s="18" t="s">
        <v>598</v>
      </c>
      <c r="BM142" s="158" t="s">
        <v>892</v>
      </c>
    </row>
    <row r="143" spans="1:65" s="2" customFormat="1" ht="16.5" customHeight="1">
      <c r="A143" s="33"/>
      <c r="B143" s="145"/>
      <c r="C143" s="146" t="s">
        <v>265</v>
      </c>
      <c r="D143" s="146" t="s">
        <v>137</v>
      </c>
      <c r="E143" s="147" t="s">
        <v>893</v>
      </c>
      <c r="F143" s="148" t="s">
        <v>894</v>
      </c>
      <c r="G143" s="149" t="s">
        <v>506</v>
      </c>
      <c r="H143" s="150">
        <v>2</v>
      </c>
      <c r="I143" s="151"/>
      <c r="J143" s="152">
        <f t="shared" si="10"/>
        <v>0</v>
      </c>
      <c r="K143" s="153"/>
      <c r="L143" s="34"/>
      <c r="M143" s="154" t="s">
        <v>1</v>
      </c>
      <c r="N143" s="155" t="s">
        <v>43</v>
      </c>
      <c r="O143" s="59"/>
      <c r="P143" s="156">
        <f t="shared" si="11"/>
        <v>0</v>
      </c>
      <c r="Q143" s="156">
        <v>0</v>
      </c>
      <c r="R143" s="156">
        <f t="shared" si="12"/>
        <v>0</v>
      </c>
      <c r="S143" s="156">
        <v>0</v>
      </c>
      <c r="T143" s="157">
        <f t="shared" si="1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58" t="s">
        <v>598</v>
      </c>
      <c r="AT143" s="158" t="s">
        <v>137</v>
      </c>
      <c r="AU143" s="158" t="s">
        <v>88</v>
      </c>
      <c r="AY143" s="18" t="s">
        <v>134</v>
      </c>
      <c r="BE143" s="159">
        <f t="shared" si="14"/>
        <v>0</v>
      </c>
      <c r="BF143" s="159">
        <f t="shared" si="15"/>
        <v>0</v>
      </c>
      <c r="BG143" s="159">
        <f t="shared" si="16"/>
        <v>0</v>
      </c>
      <c r="BH143" s="159">
        <f t="shared" si="17"/>
        <v>0</v>
      </c>
      <c r="BI143" s="159">
        <f t="shared" si="18"/>
        <v>0</v>
      </c>
      <c r="BJ143" s="18" t="s">
        <v>86</v>
      </c>
      <c r="BK143" s="159">
        <f t="shared" si="19"/>
        <v>0</v>
      </c>
      <c r="BL143" s="18" t="s">
        <v>598</v>
      </c>
      <c r="BM143" s="158" t="s">
        <v>895</v>
      </c>
    </row>
    <row r="144" spans="1:65" s="2" customFormat="1" ht="24.2" customHeight="1">
      <c r="A144" s="33"/>
      <c r="B144" s="145"/>
      <c r="C144" s="146" t="s">
        <v>7</v>
      </c>
      <c r="D144" s="146" t="s">
        <v>137</v>
      </c>
      <c r="E144" s="147" t="s">
        <v>896</v>
      </c>
      <c r="F144" s="148" t="s">
        <v>897</v>
      </c>
      <c r="G144" s="149" t="s">
        <v>456</v>
      </c>
      <c r="H144" s="150">
        <v>12</v>
      </c>
      <c r="I144" s="151"/>
      <c r="J144" s="152">
        <f t="shared" si="10"/>
        <v>0</v>
      </c>
      <c r="K144" s="153"/>
      <c r="L144" s="34"/>
      <c r="M144" s="154" t="s">
        <v>1</v>
      </c>
      <c r="N144" s="155" t="s">
        <v>43</v>
      </c>
      <c r="O144" s="59"/>
      <c r="P144" s="156">
        <f t="shared" si="11"/>
        <v>0</v>
      </c>
      <c r="Q144" s="156">
        <v>0</v>
      </c>
      <c r="R144" s="156">
        <f t="shared" si="12"/>
        <v>0</v>
      </c>
      <c r="S144" s="156">
        <v>0</v>
      </c>
      <c r="T144" s="157">
        <f t="shared" si="1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8" t="s">
        <v>598</v>
      </c>
      <c r="AT144" s="158" t="s">
        <v>137</v>
      </c>
      <c r="AU144" s="158" t="s">
        <v>88</v>
      </c>
      <c r="AY144" s="18" t="s">
        <v>134</v>
      </c>
      <c r="BE144" s="159">
        <f t="shared" si="14"/>
        <v>0</v>
      </c>
      <c r="BF144" s="159">
        <f t="shared" si="15"/>
        <v>0</v>
      </c>
      <c r="BG144" s="159">
        <f t="shared" si="16"/>
        <v>0</v>
      </c>
      <c r="BH144" s="159">
        <f t="shared" si="17"/>
        <v>0</v>
      </c>
      <c r="BI144" s="159">
        <f t="shared" si="18"/>
        <v>0</v>
      </c>
      <c r="BJ144" s="18" t="s">
        <v>86</v>
      </c>
      <c r="BK144" s="159">
        <f t="shared" si="19"/>
        <v>0</v>
      </c>
      <c r="BL144" s="18" t="s">
        <v>598</v>
      </c>
      <c r="BM144" s="158" t="s">
        <v>898</v>
      </c>
    </row>
    <row r="145" spans="1:65" s="2" customFormat="1" ht="24.2" customHeight="1">
      <c r="A145" s="33"/>
      <c r="B145" s="145"/>
      <c r="C145" s="146" t="s">
        <v>279</v>
      </c>
      <c r="D145" s="146" t="s">
        <v>137</v>
      </c>
      <c r="E145" s="147" t="s">
        <v>899</v>
      </c>
      <c r="F145" s="148" t="s">
        <v>900</v>
      </c>
      <c r="G145" s="149" t="s">
        <v>456</v>
      </c>
      <c r="H145" s="150">
        <v>27</v>
      </c>
      <c r="I145" s="151"/>
      <c r="J145" s="152">
        <f t="shared" si="10"/>
        <v>0</v>
      </c>
      <c r="K145" s="153"/>
      <c r="L145" s="34"/>
      <c r="M145" s="154" t="s">
        <v>1</v>
      </c>
      <c r="N145" s="155" t="s">
        <v>43</v>
      </c>
      <c r="O145" s="59"/>
      <c r="P145" s="156">
        <f t="shared" si="11"/>
        <v>0</v>
      </c>
      <c r="Q145" s="156">
        <v>0</v>
      </c>
      <c r="R145" s="156">
        <f t="shared" si="12"/>
        <v>0</v>
      </c>
      <c r="S145" s="156">
        <v>0</v>
      </c>
      <c r="T145" s="157">
        <f t="shared" si="1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8" t="s">
        <v>598</v>
      </c>
      <c r="AT145" s="158" t="s">
        <v>137</v>
      </c>
      <c r="AU145" s="158" t="s">
        <v>88</v>
      </c>
      <c r="AY145" s="18" t="s">
        <v>134</v>
      </c>
      <c r="BE145" s="159">
        <f t="shared" si="14"/>
        <v>0</v>
      </c>
      <c r="BF145" s="159">
        <f t="shared" si="15"/>
        <v>0</v>
      </c>
      <c r="BG145" s="159">
        <f t="shared" si="16"/>
        <v>0</v>
      </c>
      <c r="BH145" s="159">
        <f t="shared" si="17"/>
        <v>0</v>
      </c>
      <c r="BI145" s="159">
        <f t="shared" si="18"/>
        <v>0</v>
      </c>
      <c r="BJ145" s="18" t="s">
        <v>86</v>
      </c>
      <c r="BK145" s="159">
        <f t="shared" si="19"/>
        <v>0</v>
      </c>
      <c r="BL145" s="18" t="s">
        <v>598</v>
      </c>
      <c r="BM145" s="158" t="s">
        <v>901</v>
      </c>
    </row>
    <row r="146" spans="1:65" s="2" customFormat="1" ht="24.2" customHeight="1">
      <c r="A146" s="33"/>
      <c r="B146" s="145"/>
      <c r="C146" s="146" t="s">
        <v>284</v>
      </c>
      <c r="D146" s="146" t="s">
        <v>137</v>
      </c>
      <c r="E146" s="147" t="s">
        <v>902</v>
      </c>
      <c r="F146" s="148" t="s">
        <v>903</v>
      </c>
      <c r="G146" s="149" t="s">
        <v>456</v>
      </c>
      <c r="H146" s="150">
        <v>8</v>
      </c>
      <c r="I146" s="151"/>
      <c r="J146" s="152">
        <f t="shared" si="10"/>
        <v>0</v>
      </c>
      <c r="K146" s="153"/>
      <c r="L146" s="34"/>
      <c r="M146" s="154" t="s">
        <v>1</v>
      </c>
      <c r="N146" s="155" t="s">
        <v>43</v>
      </c>
      <c r="O146" s="59"/>
      <c r="P146" s="156">
        <f t="shared" si="11"/>
        <v>0</v>
      </c>
      <c r="Q146" s="156">
        <v>0</v>
      </c>
      <c r="R146" s="156">
        <f t="shared" si="12"/>
        <v>0</v>
      </c>
      <c r="S146" s="156">
        <v>0</v>
      </c>
      <c r="T146" s="157">
        <f t="shared" si="1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8" t="s">
        <v>598</v>
      </c>
      <c r="AT146" s="158" t="s">
        <v>137</v>
      </c>
      <c r="AU146" s="158" t="s">
        <v>88</v>
      </c>
      <c r="AY146" s="18" t="s">
        <v>134</v>
      </c>
      <c r="BE146" s="159">
        <f t="shared" si="14"/>
        <v>0</v>
      </c>
      <c r="BF146" s="159">
        <f t="shared" si="15"/>
        <v>0</v>
      </c>
      <c r="BG146" s="159">
        <f t="shared" si="16"/>
        <v>0</v>
      </c>
      <c r="BH146" s="159">
        <f t="shared" si="17"/>
        <v>0</v>
      </c>
      <c r="BI146" s="159">
        <f t="shared" si="18"/>
        <v>0</v>
      </c>
      <c r="BJ146" s="18" t="s">
        <v>86</v>
      </c>
      <c r="BK146" s="159">
        <f t="shared" si="19"/>
        <v>0</v>
      </c>
      <c r="BL146" s="18" t="s">
        <v>598</v>
      </c>
      <c r="BM146" s="158" t="s">
        <v>904</v>
      </c>
    </row>
    <row r="147" spans="2:63" s="12" customFormat="1" ht="22.9" customHeight="1">
      <c r="B147" s="132"/>
      <c r="D147" s="133" t="s">
        <v>77</v>
      </c>
      <c r="E147" s="143" t="s">
        <v>150</v>
      </c>
      <c r="F147" s="143" t="s">
        <v>614</v>
      </c>
      <c r="I147" s="135"/>
      <c r="J147" s="144">
        <f>BK147</f>
        <v>0</v>
      </c>
      <c r="L147" s="132"/>
      <c r="M147" s="137"/>
      <c r="N147" s="138"/>
      <c r="O147" s="138"/>
      <c r="P147" s="139">
        <f>SUM(P148:P151)</f>
        <v>0</v>
      </c>
      <c r="Q147" s="138"/>
      <c r="R147" s="139">
        <f>SUM(R148:R151)</f>
        <v>0</v>
      </c>
      <c r="S147" s="138"/>
      <c r="T147" s="140">
        <f>SUM(T148:T151)</f>
        <v>0</v>
      </c>
      <c r="AR147" s="133" t="s">
        <v>155</v>
      </c>
      <c r="AT147" s="141" t="s">
        <v>77</v>
      </c>
      <c r="AU147" s="141" t="s">
        <v>86</v>
      </c>
      <c r="AY147" s="133" t="s">
        <v>134</v>
      </c>
      <c r="BK147" s="142">
        <f>SUM(BK148:BK151)</f>
        <v>0</v>
      </c>
    </row>
    <row r="148" spans="1:65" s="2" customFormat="1" ht="16.5" customHeight="1">
      <c r="A148" s="33"/>
      <c r="B148" s="145"/>
      <c r="C148" s="146" t="s">
        <v>273</v>
      </c>
      <c r="D148" s="146" t="s">
        <v>137</v>
      </c>
      <c r="E148" s="147" t="s">
        <v>735</v>
      </c>
      <c r="F148" s="148" t="s">
        <v>736</v>
      </c>
      <c r="G148" s="149" t="s">
        <v>260</v>
      </c>
      <c r="H148" s="150">
        <v>1</v>
      </c>
      <c r="I148" s="151"/>
      <c r="J148" s="152">
        <f>ROUND(I148*H148,2)</f>
        <v>0</v>
      </c>
      <c r="K148" s="153"/>
      <c r="L148" s="34"/>
      <c r="M148" s="154" t="s">
        <v>1</v>
      </c>
      <c r="N148" s="155" t="s">
        <v>43</v>
      </c>
      <c r="O148" s="59"/>
      <c r="P148" s="156">
        <f>O148*H148</f>
        <v>0</v>
      </c>
      <c r="Q148" s="156">
        <v>0</v>
      </c>
      <c r="R148" s="156">
        <f>Q148*H148</f>
        <v>0</v>
      </c>
      <c r="S148" s="156">
        <v>0</v>
      </c>
      <c r="T148" s="157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8" t="s">
        <v>598</v>
      </c>
      <c r="AT148" s="158" t="s">
        <v>137</v>
      </c>
      <c r="AU148" s="158" t="s">
        <v>88</v>
      </c>
      <c r="AY148" s="18" t="s">
        <v>134</v>
      </c>
      <c r="BE148" s="159">
        <f>IF(N148="základní",J148,0)</f>
        <v>0</v>
      </c>
      <c r="BF148" s="159">
        <f>IF(N148="snížená",J148,0)</f>
        <v>0</v>
      </c>
      <c r="BG148" s="159">
        <f>IF(N148="zákl. přenesená",J148,0)</f>
        <v>0</v>
      </c>
      <c r="BH148" s="159">
        <f>IF(N148="sníž. přenesená",J148,0)</f>
        <v>0</v>
      </c>
      <c r="BI148" s="159">
        <f>IF(N148="nulová",J148,0)</f>
        <v>0</v>
      </c>
      <c r="BJ148" s="18" t="s">
        <v>86</v>
      </c>
      <c r="BK148" s="159">
        <f>ROUND(I148*H148,2)</f>
        <v>0</v>
      </c>
      <c r="BL148" s="18" t="s">
        <v>598</v>
      </c>
      <c r="BM148" s="158" t="s">
        <v>905</v>
      </c>
    </row>
    <row r="149" spans="1:65" s="2" customFormat="1" ht="16.5" customHeight="1">
      <c r="A149" s="33"/>
      <c r="B149" s="145"/>
      <c r="C149" s="146" t="s">
        <v>183</v>
      </c>
      <c r="D149" s="146" t="s">
        <v>137</v>
      </c>
      <c r="E149" s="147" t="s">
        <v>744</v>
      </c>
      <c r="F149" s="148" t="s">
        <v>745</v>
      </c>
      <c r="G149" s="149" t="s">
        <v>260</v>
      </c>
      <c r="H149" s="150">
        <v>1</v>
      </c>
      <c r="I149" s="151"/>
      <c r="J149" s="152">
        <f>ROUND(I149*H149,2)</f>
        <v>0</v>
      </c>
      <c r="K149" s="153"/>
      <c r="L149" s="34"/>
      <c r="M149" s="154" t="s">
        <v>1</v>
      </c>
      <c r="N149" s="155" t="s">
        <v>43</v>
      </c>
      <c r="O149" s="59"/>
      <c r="P149" s="156">
        <f>O149*H149</f>
        <v>0</v>
      </c>
      <c r="Q149" s="156">
        <v>0</v>
      </c>
      <c r="R149" s="156">
        <f>Q149*H149</f>
        <v>0</v>
      </c>
      <c r="S149" s="156">
        <v>0</v>
      </c>
      <c r="T149" s="157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8" t="s">
        <v>598</v>
      </c>
      <c r="AT149" s="158" t="s">
        <v>137</v>
      </c>
      <c r="AU149" s="158" t="s">
        <v>88</v>
      </c>
      <c r="AY149" s="18" t="s">
        <v>134</v>
      </c>
      <c r="BE149" s="159">
        <f>IF(N149="základní",J149,0)</f>
        <v>0</v>
      </c>
      <c r="BF149" s="159">
        <f>IF(N149="snížená",J149,0)</f>
        <v>0</v>
      </c>
      <c r="BG149" s="159">
        <f>IF(N149="zákl. přenesená",J149,0)</f>
        <v>0</v>
      </c>
      <c r="BH149" s="159">
        <f>IF(N149="sníž. přenesená",J149,0)</f>
        <v>0</v>
      </c>
      <c r="BI149" s="159">
        <f>IF(N149="nulová",J149,0)</f>
        <v>0</v>
      </c>
      <c r="BJ149" s="18" t="s">
        <v>86</v>
      </c>
      <c r="BK149" s="159">
        <f>ROUND(I149*H149,2)</f>
        <v>0</v>
      </c>
      <c r="BL149" s="18" t="s">
        <v>598</v>
      </c>
      <c r="BM149" s="158" t="s">
        <v>906</v>
      </c>
    </row>
    <row r="150" spans="1:65" s="2" customFormat="1" ht="16.5" customHeight="1">
      <c r="A150" s="33"/>
      <c r="B150" s="145"/>
      <c r="C150" s="146" t="s">
        <v>191</v>
      </c>
      <c r="D150" s="146" t="s">
        <v>137</v>
      </c>
      <c r="E150" s="147" t="s">
        <v>826</v>
      </c>
      <c r="F150" s="148" t="s">
        <v>827</v>
      </c>
      <c r="G150" s="149" t="s">
        <v>260</v>
      </c>
      <c r="H150" s="150">
        <v>1</v>
      </c>
      <c r="I150" s="151"/>
      <c r="J150" s="152">
        <f>ROUND(I150*H150,2)</f>
        <v>0</v>
      </c>
      <c r="K150" s="153"/>
      <c r="L150" s="34"/>
      <c r="M150" s="154" t="s">
        <v>1</v>
      </c>
      <c r="N150" s="155" t="s">
        <v>43</v>
      </c>
      <c r="O150" s="59"/>
      <c r="P150" s="156">
        <f>O150*H150</f>
        <v>0</v>
      </c>
      <c r="Q150" s="156">
        <v>0</v>
      </c>
      <c r="R150" s="156">
        <f>Q150*H150</f>
        <v>0</v>
      </c>
      <c r="S150" s="156">
        <v>0</v>
      </c>
      <c r="T150" s="157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8" t="s">
        <v>598</v>
      </c>
      <c r="AT150" s="158" t="s">
        <v>137</v>
      </c>
      <c r="AU150" s="158" t="s">
        <v>88</v>
      </c>
      <c r="AY150" s="18" t="s">
        <v>134</v>
      </c>
      <c r="BE150" s="159">
        <f>IF(N150="základní",J150,0)</f>
        <v>0</v>
      </c>
      <c r="BF150" s="159">
        <f>IF(N150="snížená",J150,0)</f>
        <v>0</v>
      </c>
      <c r="BG150" s="159">
        <f>IF(N150="zákl. přenesená",J150,0)</f>
        <v>0</v>
      </c>
      <c r="BH150" s="159">
        <f>IF(N150="sníž. přenesená",J150,0)</f>
        <v>0</v>
      </c>
      <c r="BI150" s="159">
        <f>IF(N150="nulová",J150,0)</f>
        <v>0</v>
      </c>
      <c r="BJ150" s="18" t="s">
        <v>86</v>
      </c>
      <c r="BK150" s="159">
        <f>ROUND(I150*H150,2)</f>
        <v>0</v>
      </c>
      <c r="BL150" s="18" t="s">
        <v>598</v>
      </c>
      <c r="BM150" s="158" t="s">
        <v>907</v>
      </c>
    </row>
    <row r="151" spans="1:65" s="2" customFormat="1" ht="16.5" customHeight="1">
      <c r="A151" s="33"/>
      <c r="B151" s="145"/>
      <c r="C151" s="146" t="s">
        <v>290</v>
      </c>
      <c r="D151" s="146" t="s">
        <v>137</v>
      </c>
      <c r="E151" s="147" t="s">
        <v>747</v>
      </c>
      <c r="F151" s="148" t="s">
        <v>748</v>
      </c>
      <c r="G151" s="149" t="s">
        <v>260</v>
      </c>
      <c r="H151" s="150">
        <v>1</v>
      </c>
      <c r="I151" s="151"/>
      <c r="J151" s="152">
        <f>ROUND(I151*H151,2)</f>
        <v>0</v>
      </c>
      <c r="K151" s="153"/>
      <c r="L151" s="34"/>
      <c r="M151" s="160" t="s">
        <v>1</v>
      </c>
      <c r="N151" s="161" t="s">
        <v>43</v>
      </c>
      <c r="O151" s="162"/>
      <c r="P151" s="163">
        <f>O151*H151</f>
        <v>0</v>
      </c>
      <c r="Q151" s="163">
        <v>0</v>
      </c>
      <c r="R151" s="163">
        <f>Q151*H151</f>
        <v>0</v>
      </c>
      <c r="S151" s="163">
        <v>0</v>
      </c>
      <c r="T151" s="164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8" t="s">
        <v>598</v>
      </c>
      <c r="AT151" s="158" t="s">
        <v>137</v>
      </c>
      <c r="AU151" s="158" t="s">
        <v>88</v>
      </c>
      <c r="AY151" s="18" t="s">
        <v>134</v>
      </c>
      <c r="BE151" s="159">
        <f>IF(N151="základní",J151,0)</f>
        <v>0</v>
      </c>
      <c r="BF151" s="159">
        <f>IF(N151="snížená",J151,0)</f>
        <v>0</v>
      </c>
      <c r="BG151" s="159">
        <f>IF(N151="zákl. přenesená",J151,0)</f>
        <v>0</v>
      </c>
      <c r="BH151" s="159">
        <f>IF(N151="sníž. přenesená",J151,0)</f>
        <v>0</v>
      </c>
      <c r="BI151" s="159">
        <f>IF(N151="nulová",J151,0)</f>
        <v>0</v>
      </c>
      <c r="BJ151" s="18" t="s">
        <v>86</v>
      </c>
      <c r="BK151" s="159">
        <f>ROUND(I151*H151,2)</f>
        <v>0</v>
      </c>
      <c r="BL151" s="18" t="s">
        <v>598</v>
      </c>
      <c r="BM151" s="158" t="s">
        <v>908</v>
      </c>
    </row>
    <row r="152" spans="1:31" s="2" customFormat="1" ht="6.95" customHeight="1">
      <c r="A152" s="33"/>
      <c r="B152" s="48"/>
      <c r="C152" s="49"/>
      <c r="D152" s="49"/>
      <c r="E152" s="49"/>
      <c r="F152" s="49"/>
      <c r="G152" s="49"/>
      <c r="H152" s="49"/>
      <c r="I152" s="49"/>
      <c r="J152" s="49"/>
      <c r="K152" s="49"/>
      <c r="L152" s="34"/>
      <c r="M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</row>
  </sheetData>
  <autoFilter ref="C119:K151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51"/>
  <sheetViews>
    <sheetView showGridLines="0" workbookViewId="0" topLeftCell="A119">
      <selection activeCell="H149" sqref="H14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4" t="s">
        <v>5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8" t="s">
        <v>105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88</v>
      </c>
    </row>
    <row r="4" spans="2:46" s="1" customFormat="1" ht="24.95" customHeight="1">
      <c r="B4" s="21"/>
      <c r="D4" s="22" t="s">
        <v>106</v>
      </c>
      <c r="L4" s="21"/>
      <c r="M4" s="94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16</v>
      </c>
      <c r="L6" s="21"/>
    </row>
    <row r="7" spans="2:12" s="1" customFormat="1" ht="16.5" customHeight="1">
      <c r="B7" s="21"/>
      <c r="E7" s="248" t="str">
        <f>'Rekapitulace stavby'!K6</f>
        <v>Dokončení rekonstrukce toalet 1.NP a 2.NP - muzeum</v>
      </c>
      <c r="F7" s="249"/>
      <c r="G7" s="249"/>
      <c r="H7" s="249"/>
      <c r="L7" s="21"/>
    </row>
    <row r="8" spans="1:31" s="2" customFormat="1" ht="12" customHeight="1">
      <c r="A8" s="33"/>
      <c r="B8" s="34"/>
      <c r="C8" s="33"/>
      <c r="D8" s="28" t="s">
        <v>107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28" t="s">
        <v>909</v>
      </c>
      <c r="F9" s="247"/>
      <c r="G9" s="247"/>
      <c r="H9" s="247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17</v>
      </c>
      <c r="E11" s="33"/>
      <c r="F11" s="26" t="s">
        <v>1</v>
      </c>
      <c r="G11" s="33"/>
      <c r="H11" s="33"/>
      <c r="I11" s="28" t="s">
        <v>18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19</v>
      </c>
      <c r="E12" s="33"/>
      <c r="F12" s="26" t="s">
        <v>20</v>
      </c>
      <c r="G12" s="33"/>
      <c r="H12" s="33"/>
      <c r="I12" s="28" t="s">
        <v>21</v>
      </c>
      <c r="J12" s="56" t="str">
        <f>'Rekapitulace stavby'!AN8</f>
        <v>17. 6. 2022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23</v>
      </c>
      <c r="E14" s="33"/>
      <c r="F14" s="33"/>
      <c r="G14" s="33"/>
      <c r="H14" s="33"/>
      <c r="I14" s="28" t="s">
        <v>24</v>
      </c>
      <c r="J14" s="26" t="s">
        <v>25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26</v>
      </c>
      <c r="F15" s="33"/>
      <c r="G15" s="33"/>
      <c r="H15" s="33"/>
      <c r="I15" s="28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28</v>
      </c>
      <c r="E17" s="33"/>
      <c r="F17" s="33"/>
      <c r="G17" s="33"/>
      <c r="H17" s="33"/>
      <c r="I17" s="28" t="s">
        <v>24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50" t="str">
        <f>'Rekapitulace stavby'!E14</f>
        <v>Vyplň údaj</v>
      </c>
      <c r="F18" s="243"/>
      <c r="G18" s="243"/>
      <c r="H18" s="243"/>
      <c r="I18" s="2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30</v>
      </c>
      <c r="E20" s="33"/>
      <c r="F20" s="33"/>
      <c r="G20" s="33"/>
      <c r="H20" s="33"/>
      <c r="I20" s="28" t="s">
        <v>24</v>
      </c>
      <c r="J20" s="26" t="s">
        <v>31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32</v>
      </c>
      <c r="F21" s="33"/>
      <c r="G21" s="33"/>
      <c r="H21" s="33"/>
      <c r="I21" s="28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28" t="s">
        <v>24</v>
      </c>
      <c r="J23" s="26" t="s">
        <v>35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36</v>
      </c>
      <c r="F24" s="33"/>
      <c r="G24" s="33"/>
      <c r="H24" s="33"/>
      <c r="I24" s="28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37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5"/>
      <c r="B27" s="96"/>
      <c r="C27" s="95"/>
      <c r="D27" s="95"/>
      <c r="E27" s="246" t="s">
        <v>1</v>
      </c>
      <c r="F27" s="246"/>
      <c r="G27" s="246"/>
      <c r="H27" s="246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8" t="s">
        <v>38</v>
      </c>
      <c r="E30" s="33"/>
      <c r="F30" s="33"/>
      <c r="G30" s="33"/>
      <c r="H30" s="33"/>
      <c r="I30" s="33"/>
      <c r="J30" s="72">
        <f>ROUND(J118,2)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40</v>
      </c>
      <c r="G32" s="33"/>
      <c r="H32" s="33"/>
      <c r="I32" s="37" t="s">
        <v>39</v>
      </c>
      <c r="J32" s="37" t="s">
        <v>41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9" t="s">
        <v>42</v>
      </c>
      <c r="E33" s="28" t="s">
        <v>43</v>
      </c>
      <c r="F33" s="100">
        <f>ROUND((SUM(BE118:BE150)),2)</f>
        <v>0</v>
      </c>
      <c r="G33" s="33"/>
      <c r="H33" s="33"/>
      <c r="I33" s="101">
        <v>0.21</v>
      </c>
      <c r="J33" s="100">
        <f>ROUND(((SUM(BE118:BE150))*I33),2)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44</v>
      </c>
      <c r="F34" s="100">
        <f>ROUND((SUM(BF118:BF150)),2)</f>
        <v>0</v>
      </c>
      <c r="G34" s="33"/>
      <c r="H34" s="33"/>
      <c r="I34" s="101">
        <v>0.15</v>
      </c>
      <c r="J34" s="100">
        <f>ROUND(((SUM(BF118:BF150))*I34),2)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45</v>
      </c>
      <c r="F35" s="100">
        <f>ROUND((SUM(BG118:BG150)),2)</f>
        <v>0</v>
      </c>
      <c r="G35" s="33"/>
      <c r="H35" s="33"/>
      <c r="I35" s="101">
        <v>0.21</v>
      </c>
      <c r="J35" s="100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46</v>
      </c>
      <c r="F36" s="100">
        <f>ROUND((SUM(BH118:BH150)),2)</f>
        <v>0</v>
      </c>
      <c r="G36" s="33"/>
      <c r="H36" s="33"/>
      <c r="I36" s="101">
        <v>0.15</v>
      </c>
      <c r="J36" s="100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47</v>
      </c>
      <c r="F37" s="100">
        <f>ROUND((SUM(BI118:BI150)),2)</f>
        <v>0</v>
      </c>
      <c r="G37" s="33"/>
      <c r="H37" s="33"/>
      <c r="I37" s="101">
        <v>0</v>
      </c>
      <c r="J37" s="100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2"/>
      <c r="D39" s="103" t="s">
        <v>48</v>
      </c>
      <c r="E39" s="61"/>
      <c r="F39" s="61"/>
      <c r="G39" s="104" t="s">
        <v>49</v>
      </c>
      <c r="H39" s="105" t="s">
        <v>50</v>
      </c>
      <c r="I39" s="61"/>
      <c r="J39" s="106">
        <f>SUM(J30:J37)</f>
        <v>0</v>
      </c>
      <c r="K39" s="107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51</v>
      </c>
      <c r="E50" s="45"/>
      <c r="F50" s="45"/>
      <c r="G50" s="44" t="s">
        <v>52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53</v>
      </c>
      <c r="E61" s="36"/>
      <c r="F61" s="108" t="s">
        <v>54</v>
      </c>
      <c r="G61" s="46" t="s">
        <v>53</v>
      </c>
      <c r="H61" s="36"/>
      <c r="I61" s="36"/>
      <c r="J61" s="109" t="s">
        <v>54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55</v>
      </c>
      <c r="E65" s="47"/>
      <c r="F65" s="47"/>
      <c r="G65" s="44" t="s">
        <v>56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53</v>
      </c>
      <c r="E76" s="36"/>
      <c r="F76" s="108" t="s">
        <v>54</v>
      </c>
      <c r="G76" s="46" t="s">
        <v>53</v>
      </c>
      <c r="H76" s="36"/>
      <c r="I76" s="36"/>
      <c r="J76" s="109" t="s">
        <v>54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109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48" t="str">
        <f>E7</f>
        <v>Dokončení rekonstrukce toalet 1.NP a 2.NP - muzeum</v>
      </c>
      <c r="F85" s="249"/>
      <c r="G85" s="249"/>
      <c r="H85" s="24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107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28" t="str">
        <f>E9</f>
        <v>05 - Elektroinstalace</v>
      </c>
      <c r="F87" s="247"/>
      <c r="G87" s="247"/>
      <c r="H87" s="247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19</v>
      </c>
      <c r="D89" s="33"/>
      <c r="E89" s="33"/>
      <c r="F89" s="26" t="str">
        <f>F12</f>
        <v>Masarykovo náměstí 97</v>
      </c>
      <c r="G89" s="33"/>
      <c r="H89" s="33"/>
      <c r="I89" s="28" t="s">
        <v>21</v>
      </c>
      <c r="J89" s="56" t="str">
        <f>IF(J12="","",J12)</f>
        <v>17. 6. 2022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23</v>
      </c>
      <c r="D91" s="33"/>
      <c r="E91" s="33"/>
      <c r="F91" s="26" t="str">
        <f>E15</f>
        <v>Oblastní muzeum Praha-východ</v>
      </c>
      <c r="G91" s="33"/>
      <c r="H91" s="33"/>
      <c r="I91" s="28" t="s">
        <v>30</v>
      </c>
      <c r="J91" s="31" t="str">
        <f>E21</f>
        <v>Maur – Dases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28" t="s">
        <v>34</v>
      </c>
      <c r="J92" s="31" t="str">
        <f>E24</f>
        <v>RPHSTAV s.r.o.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10" t="s">
        <v>110</v>
      </c>
      <c r="D94" s="102"/>
      <c r="E94" s="102"/>
      <c r="F94" s="102"/>
      <c r="G94" s="102"/>
      <c r="H94" s="102"/>
      <c r="I94" s="102"/>
      <c r="J94" s="111" t="s">
        <v>111</v>
      </c>
      <c r="K94" s="102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2" t="s">
        <v>112</v>
      </c>
      <c r="D96" s="33"/>
      <c r="E96" s="33"/>
      <c r="F96" s="33"/>
      <c r="G96" s="33"/>
      <c r="H96" s="33"/>
      <c r="I96" s="33"/>
      <c r="J96" s="72">
        <f>J118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113</v>
      </c>
    </row>
    <row r="97" spans="2:12" s="9" customFormat="1" ht="24.95" customHeight="1">
      <c r="B97" s="113"/>
      <c r="D97" s="114" t="s">
        <v>601</v>
      </c>
      <c r="E97" s="115"/>
      <c r="F97" s="115"/>
      <c r="G97" s="115"/>
      <c r="H97" s="115"/>
      <c r="I97" s="115"/>
      <c r="J97" s="116">
        <f>J119</f>
        <v>0</v>
      </c>
      <c r="L97" s="113"/>
    </row>
    <row r="98" spans="2:12" s="10" customFormat="1" ht="19.9" customHeight="1">
      <c r="B98" s="117"/>
      <c r="D98" s="118" t="s">
        <v>910</v>
      </c>
      <c r="E98" s="119"/>
      <c r="F98" s="119"/>
      <c r="G98" s="119"/>
      <c r="H98" s="119"/>
      <c r="I98" s="119"/>
      <c r="J98" s="120">
        <f>J120</f>
        <v>0</v>
      </c>
      <c r="L98" s="117"/>
    </row>
    <row r="99" spans="1:31" s="2" customFormat="1" ht="21.75" customHeight="1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4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31" s="2" customFormat="1" ht="6.95" customHeight="1">
      <c r="A100" s="33"/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4" spans="1:31" s="2" customFormat="1" ht="6.95" customHeight="1">
      <c r="A104" s="33"/>
      <c r="B104" s="50"/>
      <c r="C104" s="51"/>
      <c r="D104" s="51"/>
      <c r="E104" s="51"/>
      <c r="F104" s="51"/>
      <c r="G104" s="51"/>
      <c r="H104" s="51"/>
      <c r="I104" s="51"/>
      <c r="J104" s="51"/>
      <c r="K104" s="51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24.95" customHeight="1">
      <c r="A105" s="33"/>
      <c r="B105" s="34"/>
      <c r="C105" s="22" t="s">
        <v>120</v>
      </c>
      <c r="D105" s="33"/>
      <c r="E105" s="33"/>
      <c r="F105" s="33"/>
      <c r="G105" s="33"/>
      <c r="H105" s="33"/>
      <c r="I105" s="33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2" customHeight="1">
      <c r="A107" s="33"/>
      <c r="B107" s="34"/>
      <c r="C107" s="28" t="s">
        <v>16</v>
      </c>
      <c r="D107" s="33"/>
      <c r="E107" s="33"/>
      <c r="F107" s="33"/>
      <c r="G107" s="33"/>
      <c r="H107" s="33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6.5" customHeight="1">
      <c r="A108" s="33"/>
      <c r="B108" s="34"/>
      <c r="C108" s="33"/>
      <c r="D108" s="33"/>
      <c r="E108" s="248" t="str">
        <f>E7</f>
        <v>Dokončení rekonstrukce toalet 1.NP a 2.NP - muzeum</v>
      </c>
      <c r="F108" s="249"/>
      <c r="G108" s="249"/>
      <c r="H108" s="249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107</v>
      </c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3"/>
      <c r="D110" s="33"/>
      <c r="E110" s="228" t="str">
        <f>E9</f>
        <v>05 - Elektroinstalace</v>
      </c>
      <c r="F110" s="247"/>
      <c r="G110" s="247"/>
      <c r="H110" s="247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19</v>
      </c>
      <c r="D112" s="33"/>
      <c r="E112" s="33"/>
      <c r="F112" s="26" t="str">
        <f>F12</f>
        <v>Masarykovo náměstí 97</v>
      </c>
      <c r="G112" s="33"/>
      <c r="H112" s="33"/>
      <c r="I112" s="28" t="s">
        <v>21</v>
      </c>
      <c r="J112" s="56" t="str">
        <f>IF(J12="","",J12)</f>
        <v>17. 6. 2022</v>
      </c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5.2" customHeight="1">
      <c r="A114" s="33"/>
      <c r="B114" s="34"/>
      <c r="C114" s="28" t="s">
        <v>23</v>
      </c>
      <c r="D114" s="33"/>
      <c r="E114" s="33"/>
      <c r="F114" s="26" t="str">
        <f>E15</f>
        <v>Oblastní muzeum Praha-východ</v>
      </c>
      <c r="G114" s="33"/>
      <c r="H114" s="33"/>
      <c r="I114" s="28" t="s">
        <v>30</v>
      </c>
      <c r="J114" s="31" t="str">
        <f>E21</f>
        <v>Maur – Dases s.r.o.</v>
      </c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5.2" customHeight="1">
      <c r="A115" s="33"/>
      <c r="B115" s="34"/>
      <c r="C115" s="28" t="s">
        <v>28</v>
      </c>
      <c r="D115" s="33"/>
      <c r="E115" s="33"/>
      <c r="F115" s="26" t="str">
        <f>IF(E18="","",E18)</f>
        <v>Vyplň údaj</v>
      </c>
      <c r="G115" s="33"/>
      <c r="H115" s="33"/>
      <c r="I115" s="28" t="s">
        <v>34</v>
      </c>
      <c r="J115" s="31" t="str">
        <f>E24</f>
        <v>RPHSTAV s.r.o.</v>
      </c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0.35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11" customFormat="1" ht="29.25" customHeight="1">
      <c r="A117" s="121"/>
      <c r="B117" s="122"/>
      <c r="C117" s="123" t="s">
        <v>121</v>
      </c>
      <c r="D117" s="124" t="s">
        <v>63</v>
      </c>
      <c r="E117" s="124" t="s">
        <v>59</v>
      </c>
      <c r="F117" s="124" t="s">
        <v>60</v>
      </c>
      <c r="G117" s="124" t="s">
        <v>122</v>
      </c>
      <c r="H117" s="124" t="s">
        <v>123</v>
      </c>
      <c r="I117" s="124" t="s">
        <v>124</v>
      </c>
      <c r="J117" s="125" t="s">
        <v>111</v>
      </c>
      <c r="K117" s="126" t="s">
        <v>125</v>
      </c>
      <c r="L117" s="127"/>
      <c r="M117" s="63" t="s">
        <v>1</v>
      </c>
      <c r="N117" s="64" t="s">
        <v>42</v>
      </c>
      <c r="O117" s="64" t="s">
        <v>126</v>
      </c>
      <c r="P117" s="64" t="s">
        <v>127</v>
      </c>
      <c r="Q117" s="64" t="s">
        <v>128</v>
      </c>
      <c r="R117" s="64" t="s">
        <v>129</v>
      </c>
      <c r="S117" s="64" t="s">
        <v>130</v>
      </c>
      <c r="T117" s="65" t="s">
        <v>131</v>
      </c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</row>
    <row r="118" spans="1:63" s="2" customFormat="1" ht="22.9" customHeight="1">
      <c r="A118" s="33"/>
      <c r="B118" s="34"/>
      <c r="C118" s="70" t="s">
        <v>132</v>
      </c>
      <c r="D118" s="33"/>
      <c r="E118" s="33"/>
      <c r="F118" s="33"/>
      <c r="G118" s="33"/>
      <c r="H118" s="33"/>
      <c r="I118" s="33"/>
      <c r="J118" s="128">
        <f>BK118</f>
        <v>0</v>
      </c>
      <c r="K118" s="33"/>
      <c r="L118" s="34"/>
      <c r="M118" s="66"/>
      <c r="N118" s="57"/>
      <c r="O118" s="67"/>
      <c r="P118" s="129">
        <f>P119</f>
        <v>0</v>
      </c>
      <c r="Q118" s="67"/>
      <c r="R118" s="129">
        <f>R119</f>
        <v>0</v>
      </c>
      <c r="S118" s="67"/>
      <c r="T118" s="130">
        <f>T119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8" t="s">
        <v>77</v>
      </c>
      <c r="AU118" s="18" t="s">
        <v>113</v>
      </c>
      <c r="BK118" s="131">
        <f>BK119</f>
        <v>0</v>
      </c>
    </row>
    <row r="119" spans="2:63" s="12" customFormat="1" ht="25.9" customHeight="1">
      <c r="B119" s="132"/>
      <c r="D119" s="133" t="s">
        <v>77</v>
      </c>
      <c r="E119" s="134" t="s">
        <v>613</v>
      </c>
      <c r="F119" s="134" t="s">
        <v>614</v>
      </c>
      <c r="I119" s="135"/>
      <c r="J119" s="136">
        <f>BK119</f>
        <v>0</v>
      </c>
      <c r="L119" s="132"/>
      <c r="M119" s="137"/>
      <c r="N119" s="138"/>
      <c r="O119" s="138"/>
      <c r="P119" s="139">
        <f>P120</f>
        <v>0</v>
      </c>
      <c r="Q119" s="138"/>
      <c r="R119" s="139">
        <f>R120</f>
        <v>0</v>
      </c>
      <c r="S119" s="138"/>
      <c r="T119" s="140">
        <f>T120</f>
        <v>0</v>
      </c>
      <c r="AR119" s="133" t="s">
        <v>155</v>
      </c>
      <c r="AT119" s="141" t="s">
        <v>77</v>
      </c>
      <c r="AU119" s="141" t="s">
        <v>78</v>
      </c>
      <c r="AY119" s="133" t="s">
        <v>134</v>
      </c>
      <c r="BK119" s="142">
        <f>BK120</f>
        <v>0</v>
      </c>
    </row>
    <row r="120" spans="2:63" s="12" customFormat="1" ht="22.9" customHeight="1">
      <c r="B120" s="132"/>
      <c r="D120" s="133" t="s">
        <v>77</v>
      </c>
      <c r="E120" s="143" t="s">
        <v>911</v>
      </c>
      <c r="F120" s="143" t="s">
        <v>614</v>
      </c>
      <c r="I120" s="135"/>
      <c r="J120" s="144">
        <f>BK120</f>
        <v>0</v>
      </c>
      <c r="L120" s="132"/>
      <c r="M120" s="137"/>
      <c r="N120" s="138"/>
      <c r="O120" s="138"/>
      <c r="P120" s="139">
        <f>SUM(P121:P150)</f>
        <v>0</v>
      </c>
      <c r="Q120" s="138"/>
      <c r="R120" s="139">
        <f>SUM(R121:R150)</f>
        <v>0</v>
      </c>
      <c r="S120" s="138"/>
      <c r="T120" s="140">
        <f>SUM(T121:T150)</f>
        <v>0</v>
      </c>
      <c r="AR120" s="133" t="s">
        <v>155</v>
      </c>
      <c r="AT120" s="141" t="s">
        <v>77</v>
      </c>
      <c r="AU120" s="141" t="s">
        <v>86</v>
      </c>
      <c r="AY120" s="133" t="s">
        <v>134</v>
      </c>
      <c r="BK120" s="142">
        <f>SUM(BK121:BK150)</f>
        <v>0</v>
      </c>
    </row>
    <row r="121" spans="1:65" s="2" customFormat="1" ht="24.2" customHeight="1">
      <c r="A121" s="33"/>
      <c r="B121" s="145"/>
      <c r="C121" s="146" t="s">
        <v>86</v>
      </c>
      <c r="D121" s="146" t="s">
        <v>137</v>
      </c>
      <c r="E121" s="147" t="s">
        <v>912</v>
      </c>
      <c r="F121" s="148" t="s">
        <v>913</v>
      </c>
      <c r="G121" s="149" t="s">
        <v>456</v>
      </c>
      <c r="H121" s="150">
        <v>120</v>
      </c>
      <c r="I121" s="151"/>
      <c r="J121" s="152">
        <f aca="true" t="shared" si="0" ref="J121:J150">ROUND(I121*H121,2)</f>
        <v>0</v>
      </c>
      <c r="K121" s="153"/>
      <c r="L121" s="34"/>
      <c r="M121" s="154" t="s">
        <v>1</v>
      </c>
      <c r="N121" s="155" t="s">
        <v>43</v>
      </c>
      <c r="O121" s="59"/>
      <c r="P121" s="156">
        <f aca="true" t="shared" si="1" ref="P121:P150">O121*H121</f>
        <v>0</v>
      </c>
      <c r="Q121" s="156">
        <v>0</v>
      </c>
      <c r="R121" s="156">
        <f aca="true" t="shared" si="2" ref="R121:R150">Q121*H121</f>
        <v>0</v>
      </c>
      <c r="S121" s="156">
        <v>0</v>
      </c>
      <c r="T121" s="157">
        <f aca="true" t="shared" si="3" ref="T121:T150"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58" t="s">
        <v>598</v>
      </c>
      <c r="AT121" s="158" t="s">
        <v>137</v>
      </c>
      <c r="AU121" s="158" t="s">
        <v>88</v>
      </c>
      <c r="AY121" s="18" t="s">
        <v>134</v>
      </c>
      <c r="BE121" s="159">
        <f aca="true" t="shared" si="4" ref="BE121:BE150">IF(N121="základní",J121,0)</f>
        <v>0</v>
      </c>
      <c r="BF121" s="159">
        <f aca="true" t="shared" si="5" ref="BF121:BF150">IF(N121="snížená",J121,0)</f>
        <v>0</v>
      </c>
      <c r="BG121" s="159">
        <f aca="true" t="shared" si="6" ref="BG121:BG150">IF(N121="zákl. přenesená",J121,0)</f>
        <v>0</v>
      </c>
      <c r="BH121" s="159">
        <f aca="true" t="shared" si="7" ref="BH121:BH150">IF(N121="sníž. přenesená",J121,0)</f>
        <v>0</v>
      </c>
      <c r="BI121" s="159">
        <f aca="true" t="shared" si="8" ref="BI121:BI150">IF(N121="nulová",J121,0)</f>
        <v>0</v>
      </c>
      <c r="BJ121" s="18" t="s">
        <v>86</v>
      </c>
      <c r="BK121" s="159">
        <f aca="true" t="shared" si="9" ref="BK121:BK150">ROUND(I121*H121,2)</f>
        <v>0</v>
      </c>
      <c r="BL121" s="18" t="s">
        <v>598</v>
      </c>
      <c r="BM121" s="158" t="s">
        <v>914</v>
      </c>
    </row>
    <row r="122" spans="1:65" s="2" customFormat="1" ht="24.2" customHeight="1">
      <c r="A122" s="33"/>
      <c r="B122" s="145"/>
      <c r="C122" s="197" t="s">
        <v>88</v>
      </c>
      <c r="D122" s="197" t="s">
        <v>347</v>
      </c>
      <c r="E122" s="198" t="s">
        <v>915</v>
      </c>
      <c r="F122" s="199" t="s">
        <v>916</v>
      </c>
      <c r="G122" s="200" t="s">
        <v>456</v>
      </c>
      <c r="H122" s="201">
        <v>80</v>
      </c>
      <c r="I122" s="202"/>
      <c r="J122" s="203">
        <f t="shared" si="0"/>
        <v>0</v>
      </c>
      <c r="K122" s="204"/>
      <c r="L122" s="205"/>
      <c r="M122" s="206" t="s">
        <v>1</v>
      </c>
      <c r="N122" s="207" t="s">
        <v>43</v>
      </c>
      <c r="O122" s="59"/>
      <c r="P122" s="156">
        <f t="shared" si="1"/>
        <v>0</v>
      </c>
      <c r="Q122" s="156">
        <v>0</v>
      </c>
      <c r="R122" s="156">
        <f t="shared" si="2"/>
        <v>0</v>
      </c>
      <c r="S122" s="156">
        <v>0</v>
      </c>
      <c r="T122" s="157">
        <f t="shared" si="3"/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58" t="s">
        <v>598</v>
      </c>
      <c r="AT122" s="158" t="s">
        <v>347</v>
      </c>
      <c r="AU122" s="158" t="s">
        <v>88</v>
      </c>
      <c r="AY122" s="18" t="s">
        <v>134</v>
      </c>
      <c r="BE122" s="159">
        <f t="shared" si="4"/>
        <v>0</v>
      </c>
      <c r="BF122" s="159">
        <f t="shared" si="5"/>
        <v>0</v>
      </c>
      <c r="BG122" s="159">
        <f t="shared" si="6"/>
        <v>0</v>
      </c>
      <c r="BH122" s="159">
        <f t="shared" si="7"/>
        <v>0</v>
      </c>
      <c r="BI122" s="159">
        <f t="shared" si="8"/>
        <v>0</v>
      </c>
      <c r="BJ122" s="18" t="s">
        <v>86</v>
      </c>
      <c r="BK122" s="159">
        <f t="shared" si="9"/>
        <v>0</v>
      </c>
      <c r="BL122" s="18" t="s">
        <v>598</v>
      </c>
      <c r="BM122" s="158" t="s">
        <v>917</v>
      </c>
    </row>
    <row r="123" spans="1:65" s="2" customFormat="1" ht="24.2" customHeight="1">
      <c r="A123" s="33"/>
      <c r="B123" s="145"/>
      <c r="C123" s="197" t="s">
        <v>150</v>
      </c>
      <c r="D123" s="197" t="s">
        <v>347</v>
      </c>
      <c r="E123" s="198" t="s">
        <v>918</v>
      </c>
      <c r="F123" s="199" t="s">
        <v>919</v>
      </c>
      <c r="G123" s="200" t="s">
        <v>456</v>
      </c>
      <c r="H123" s="201">
        <v>40</v>
      </c>
      <c r="I123" s="202"/>
      <c r="J123" s="203">
        <f t="shared" si="0"/>
        <v>0</v>
      </c>
      <c r="K123" s="204"/>
      <c r="L123" s="205"/>
      <c r="M123" s="206" t="s">
        <v>1</v>
      </c>
      <c r="N123" s="207" t="s">
        <v>43</v>
      </c>
      <c r="O123" s="59"/>
      <c r="P123" s="156">
        <f t="shared" si="1"/>
        <v>0</v>
      </c>
      <c r="Q123" s="156">
        <v>0</v>
      </c>
      <c r="R123" s="156">
        <f t="shared" si="2"/>
        <v>0</v>
      </c>
      <c r="S123" s="156">
        <v>0</v>
      </c>
      <c r="T123" s="157">
        <f t="shared" si="3"/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58" t="s">
        <v>598</v>
      </c>
      <c r="AT123" s="158" t="s">
        <v>347</v>
      </c>
      <c r="AU123" s="158" t="s">
        <v>88</v>
      </c>
      <c r="AY123" s="18" t="s">
        <v>134</v>
      </c>
      <c r="BE123" s="159">
        <f t="shared" si="4"/>
        <v>0</v>
      </c>
      <c r="BF123" s="159">
        <f t="shared" si="5"/>
        <v>0</v>
      </c>
      <c r="BG123" s="159">
        <f t="shared" si="6"/>
        <v>0</v>
      </c>
      <c r="BH123" s="159">
        <f t="shared" si="7"/>
        <v>0</v>
      </c>
      <c r="BI123" s="159">
        <f t="shared" si="8"/>
        <v>0</v>
      </c>
      <c r="BJ123" s="18" t="s">
        <v>86</v>
      </c>
      <c r="BK123" s="159">
        <f t="shared" si="9"/>
        <v>0</v>
      </c>
      <c r="BL123" s="18" t="s">
        <v>598</v>
      </c>
      <c r="BM123" s="158" t="s">
        <v>920</v>
      </c>
    </row>
    <row r="124" spans="1:65" s="2" customFormat="1" ht="33" customHeight="1">
      <c r="A124" s="33"/>
      <c r="B124" s="145"/>
      <c r="C124" s="146" t="s">
        <v>155</v>
      </c>
      <c r="D124" s="146" t="s">
        <v>137</v>
      </c>
      <c r="E124" s="147" t="s">
        <v>921</v>
      </c>
      <c r="F124" s="148" t="s">
        <v>922</v>
      </c>
      <c r="G124" s="149" t="s">
        <v>456</v>
      </c>
      <c r="H124" s="150">
        <v>30</v>
      </c>
      <c r="I124" s="151"/>
      <c r="J124" s="152">
        <f t="shared" si="0"/>
        <v>0</v>
      </c>
      <c r="K124" s="153"/>
      <c r="L124" s="34"/>
      <c r="M124" s="154" t="s">
        <v>1</v>
      </c>
      <c r="N124" s="155" t="s">
        <v>43</v>
      </c>
      <c r="O124" s="59"/>
      <c r="P124" s="156">
        <f t="shared" si="1"/>
        <v>0</v>
      </c>
      <c r="Q124" s="156">
        <v>0</v>
      </c>
      <c r="R124" s="156">
        <f t="shared" si="2"/>
        <v>0</v>
      </c>
      <c r="S124" s="156">
        <v>0</v>
      </c>
      <c r="T124" s="157">
        <f t="shared" si="3"/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8" t="s">
        <v>598</v>
      </c>
      <c r="AT124" s="158" t="s">
        <v>137</v>
      </c>
      <c r="AU124" s="158" t="s">
        <v>88</v>
      </c>
      <c r="AY124" s="18" t="s">
        <v>134</v>
      </c>
      <c r="BE124" s="159">
        <f t="shared" si="4"/>
        <v>0</v>
      </c>
      <c r="BF124" s="159">
        <f t="shared" si="5"/>
        <v>0</v>
      </c>
      <c r="BG124" s="159">
        <f t="shared" si="6"/>
        <v>0</v>
      </c>
      <c r="BH124" s="159">
        <f t="shared" si="7"/>
        <v>0</v>
      </c>
      <c r="BI124" s="159">
        <f t="shared" si="8"/>
        <v>0</v>
      </c>
      <c r="BJ124" s="18" t="s">
        <v>86</v>
      </c>
      <c r="BK124" s="159">
        <f t="shared" si="9"/>
        <v>0</v>
      </c>
      <c r="BL124" s="18" t="s">
        <v>598</v>
      </c>
      <c r="BM124" s="158" t="s">
        <v>923</v>
      </c>
    </row>
    <row r="125" spans="1:65" s="2" customFormat="1" ht="24.2" customHeight="1">
      <c r="A125" s="33"/>
      <c r="B125" s="145"/>
      <c r="C125" s="197" t="s">
        <v>14</v>
      </c>
      <c r="D125" s="197" t="s">
        <v>347</v>
      </c>
      <c r="E125" s="198" t="s">
        <v>924</v>
      </c>
      <c r="F125" s="199" t="s">
        <v>925</v>
      </c>
      <c r="G125" s="200" t="s">
        <v>456</v>
      </c>
      <c r="H125" s="201">
        <v>30</v>
      </c>
      <c r="I125" s="202"/>
      <c r="J125" s="203">
        <f t="shared" si="0"/>
        <v>0</v>
      </c>
      <c r="K125" s="204"/>
      <c r="L125" s="205"/>
      <c r="M125" s="206" t="s">
        <v>1</v>
      </c>
      <c r="N125" s="207" t="s">
        <v>43</v>
      </c>
      <c r="O125" s="59"/>
      <c r="P125" s="156">
        <f t="shared" si="1"/>
        <v>0</v>
      </c>
      <c r="Q125" s="156">
        <v>0</v>
      </c>
      <c r="R125" s="156">
        <f t="shared" si="2"/>
        <v>0</v>
      </c>
      <c r="S125" s="156">
        <v>0</v>
      </c>
      <c r="T125" s="157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58" t="s">
        <v>598</v>
      </c>
      <c r="AT125" s="158" t="s">
        <v>347</v>
      </c>
      <c r="AU125" s="158" t="s">
        <v>88</v>
      </c>
      <c r="AY125" s="18" t="s">
        <v>134</v>
      </c>
      <c r="BE125" s="159">
        <f t="shared" si="4"/>
        <v>0</v>
      </c>
      <c r="BF125" s="159">
        <f t="shared" si="5"/>
        <v>0</v>
      </c>
      <c r="BG125" s="159">
        <f t="shared" si="6"/>
        <v>0</v>
      </c>
      <c r="BH125" s="159">
        <f t="shared" si="7"/>
        <v>0</v>
      </c>
      <c r="BI125" s="159">
        <f t="shared" si="8"/>
        <v>0</v>
      </c>
      <c r="BJ125" s="18" t="s">
        <v>86</v>
      </c>
      <c r="BK125" s="159">
        <f t="shared" si="9"/>
        <v>0</v>
      </c>
      <c r="BL125" s="18" t="s">
        <v>598</v>
      </c>
      <c r="BM125" s="158" t="s">
        <v>926</v>
      </c>
    </row>
    <row r="126" spans="1:65" s="2" customFormat="1" ht="24.2" customHeight="1">
      <c r="A126" s="33"/>
      <c r="B126" s="145"/>
      <c r="C126" s="146" t="s">
        <v>201</v>
      </c>
      <c r="D126" s="146" t="s">
        <v>137</v>
      </c>
      <c r="E126" s="147" t="s">
        <v>927</v>
      </c>
      <c r="F126" s="148" t="s">
        <v>928</v>
      </c>
      <c r="G126" s="149" t="s">
        <v>300</v>
      </c>
      <c r="H126" s="150">
        <v>4</v>
      </c>
      <c r="I126" s="151"/>
      <c r="J126" s="152">
        <f t="shared" si="0"/>
        <v>0</v>
      </c>
      <c r="K126" s="153"/>
      <c r="L126" s="34"/>
      <c r="M126" s="154" t="s">
        <v>1</v>
      </c>
      <c r="N126" s="155" t="s">
        <v>43</v>
      </c>
      <c r="O126" s="59"/>
      <c r="P126" s="156">
        <f t="shared" si="1"/>
        <v>0</v>
      </c>
      <c r="Q126" s="156">
        <v>0</v>
      </c>
      <c r="R126" s="156">
        <f t="shared" si="2"/>
        <v>0</v>
      </c>
      <c r="S126" s="156">
        <v>0</v>
      </c>
      <c r="T126" s="157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58" t="s">
        <v>598</v>
      </c>
      <c r="AT126" s="158" t="s">
        <v>137</v>
      </c>
      <c r="AU126" s="158" t="s">
        <v>88</v>
      </c>
      <c r="AY126" s="18" t="s">
        <v>134</v>
      </c>
      <c r="BE126" s="159">
        <f t="shared" si="4"/>
        <v>0</v>
      </c>
      <c r="BF126" s="159">
        <f t="shared" si="5"/>
        <v>0</v>
      </c>
      <c r="BG126" s="159">
        <f t="shared" si="6"/>
        <v>0</v>
      </c>
      <c r="BH126" s="159">
        <f t="shared" si="7"/>
        <v>0</v>
      </c>
      <c r="BI126" s="159">
        <f t="shared" si="8"/>
        <v>0</v>
      </c>
      <c r="BJ126" s="18" t="s">
        <v>86</v>
      </c>
      <c r="BK126" s="159">
        <f t="shared" si="9"/>
        <v>0</v>
      </c>
      <c r="BL126" s="18" t="s">
        <v>598</v>
      </c>
      <c r="BM126" s="158" t="s">
        <v>929</v>
      </c>
    </row>
    <row r="127" spans="1:65" s="2" customFormat="1" ht="16.5" customHeight="1">
      <c r="A127" s="33"/>
      <c r="B127" s="145"/>
      <c r="C127" s="197" t="s">
        <v>208</v>
      </c>
      <c r="D127" s="197" t="s">
        <v>347</v>
      </c>
      <c r="E127" s="198" t="s">
        <v>930</v>
      </c>
      <c r="F127" s="199" t="s">
        <v>931</v>
      </c>
      <c r="G127" s="200" t="s">
        <v>300</v>
      </c>
      <c r="H127" s="201">
        <v>4</v>
      </c>
      <c r="I127" s="202"/>
      <c r="J127" s="203">
        <f t="shared" si="0"/>
        <v>0</v>
      </c>
      <c r="K127" s="204"/>
      <c r="L127" s="205"/>
      <c r="M127" s="206" t="s">
        <v>1</v>
      </c>
      <c r="N127" s="207" t="s">
        <v>43</v>
      </c>
      <c r="O127" s="59"/>
      <c r="P127" s="156">
        <f t="shared" si="1"/>
        <v>0</v>
      </c>
      <c r="Q127" s="156">
        <v>0</v>
      </c>
      <c r="R127" s="156">
        <f t="shared" si="2"/>
        <v>0</v>
      </c>
      <c r="S127" s="156">
        <v>0</v>
      </c>
      <c r="T127" s="157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58" t="s">
        <v>598</v>
      </c>
      <c r="AT127" s="158" t="s">
        <v>347</v>
      </c>
      <c r="AU127" s="158" t="s">
        <v>88</v>
      </c>
      <c r="AY127" s="18" t="s">
        <v>134</v>
      </c>
      <c r="BE127" s="159">
        <f t="shared" si="4"/>
        <v>0</v>
      </c>
      <c r="BF127" s="159">
        <f t="shared" si="5"/>
        <v>0</v>
      </c>
      <c r="BG127" s="159">
        <f t="shared" si="6"/>
        <v>0</v>
      </c>
      <c r="BH127" s="159">
        <f t="shared" si="7"/>
        <v>0</v>
      </c>
      <c r="BI127" s="159">
        <f t="shared" si="8"/>
        <v>0</v>
      </c>
      <c r="BJ127" s="18" t="s">
        <v>86</v>
      </c>
      <c r="BK127" s="159">
        <f t="shared" si="9"/>
        <v>0</v>
      </c>
      <c r="BL127" s="18" t="s">
        <v>598</v>
      </c>
      <c r="BM127" s="158" t="s">
        <v>932</v>
      </c>
    </row>
    <row r="128" spans="1:65" s="2" customFormat="1" ht="16.5" customHeight="1">
      <c r="A128" s="33"/>
      <c r="B128" s="145"/>
      <c r="C128" s="146" t="s">
        <v>224</v>
      </c>
      <c r="D128" s="146" t="s">
        <v>137</v>
      </c>
      <c r="E128" s="147" t="s">
        <v>933</v>
      </c>
      <c r="F128" s="148" t="s">
        <v>934</v>
      </c>
      <c r="G128" s="149" t="s">
        <v>300</v>
      </c>
      <c r="H128" s="150">
        <v>15</v>
      </c>
      <c r="I128" s="151"/>
      <c r="J128" s="152">
        <f t="shared" si="0"/>
        <v>0</v>
      </c>
      <c r="K128" s="153"/>
      <c r="L128" s="34"/>
      <c r="M128" s="154" t="s">
        <v>1</v>
      </c>
      <c r="N128" s="155" t="s">
        <v>43</v>
      </c>
      <c r="O128" s="59"/>
      <c r="P128" s="156">
        <f t="shared" si="1"/>
        <v>0</v>
      </c>
      <c r="Q128" s="156">
        <v>0</v>
      </c>
      <c r="R128" s="156">
        <f t="shared" si="2"/>
        <v>0</v>
      </c>
      <c r="S128" s="156">
        <v>0</v>
      </c>
      <c r="T128" s="157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8" t="s">
        <v>598</v>
      </c>
      <c r="AT128" s="158" t="s">
        <v>137</v>
      </c>
      <c r="AU128" s="158" t="s">
        <v>88</v>
      </c>
      <c r="AY128" s="18" t="s">
        <v>134</v>
      </c>
      <c r="BE128" s="159">
        <f t="shared" si="4"/>
        <v>0</v>
      </c>
      <c r="BF128" s="159">
        <f t="shared" si="5"/>
        <v>0</v>
      </c>
      <c r="BG128" s="159">
        <f t="shared" si="6"/>
        <v>0</v>
      </c>
      <c r="BH128" s="159">
        <f t="shared" si="7"/>
        <v>0</v>
      </c>
      <c r="BI128" s="159">
        <f t="shared" si="8"/>
        <v>0</v>
      </c>
      <c r="BJ128" s="18" t="s">
        <v>86</v>
      </c>
      <c r="BK128" s="159">
        <f t="shared" si="9"/>
        <v>0</v>
      </c>
      <c r="BL128" s="18" t="s">
        <v>598</v>
      </c>
      <c r="BM128" s="158" t="s">
        <v>935</v>
      </c>
    </row>
    <row r="129" spans="1:65" s="2" customFormat="1" ht="16.5" customHeight="1">
      <c r="A129" s="33"/>
      <c r="B129" s="145"/>
      <c r="C129" s="197" t="s">
        <v>178</v>
      </c>
      <c r="D129" s="197" t="s">
        <v>347</v>
      </c>
      <c r="E129" s="198" t="s">
        <v>936</v>
      </c>
      <c r="F129" s="199" t="s">
        <v>937</v>
      </c>
      <c r="G129" s="200" t="s">
        <v>300</v>
      </c>
      <c r="H129" s="201">
        <v>15</v>
      </c>
      <c r="I129" s="202"/>
      <c r="J129" s="203">
        <f t="shared" si="0"/>
        <v>0</v>
      </c>
      <c r="K129" s="204"/>
      <c r="L129" s="205"/>
      <c r="M129" s="206" t="s">
        <v>1</v>
      </c>
      <c r="N129" s="207" t="s">
        <v>43</v>
      </c>
      <c r="O129" s="59"/>
      <c r="P129" s="156">
        <f t="shared" si="1"/>
        <v>0</v>
      </c>
      <c r="Q129" s="156">
        <v>0</v>
      </c>
      <c r="R129" s="156">
        <f t="shared" si="2"/>
        <v>0</v>
      </c>
      <c r="S129" s="156">
        <v>0</v>
      </c>
      <c r="T129" s="157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8" t="s">
        <v>598</v>
      </c>
      <c r="AT129" s="158" t="s">
        <v>347</v>
      </c>
      <c r="AU129" s="158" t="s">
        <v>88</v>
      </c>
      <c r="AY129" s="18" t="s">
        <v>134</v>
      </c>
      <c r="BE129" s="159">
        <f t="shared" si="4"/>
        <v>0</v>
      </c>
      <c r="BF129" s="159">
        <f t="shared" si="5"/>
        <v>0</v>
      </c>
      <c r="BG129" s="159">
        <f t="shared" si="6"/>
        <v>0</v>
      </c>
      <c r="BH129" s="159">
        <f t="shared" si="7"/>
        <v>0</v>
      </c>
      <c r="BI129" s="159">
        <f t="shared" si="8"/>
        <v>0</v>
      </c>
      <c r="BJ129" s="18" t="s">
        <v>86</v>
      </c>
      <c r="BK129" s="159">
        <f t="shared" si="9"/>
        <v>0</v>
      </c>
      <c r="BL129" s="18" t="s">
        <v>598</v>
      </c>
      <c r="BM129" s="158" t="s">
        <v>938</v>
      </c>
    </row>
    <row r="130" spans="1:65" s="2" customFormat="1" ht="16.5" customHeight="1">
      <c r="A130" s="33"/>
      <c r="B130" s="145"/>
      <c r="C130" s="197" t="s">
        <v>232</v>
      </c>
      <c r="D130" s="197" t="s">
        <v>347</v>
      </c>
      <c r="E130" s="198" t="s">
        <v>939</v>
      </c>
      <c r="F130" s="199" t="s">
        <v>940</v>
      </c>
      <c r="G130" s="200" t="s">
        <v>300</v>
      </c>
      <c r="H130" s="201">
        <v>26</v>
      </c>
      <c r="I130" s="202"/>
      <c r="J130" s="203">
        <f t="shared" si="0"/>
        <v>0</v>
      </c>
      <c r="K130" s="204"/>
      <c r="L130" s="205"/>
      <c r="M130" s="206" t="s">
        <v>1</v>
      </c>
      <c r="N130" s="207" t="s">
        <v>43</v>
      </c>
      <c r="O130" s="59"/>
      <c r="P130" s="156">
        <f t="shared" si="1"/>
        <v>0</v>
      </c>
      <c r="Q130" s="156">
        <v>0</v>
      </c>
      <c r="R130" s="156">
        <f t="shared" si="2"/>
        <v>0</v>
      </c>
      <c r="S130" s="156">
        <v>0</v>
      </c>
      <c r="T130" s="157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58" t="s">
        <v>598</v>
      </c>
      <c r="AT130" s="158" t="s">
        <v>347</v>
      </c>
      <c r="AU130" s="158" t="s">
        <v>88</v>
      </c>
      <c r="AY130" s="18" t="s">
        <v>134</v>
      </c>
      <c r="BE130" s="159">
        <f t="shared" si="4"/>
        <v>0</v>
      </c>
      <c r="BF130" s="159">
        <f t="shared" si="5"/>
        <v>0</v>
      </c>
      <c r="BG130" s="159">
        <f t="shared" si="6"/>
        <v>0</v>
      </c>
      <c r="BH130" s="159">
        <f t="shared" si="7"/>
        <v>0</v>
      </c>
      <c r="BI130" s="159">
        <f t="shared" si="8"/>
        <v>0</v>
      </c>
      <c r="BJ130" s="18" t="s">
        <v>86</v>
      </c>
      <c r="BK130" s="159">
        <f t="shared" si="9"/>
        <v>0</v>
      </c>
      <c r="BL130" s="18" t="s">
        <v>598</v>
      </c>
      <c r="BM130" s="158" t="s">
        <v>941</v>
      </c>
    </row>
    <row r="131" spans="1:65" s="2" customFormat="1" ht="16.5" customHeight="1">
      <c r="A131" s="33"/>
      <c r="B131" s="145"/>
      <c r="C131" s="197" t="s">
        <v>237</v>
      </c>
      <c r="D131" s="197" t="s">
        <v>347</v>
      </c>
      <c r="E131" s="198" t="s">
        <v>942</v>
      </c>
      <c r="F131" s="199" t="s">
        <v>943</v>
      </c>
      <c r="G131" s="200" t="s">
        <v>300</v>
      </c>
      <c r="H131" s="201">
        <v>10</v>
      </c>
      <c r="I131" s="202"/>
      <c r="J131" s="203">
        <f t="shared" si="0"/>
        <v>0</v>
      </c>
      <c r="K131" s="204"/>
      <c r="L131" s="205"/>
      <c r="M131" s="206" t="s">
        <v>1</v>
      </c>
      <c r="N131" s="207" t="s">
        <v>43</v>
      </c>
      <c r="O131" s="59"/>
      <c r="P131" s="156">
        <f t="shared" si="1"/>
        <v>0</v>
      </c>
      <c r="Q131" s="156">
        <v>0</v>
      </c>
      <c r="R131" s="156">
        <f t="shared" si="2"/>
        <v>0</v>
      </c>
      <c r="S131" s="156">
        <v>0</v>
      </c>
      <c r="T131" s="157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8" t="s">
        <v>598</v>
      </c>
      <c r="AT131" s="158" t="s">
        <v>347</v>
      </c>
      <c r="AU131" s="158" t="s">
        <v>88</v>
      </c>
      <c r="AY131" s="18" t="s">
        <v>134</v>
      </c>
      <c r="BE131" s="159">
        <f t="shared" si="4"/>
        <v>0</v>
      </c>
      <c r="BF131" s="159">
        <f t="shared" si="5"/>
        <v>0</v>
      </c>
      <c r="BG131" s="159">
        <f t="shared" si="6"/>
        <v>0</v>
      </c>
      <c r="BH131" s="159">
        <f t="shared" si="7"/>
        <v>0</v>
      </c>
      <c r="BI131" s="159">
        <f t="shared" si="8"/>
        <v>0</v>
      </c>
      <c r="BJ131" s="18" t="s">
        <v>86</v>
      </c>
      <c r="BK131" s="159">
        <f t="shared" si="9"/>
        <v>0</v>
      </c>
      <c r="BL131" s="18" t="s">
        <v>598</v>
      </c>
      <c r="BM131" s="158" t="s">
        <v>944</v>
      </c>
    </row>
    <row r="132" spans="1:65" s="2" customFormat="1" ht="16.5" customHeight="1">
      <c r="A132" s="33"/>
      <c r="B132" s="145"/>
      <c r="C132" s="197" t="s">
        <v>241</v>
      </c>
      <c r="D132" s="197" t="s">
        <v>347</v>
      </c>
      <c r="E132" s="198" t="s">
        <v>945</v>
      </c>
      <c r="F132" s="199" t="s">
        <v>946</v>
      </c>
      <c r="G132" s="200" t="s">
        <v>506</v>
      </c>
      <c r="H132" s="201">
        <v>8</v>
      </c>
      <c r="I132" s="202"/>
      <c r="J132" s="203">
        <f t="shared" si="0"/>
        <v>0</v>
      </c>
      <c r="K132" s="204"/>
      <c r="L132" s="205"/>
      <c r="M132" s="206" t="s">
        <v>1</v>
      </c>
      <c r="N132" s="207" t="s">
        <v>43</v>
      </c>
      <c r="O132" s="59"/>
      <c r="P132" s="156">
        <f t="shared" si="1"/>
        <v>0</v>
      </c>
      <c r="Q132" s="156">
        <v>0</v>
      </c>
      <c r="R132" s="156">
        <f t="shared" si="2"/>
        <v>0</v>
      </c>
      <c r="S132" s="156">
        <v>0</v>
      </c>
      <c r="T132" s="157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8" t="s">
        <v>598</v>
      </c>
      <c r="AT132" s="158" t="s">
        <v>347</v>
      </c>
      <c r="AU132" s="158" t="s">
        <v>88</v>
      </c>
      <c r="AY132" s="18" t="s">
        <v>134</v>
      </c>
      <c r="BE132" s="159">
        <f t="shared" si="4"/>
        <v>0</v>
      </c>
      <c r="BF132" s="159">
        <f t="shared" si="5"/>
        <v>0</v>
      </c>
      <c r="BG132" s="159">
        <f t="shared" si="6"/>
        <v>0</v>
      </c>
      <c r="BH132" s="159">
        <f t="shared" si="7"/>
        <v>0</v>
      </c>
      <c r="BI132" s="159">
        <f t="shared" si="8"/>
        <v>0</v>
      </c>
      <c r="BJ132" s="18" t="s">
        <v>86</v>
      </c>
      <c r="BK132" s="159">
        <f t="shared" si="9"/>
        <v>0</v>
      </c>
      <c r="BL132" s="18" t="s">
        <v>598</v>
      </c>
      <c r="BM132" s="158" t="s">
        <v>947</v>
      </c>
    </row>
    <row r="133" spans="1:65" s="2" customFormat="1" ht="16.5" customHeight="1">
      <c r="A133" s="33"/>
      <c r="B133" s="145"/>
      <c r="C133" s="146" t="s">
        <v>245</v>
      </c>
      <c r="D133" s="146" t="s">
        <v>137</v>
      </c>
      <c r="E133" s="147" t="s">
        <v>948</v>
      </c>
      <c r="F133" s="148" t="s">
        <v>949</v>
      </c>
      <c r="G133" s="149" t="s">
        <v>300</v>
      </c>
      <c r="H133" s="150">
        <v>44</v>
      </c>
      <c r="I133" s="151"/>
      <c r="J133" s="152">
        <f t="shared" si="0"/>
        <v>0</v>
      </c>
      <c r="K133" s="153"/>
      <c r="L133" s="34"/>
      <c r="M133" s="154" t="s">
        <v>1</v>
      </c>
      <c r="N133" s="155" t="s">
        <v>43</v>
      </c>
      <c r="O133" s="59"/>
      <c r="P133" s="156">
        <f t="shared" si="1"/>
        <v>0</v>
      </c>
      <c r="Q133" s="156">
        <v>0</v>
      </c>
      <c r="R133" s="156">
        <f t="shared" si="2"/>
        <v>0</v>
      </c>
      <c r="S133" s="156">
        <v>0</v>
      </c>
      <c r="T133" s="157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58" t="s">
        <v>598</v>
      </c>
      <c r="AT133" s="158" t="s">
        <v>137</v>
      </c>
      <c r="AU133" s="158" t="s">
        <v>88</v>
      </c>
      <c r="AY133" s="18" t="s">
        <v>134</v>
      </c>
      <c r="BE133" s="159">
        <f t="shared" si="4"/>
        <v>0</v>
      </c>
      <c r="BF133" s="159">
        <f t="shared" si="5"/>
        <v>0</v>
      </c>
      <c r="BG133" s="159">
        <f t="shared" si="6"/>
        <v>0</v>
      </c>
      <c r="BH133" s="159">
        <f t="shared" si="7"/>
        <v>0</v>
      </c>
      <c r="BI133" s="159">
        <f t="shared" si="8"/>
        <v>0</v>
      </c>
      <c r="BJ133" s="18" t="s">
        <v>86</v>
      </c>
      <c r="BK133" s="159">
        <f t="shared" si="9"/>
        <v>0</v>
      </c>
      <c r="BL133" s="18" t="s">
        <v>598</v>
      </c>
      <c r="BM133" s="158" t="s">
        <v>950</v>
      </c>
    </row>
    <row r="134" spans="1:65" s="2" customFormat="1" ht="33" customHeight="1">
      <c r="A134" s="33"/>
      <c r="B134" s="145"/>
      <c r="C134" s="146" t="s">
        <v>251</v>
      </c>
      <c r="D134" s="146" t="s">
        <v>137</v>
      </c>
      <c r="E134" s="147" t="s">
        <v>951</v>
      </c>
      <c r="F134" s="148" t="s">
        <v>952</v>
      </c>
      <c r="G134" s="149" t="s">
        <v>506</v>
      </c>
      <c r="H134" s="150">
        <v>6</v>
      </c>
      <c r="I134" s="151"/>
      <c r="J134" s="152">
        <f t="shared" si="0"/>
        <v>0</v>
      </c>
      <c r="K134" s="153"/>
      <c r="L134" s="34"/>
      <c r="M134" s="154" t="s">
        <v>1</v>
      </c>
      <c r="N134" s="155" t="s">
        <v>43</v>
      </c>
      <c r="O134" s="59"/>
      <c r="P134" s="156">
        <f t="shared" si="1"/>
        <v>0</v>
      </c>
      <c r="Q134" s="156">
        <v>0</v>
      </c>
      <c r="R134" s="156">
        <f t="shared" si="2"/>
        <v>0</v>
      </c>
      <c r="S134" s="156">
        <v>0</v>
      </c>
      <c r="T134" s="157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8" t="s">
        <v>598</v>
      </c>
      <c r="AT134" s="158" t="s">
        <v>137</v>
      </c>
      <c r="AU134" s="158" t="s">
        <v>88</v>
      </c>
      <c r="AY134" s="18" t="s">
        <v>134</v>
      </c>
      <c r="BE134" s="159">
        <f t="shared" si="4"/>
        <v>0</v>
      </c>
      <c r="BF134" s="159">
        <f t="shared" si="5"/>
        <v>0</v>
      </c>
      <c r="BG134" s="159">
        <f t="shared" si="6"/>
        <v>0</v>
      </c>
      <c r="BH134" s="159">
        <f t="shared" si="7"/>
        <v>0</v>
      </c>
      <c r="BI134" s="159">
        <f t="shared" si="8"/>
        <v>0</v>
      </c>
      <c r="BJ134" s="18" t="s">
        <v>86</v>
      </c>
      <c r="BK134" s="159">
        <f t="shared" si="9"/>
        <v>0</v>
      </c>
      <c r="BL134" s="18" t="s">
        <v>598</v>
      </c>
      <c r="BM134" s="158" t="s">
        <v>953</v>
      </c>
    </row>
    <row r="135" spans="1:65" s="2" customFormat="1" ht="16.5" customHeight="1">
      <c r="A135" s="33"/>
      <c r="B135" s="145"/>
      <c r="C135" s="197" t="s">
        <v>8</v>
      </c>
      <c r="D135" s="197" t="s">
        <v>347</v>
      </c>
      <c r="E135" s="198" t="s">
        <v>954</v>
      </c>
      <c r="F135" s="199" t="s">
        <v>955</v>
      </c>
      <c r="G135" s="200" t="s">
        <v>506</v>
      </c>
      <c r="H135" s="201">
        <v>6</v>
      </c>
      <c r="I135" s="202"/>
      <c r="J135" s="203">
        <f t="shared" si="0"/>
        <v>0</v>
      </c>
      <c r="K135" s="204"/>
      <c r="L135" s="205"/>
      <c r="M135" s="206" t="s">
        <v>1</v>
      </c>
      <c r="N135" s="207" t="s">
        <v>43</v>
      </c>
      <c r="O135" s="59"/>
      <c r="P135" s="156">
        <f t="shared" si="1"/>
        <v>0</v>
      </c>
      <c r="Q135" s="156">
        <v>0</v>
      </c>
      <c r="R135" s="156">
        <f t="shared" si="2"/>
        <v>0</v>
      </c>
      <c r="S135" s="156">
        <v>0</v>
      </c>
      <c r="T135" s="157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8" t="s">
        <v>598</v>
      </c>
      <c r="AT135" s="158" t="s">
        <v>347</v>
      </c>
      <c r="AU135" s="158" t="s">
        <v>88</v>
      </c>
      <c r="AY135" s="18" t="s">
        <v>134</v>
      </c>
      <c r="BE135" s="159">
        <f t="shared" si="4"/>
        <v>0</v>
      </c>
      <c r="BF135" s="159">
        <f t="shared" si="5"/>
        <v>0</v>
      </c>
      <c r="BG135" s="159">
        <f t="shared" si="6"/>
        <v>0</v>
      </c>
      <c r="BH135" s="159">
        <f t="shared" si="7"/>
        <v>0</v>
      </c>
      <c r="BI135" s="159">
        <f t="shared" si="8"/>
        <v>0</v>
      </c>
      <c r="BJ135" s="18" t="s">
        <v>86</v>
      </c>
      <c r="BK135" s="159">
        <f t="shared" si="9"/>
        <v>0</v>
      </c>
      <c r="BL135" s="18" t="s">
        <v>598</v>
      </c>
      <c r="BM135" s="158" t="s">
        <v>956</v>
      </c>
    </row>
    <row r="136" spans="1:65" s="2" customFormat="1" ht="24.2" customHeight="1">
      <c r="A136" s="33"/>
      <c r="B136" s="145"/>
      <c r="C136" s="146" t="s">
        <v>261</v>
      </c>
      <c r="D136" s="146" t="s">
        <v>137</v>
      </c>
      <c r="E136" s="147" t="s">
        <v>957</v>
      </c>
      <c r="F136" s="148" t="s">
        <v>958</v>
      </c>
      <c r="G136" s="149" t="s">
        <v>300</v>
      </c>
      <c r="H136" s="150">
        <v>108</v>
      </c>
      <c r="I136" s="151"/>
      <c r="J136" s="152">
        <f t="shared" si="0"/>
        <v>0</v>
      </c>
      <c r="K136" s="153"/>
      <c r="L136" s="34"/>
      <c r="M136" s="154" t="s">
        <v>1</v>
      </c>
      <c r="N136" s="155" t="s">
        <v>43</v>
      </c>
      <c r="O136" s="59"/>
      <c r="P136" s="156">
        <f t="shared" si="1"/>
        <v>0</v>
      </c>
      <c r="Q136" s="156">
        <v>0</v>
      </c>
      <c r="R136" s="156">
        <f t="shared" si="2"/>
        <v>0</v>
      </c>
      <c r="S136" s="156">
        <v>0</v>
      </c>
      <c r="T136" s="157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8" t="s">
        <v>598</v>
      </c>
      <c r="AT136" s="158" t="s">
        <v>137</v>
      </c>
      <c r="AU136" s="158" t="s">
        <v>88</v>
      </c>
      <c r="AY136" s="18" t="s">
        <v>134</v>
      </c>
      <c r="BE136" s="159">
        <f t="shared" si="4"/>
        <v>0</v>
      </c>
      <c r="BF136" s="159">
        <f t="shared" si="5"/>
        <v>0</v>
      </c>
      <c r="BG136" s="159">
        <f t="shared" si="6"/>
        <v>0</v>
      </c>
      <c r="BH136" s="159">
        <f t="shared" si="7"/>
        <v>0</v>
      </c>
      <c r="BI136" s="159">
        <f t="shared" si="8"/>
        <v>0</v>
      </c>
      <c r="BJ136" s="18" t="s">
        <v>86</v>
      </c>
      <c r="BK136" s="159">
        <f t="shared" si="9"/>
        <v>0</v>
      </c>
      <c r="BL136" s="18" t="s">
        <v>598</v>
      </c>
      <c r="BM136" s="158" t="s">
        <v>959</v>
      </c>
    </row>
    <row r="137" spans="1:65" s="2" customFormat="1" ht="16.5" customHeight="1">
      <c r="A137" s="33"/>
      <c r="B137" s="145"/>
      <c r="C137" s="197" t="s">
        <v>305</v>
      </c>
      <c r="D137" s="197" t="s">
        <v>347</v>
      </c>
      <c r="E137" s="198" t="s">
        <v>960</v>
      </c>
      <c r="F137" s="199" t="s">
        <v>961</v>
      </c>
      <c r="G137" s="200" t="s">
        <v>300</v>
      </c>
      <c r="H137" s="201">
        <v>2</v>
      </c>
      <c r="I137" s="202"/>
      <c r="J137" s="203">
        <f t="shared" si="0"/>
        <v>0</v>
      </c>
      <c r="K137" s="204"/>
      <c r="L137" s="205"/>
      <c r="M137" s="206" t="s">
        <v>1</v>
      </c>
      <c r="N137" s="207" t="s">
        <v>43</v>
      </c>
      <c r="O137" s="59"/>
      <c r="P137" s="156">
        <f t="shared" si="1"/>
        <v>0</v>
      </c>
      <c r="Q137" s="156">
        <v>0</v>
      </c>
      <c r="R137" s="156">
        <f t="shared" si="2"/>
        <v>0</v>
      </c>
      <c r="S137" s="156">
        <v>0</v>
      </c>
      <c r="T137" s="157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8" t="s">
        <v>598</v>
      </c>
      <c r="AT137" s="158" t="s">
        <v>347</v>
      </c>
      <c r="AU137" s="158" t="s">
        <v>88</v>
      </c>
      <c r="AY137" s="18" t="s">
        <v>134</v>
      </c>
      <c r="BE137" s="159">
        <f t="shared" si="4"/>
        <v>0</v>
      </c>
      <c r="BF137" s="159">
        <f t="shared" si="5"/>
        <v>0</v>
      </c>
      <c r="BG137" s="159">
        <f t="shared" si="6"/>
        <v>0</v>
      </c>
      <c r="BH137" s="159">
        <f t="shared" si="7"/>
        <v>0</v>
      </c>
      <c r="BI137" s="159">
        <f t="shared" si="8"/>
        <v>0</v>
      </c>
      <c r="BJ137" s="18" t="s">
        <v>86</v>
      </c>
      <c r="BK137" s="159">
        <f t="shared" si="9"/>
        <v>0</v>
      </c>
      <c r="BL137" s="18" t="s">
        <v>598</v>
      </c>
      <c r="BM137" s="158" t="s">
        <v>962</v>
      </c>
    </row>
    <row r="138" spans="1:65" s="2" customFormat="1" ht="16.5" customHeight="1">
      <c r="A138" s="33"/>
      <c r="B138" s="145"/>
      <c r="C138" s="197" t="s">
        <v>268</v>
      </c>
      <c r="D138" s="197" t="s">
        <v>347</v>
      </c>
      <c r="E138" s="198" t="s">
        <v>963</v>
      </c>
      <c r="F138" s="199" t="s">
        <v>964</v>
      </c>
      <c r="G138" s="200" t="s">
        <v>506</v>
      </c>
      <c r="H138" s="201">
        <v>2</v>
      </c>
      <c r="I138" s="202"/>
      <c r="J138" s="203">
        <f t="shared" si="0"/>
        <v>0</v>
      </c>
      <c r="K138" s="204"/>
      <c r="L138" s="205"/>
      <c r="M138" s="206" t="s">
        <v>1</v>
      </c>
      <c r="N138" s="207" t="s">
        <v>43</v>
      </c>
      <c r="O138" s="59"/>
      <c r="P138" s="156">
        <f t="shared" si="1"/>
        <v>0</v>
      </c>
      <c r="Q138" s="156">
        <v>0</v>
      </c>
      <c r="R138" s="156">
        <f t="shared" si="2"/>
        <v>0</v>
      </c>
      <c r="S138" s="156">
        <v>0</v>
      </c>
      <c r="T138" s="157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8" t="s">
        <v>598</v>
      </c>
      <c r="AT138" s="158" t="s">
        <v>347</v>
      </c>
      <c r="AU138" s="158" t="s">
        <v>88</v>
      </c>
      <c r="AY138" s="18" t="s">
        <v>134</v>
      </c>
      <c r="BE138" s="159">
        <f t="shared" si="4"/>
        <v>0</v>
      </c>
      <c r="BF138" s="159">
        <f t="shared" si="5"/>
        <v>0</v>
      </c>
      <c r="BG138" s="159">
        <f t="shared" si="6"/>
        <v>0</v>
      </c>
      <c r="BH138" s="159">
        <f t="shared" si="7"/>
        <v>0</v>
      </c>
      <c r="BI138" s="159">
        <f t="shared" si="8"/>
        <v>0</v>
      </c>
      <c r="BJ138" s="18" t="s">
        <v>86</v>
      </c>
      <c r="BK138" s="159">
        <f t="shared" si="9"/>
        <v>0</v>
      </c>
      <c r="BL138" s="18" t="s">
        <v>598</v>
      </c>
      <c r="BM138" s="158" t="s">
        <v>965</v>
      </c>
    </row>
    <row r="139" spans="1:65" s="2" customFormat="1" ht="16.5" customHeight="1">
      <c r="A139" s="33"/>
      <c r="B139" s="145"/>
      <c r="C139" s="197" t="s">
        <v>267</v>
      </c>
      <c r="D139" s="197" t="s">
        <v>347</v>
      </c>
      <c r="E139" s="198" t="s">
        <v>966</v>
      </c>
      <c r="F139" s="199" t="s">
        <v>967</v>
      </c>
      <c r="G139" s="200" t="s">
        <v>506</v>
      </c>
      <c r="H139" s="201">
        <v>2</v>
      </c>
      <c r="I139" s="202"/>
      <c r="J139" s="203">
        <f t="shared" si="0"/>
        <v>0</v>
      </c>
      <c r="K139" s="204"/>
      <c r="L139" s="205"/>
      <c r="M139" s="206" t="s">
        <v>1</v>
      </c>
      <c r="N139" s="207" t="s">
        <v>43</v>
      </c>
      <c r="O139" s="59"/>
      <c r="P139" s="156">
        <f t="shared" si="1"/>
        <v>0</v>
      </c>
      <c r="Q139" s="156">
        <v>0</v>
      </c>
      <c r="R139" s="156">
        <f t="shared" si="2"/>
        <v>0</v>
      </c>
      <c r="S139" s="156">
        <v>0</v>
      </c>
      <c r="T139" s="157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8" t="s">
        <v>598</v>
      </c>
      <c r="AT139" s="158" t="s">
        <v>347</v>
      </c>
      <c r="AU139" s="158" t="s">
        <v>88</v>
      </c>
      <c r="AY139" s="18" t="s">
        <v>134</v>
      </c>
      <c r="BE139" s="159">
        <f t="shared" si="4"/>
        <v>0</v>
      </c>
      <c r="BF139" s="159">
        <f t="shared" si="5"/>
        <v>0</v>
      </c>
      <c r="BG139" s="159">
        <f t="shared" si="6"/>
        <v>0</v>
      </c>
      <c r="BH139" s="159">
        <f t="shared" si="7"/>
        <v>0</v>
      </c>
      <c r="BI139" s="159">
        <f t="shared" si="8"/>
        <v>0</v>
      </c>
      <c r="BJ139" s="18" t="s">
        <v>86</v>
      </c>
      <c r="BK139" s="159">
        <f t="shared" si="9"/>
        <v>0</v>
      </c>
      <c r="BL139" s="18" t="s">
        <v>598</v>
      </c>
      <c r="BM139" s="158" t="s">
        <v>968</v>
      </c>
    </row>
    <row r="140" spans="1:65" s="2" customFormat="1" ht="16.5" customHeight="1">
      <c r="A140" s="33"/>
      <c r="B140" s="145"/>
      <c r="C140" s="197" t="s">
        <v>265</v>
      </c>
      <c r="D140" s="197" t="s">
        <v>347</v>
      </c>
      <c r="E140" s="198" t="s">
        <v>969</v>
      </c>
      <c r="F140" s="199" t="s">
        <v>970</v>
      </c>
      <c r="G140" s="200" t="s">
        <v>506</v>
      </c>
      <c r="H140" s="201">
        <v>2</v>
      </c>
      <c r="I140" s="202"/>
      <c r="J140" s="203">
        <f t="shared" si="0"/>
        <v>0</v>
      </c>
      <c r="K140" s="204"/>
      <c r="L140" s="205"/>
      <c r="M140" s="206" t="s">
        <v>1</v>
      </c>
      <c r="N140" s="207" t="s">
        <v>43</v>
      </c>
      <c r="O140" s="59"/>
      <c r="P140" s="156">
        <f t="shared" si="1"/>
        <v>0</v>
      </c>
      <c r="Q140" s="156">
        <v>0</v>
      </c>
      <c r="R140" s="156">
        <f t="shared" si="2"/>
        <v>0</v>
      </c>
      <c r="S140" s="156">
        <v>0</v>
      </c>
      <c r="T140" s="157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8" t="s">
        <v>598</v>
      </c>
      <c r="AT140" s="158" t="s">
        <v>347</v>
      </c>
      <c r="AU140" s="158" t="s">
        <v>88</v>
      </c>
      <c r="AY140" s="18" t="s">
        <v>134</v>
      </c>
      <c r="BE140" s="159">
        <f t="shared" si="4"/>
        <v>0</v>
      </c>
      <c r="BF140" s="159">
        <f t="shared" si="5"/>
        <v>0</v>
      </c>
      <c r="BG140" s="159">
        <f t="shared" si="6"/>
        <v>0</v>
      </c>
      <c r="BH140" s="159">
        <f t="shared" si="7"/>
        <v>0</v>
      </c>
      <c r="BI140" s="159">
        <f t="shared" si="8"/>
        <v>0</v>
      </c>
      <c r="BJ140" s="18" t="s">
        <v>86</v>
      </c>
      <c r="BK140" s="159">
        <f t="shared" si="9"/>
        <v>0</v>
      </c>
      <c r="BL140" s="18" t="s">
        <v>598</v>
      </c>
      <c r="BM140" s="158" t="s">
        <v>971</v>
      </c>
    </row>
    <row r="141" spans="1:65" s="2" customFormat="1" ht="16.5" customHeight="1">
      <c r="A141" s="33"/>
      <c r="B141" s="145"/>
      <c r="C141" s="197" t="s">
        <v>7</v>
      </c>
      <c r="D141" s="197" t="s">
        <v>347</v>
      </c>
      <c r="E141" s="198" t="s">
        <v>972</v>
      </c>
      <c r="F141" s="199" t="s">
        <v>973</v>
      </c>
      <c r="G141" s="200" t="s">
        <v>506</v>
      </c>
      <c r="H141" s="201">
        <v>2</v>
      </c>
      <c r="I141" s="202"/>
      <c r="J141" s="203">
        <f t="shared" si="0"/>
        <v>0</v>
      </c>
      <c r="K141" s="204"/>
      <c r="L141" s="205"/>
      <c r="M141" s="206" t="s">
        <v>1</v>
      </c>
      <c r="N141" s="207" t="s">
        <v>43</v>
      </c>
      <c r="O141" s="59"/>
      <c r="P141" s="156">
        <f t="shared" si="1"/>
        <v>0</v>
      </c>
      <c r="Q141" s="156">
        <v>0</v>
      </c>
      <c r="R141" s="156">
        <f t="shared" si="2"/>
        <v>0</v>
      </c>
      <c r="S141" s="156">
        <v>0</v>
      </c>
      <c r="T141" s="157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8" t="s">
        <v>598</v>
      </c>
      <c r="AT141" s="158" t="s">
        <v>347</v>
      </c>
      <c r="AU141" s="158" t="s">
        <v>88</v>
      </c>
      <c r="AY141" s="18" t="s">
        <v>134</v>
      </c>
      <c r="BE141" s="159">
        <f t="shared" si="4"/>
        <v>0</v>
      </c>
      <c r="BF141" s="159">
        <f t="shared" si="5"/>
        <v>0</v>
      </c>
      <c r="BG141" s="159">
        <f t="shared" si="6"/>
        <v>0</v>
      </c>
      <c r="BH141" s="159">
        <f t="shared" si="7"/>
        <v>0</v>
      </c>
      <c r="BI141" s="159">
        <f t="shared" si="8"/>
        <v>0</v>
      </c>
      <c r="BJ141" s="18" t="s">
        <v>86</v>
      </c>
      <c r="BK141" s="159">
        <f t="shared" si="9"/>
        <v>0</v>
      </c>
      <c r="BL141" s="18" t="s">
        <v>598</v>
      </c>
      <c r="BM141" s="158" t="s">
        <v>974</v>
      </c>
    </row>
    <row r="142" spans="1:65" s="2" customFormat="1" ht="16.5" customHeight="1">
      <c r="A142" s="33"/>
      <c r="B142" s="145"/>
      <c r="C142" s="146" t="s">
        <v>279</v>
      </c>
      <c r="D142" s="146" t="s">
        <v>137</v>
      </c>
      <c r="E142" s="147" t="s">
        <v>975</v>
      </c>
      <c r="F142" s="148" t="s">
        <v>976</v>
      </c>
      <c r="G142" s="149" t="s">
        <v>977</v>
      </c>
      <c r="H142" s="150">
        <v>16</v>
      </c>
      <c r="I142" s="151"/>
      <c r="J142" s="152">
        <f t="shared" si="0"/>
        <v>0</v>
      </c>
      <c r="K142" s="153"/>
      <c r="L142" s="34"/>
      <c r="M142" s="154" t="s">
        <v>1</v>
      </c>
      <c r="N142" s="155" t="s">
        <v>43</v>
      </c>
      <c r="O142" s="59"/>
      <c r="P142" s="156">
        <f t="shared" si="1"/>
        <v>0</v>
      </c>
      <c r="Q142" s="156">
        <v>0</v>
      </c>
      <c r="R142" s="156">
        <f t="shared" si="2"/>
        <v>0</v>
      </c>
      <c r="S142" s="156">
        <v>0</v>
      </c>
      <c r="T142" s="157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8" t="s">
        <v>598</v>
      </c>
      <c r="AT142" s="158" t="s">
        <v>137</v>
      </c>
      <c r="AU142" s="158" t="s">
        <v>88</v>
      </c>
      <c r="AY142" s="18" t="s">
        <v>134</v>
      </c>
      <c r="BE142" s="159">
        <f t="shared" si="4"/>
        <v>0</v>
      </c>
      <c r="BF142" s="159">
        <f t="shared" si="5"/>
        <v>0</v>
      </c>
      <c r="BG142" s="159">
        <f t="shared" si="6"/>
        <v>0</v>
      </c>
      <c r="BH142" s="159">
        <f t="shared" si="7"/>
        <v>0</v>
      </c>
      <c r="BI142" s="159">
        <f t="shared" si="8"/>
        <v>0</v>
      </c>
      <c r="BJ142" s="18" t="s">
        <v>86</v>
      </c>
      <c r="BK142" s="159">
        <f t="shared" si="9"/>
        <v>0</v>
      </c>
      <c r="BL142" s="18" t="s">
        <v>598</v>
      </c>
      <c r="BM142" s="158" t="s">
        <v>978</v>
      </c>
    </row>
    <row r="143" spans="1:65" s="2" customFormat="1" ht="16.5" customHeight="1">
      <c r="A143" s="33"/>
      <c r="B143" s="145"/>
      <c r="C143" s="197" t="s">
        <v>284</v>
      </c>
      <c r="D143" s="197" t="s">
        <v>347</v>
      </c>
      <c r="E143" s="198" t="s">
        <v>979</v>
      </c>
      <c r="F143" s="199" t="s">
        <v>980</v>
      </c>
      <c r="G143" s="200" t="s">
        <v>506</v>
      </c>
      <c r="H143" s="201">
        <v>4</v>
      </c>
      <c r="I143" s="202"/>
      <c r="J143" s="203">
        <f t="shared" si="0"/>
        <v>0</v>
      </c>
      <c r="K143" s="204"/>
      <c r="L143" s="205"/>
      <c r="M143" s="206" t="s">
        <v>1</v>
      </c>
      <c r="N143" s="207" t="s">
        <v>43</v>
      </c>
      <c r="O143" s="59"/>
      <c r="P143" s="156">
        <f t="shared" si="1"/>
        <v>0</v>
      </c>
      <c r="Q143" s="156">
        <v>0</v>
      </c>
      <c r="R143" s="156">
        <f t="shared" si="2"/>
        <v>0</v>
      </c>
      <c r="S143" s="156">
        <v>0</v>
      </c>
      <c r="T143" s="157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58" t="s">
        <v>598</v>
      </c>
      <c r="AT143" s="158" t="s">
        <v>347</v>
      </c>
      <c r="AU143" s="158" t="s">
        <v>88</v>
      </c>
      <c r="AY143" s="18" t="s">
        <v>134</v>
      </c>
      <c r="BE143" s="159">
        <f t="shared" si="4"/>
        <v>0</v>
      </c>
      <c r="BF143" s="159">
        <f t="shared" si="5"/>
        <v>0</v>
      </c>
      <c r="BG143" s="159">
        <f t="shared" si="6"/>
        <v>0</v>
      </c>
      <c r="BH143" s="159">
        <f t="shared" si="7"/>
        <v>0</v>
      </c>
      <c r="BI143" s="159">
        <f t="shared" si="8"/>
        <v>0</v>
      </c>
      <c r="BJ143" s="18" t="s">
        <v>86</v>
      </c>
      <c r="BK143" s="159">
        <f t="shared" si="9"/>
        <v>0</v>
      </c>
      <c r="BL143" s="18" t="s">
        <v>598</v>
      </c>
      <c r="BM143" s="158" t="s">
        <v>981</v>
      </c>
    </row>
    <row r="144" spans="1:65" s="2" customFormat="1" ht="16.5" customHeight="1">
      <c r="A144" s="33"/>
      <c r="B144" s="145"/>
      <c r="C144" s="197" t="s">
        <v>273</v>
      </c>
      <c r="D144" s="197" t="s">
        <v>347</v>
      </c>
      <c r="E144" s="198" t="s">
        <v>982</v>
      </c>
      <c r="F144" s="199" t="s">
        <v>983</v>
      </c>
      <c r="G144" s="200" t="s">
        <v>506</v>
      </c>
      <c r="H144" s="201">
        <v>4</v>
      </c>
      <c r="I144" s="202"/>
      <c r="J144" s="203">
        <f t="shared" si="0"/>
        <v>0</v>
      </c>
      <c r="K144" s="204"/>
      <c r="L144" s="205"/>
      <c r="M144" s="206" t="s">
        <v>1</v>
      </c>
      <c r="N144" s="207" t="s">
        <v>43</v>
      </c>
      <c r="O144" s="59"/>
      <c r="P144" s="156">
        <f t="shared" si="1"/>
        <v>0</v>
      </c>
      <c r="Q144" s="156">
        <v>0</v>
      </c>
      <c r="R144" s="156">
        <f t="shared" si="2"/>
        <v>0</v>
      </c>
      <c r="S144" s="156">
        <v>0</v>
      </c>
      <c r="T144" s="157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8" t="s">
        <v>598</v>
      </c>
      <c r="AT144" s="158" t="s">
        <v>347</v>
      </c>
      <c r="AU144" s="158" t="s">
        <v>88</v>
      </c>
      <c r="AY144" s="18" t="s">
        <v>134</v>
      </c>
      <c r="BE144" s="159">
        <f t="shared" si="4"/>
        <v>0</v>
      </c>
      <c r="BF144" s="159">
        <f t="shared" si="5"/>
        <v>0</v>
      </c>
      <c r="BG144" s="159">
        <f t="shared" si="6"/>
        <v>0</v>
      </c>
      <c r="BH144" s="159">
        <f t="shared" si="7"/>
        <v>0</v>
      </c>
      <c r="BI144" s="159">
        <f t="shared" si="8"/>
        <v>0</v>
      </c>
      <c r="BJ144" s="18" t="s">
        <v>86</v>
      </c>
      <c r="BK144" s="159">
        <f t="shared" si="9"/>
        <v>0</v>
      </c>
      <c r="BL144" s="18" t="s">
        <v>598</v>
      </c>
      <c r="BM144" s="158" t="s">
        <v>984</v>
      </c>
    </row>
    <row r="145" spans="1:65" s="2" customFormat="1" ht="16.5" customHeight="1">
      <c r="A145" s="33"/>
      <c r="B145" s="145"/>
      <c r="C145" s="146" t="s">
        <v>183</v>
      </c>
      <c r="D145" s="146" t="s">
        <v>137</v>
      </c>
      <c r="E145" s="147" t="s">
        <v>985</v>
      </c>
      <c r="F145" s="148" t="s">
        <v>986</v>
      </c>
      <c r="G145" s="149" t="s">
        <v>506</v>
      </c>
      <c r="H145" s="150">
        <v>4</v>
      </c>
      <c r="I145" s="151"/>
      <c r="J145" s="152">
        <f t="shared" si="0"/>
        <v>0</v>
      </c>
      <c r="K145" s="153"/>
      <c r="L145" s="34"/>
      <c r="M145" s="154" t="s">
        <v>1</v>
      </c>
      <c r="N145" s="155" t="s">
        <v>43</v>
      </c>
      <c r="O145" s="59"/>
      <c r="P145" s="156">
        <f t="shared" si="1"/>
        <v>0</v>
      </c>
      <c r="Q145" s="156">
        <v>0</v>
      </c>
      <c r="R145" s="156">
        <f t="shared" si="2"/>
        <v>0</v>
      </c>
      <c r="S145" s="156">
        <v>0</v>
      </c>
      <c r="T145" s="157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8" t="s">
        <v>598</v>
      </c>
      <c r="AT145" s="158" t="s">
        <v>137</v>
      </c>
      <c r="AU145" s="158" t="s">
        <v>88</v>
      </c>
      <c r="AY145" s="18" t="s">
        <v>134</v>
      </c>
      <c r="BE145" s="159">
        <f t="shared" si="4"/>
        <v>0</v>
      </c>
      <c r="BF145" s="159">
        <f t="shared" si="5"/>
        <v>0</v>
      </c>
      <c r="BG145" s="159">
        <f t="shared" si="6"/>
        <v>0</v>
      </c>
      <c r="BH145" s="159">
        <f t="shared" si="7"/>
        <v>0</v>
      </c>
      <c r="BI145" s="159">
        <f t="shared" si="8"/>
        <v>0</v>
      </c>
      <c r="BJ145" s="18" t="s">
        <v>86</v>
      </c>
      <c r="BK145" s="159">
        <f t="shared" si="9"/>
        <v>0</v>
      </c>
      <c r="BL145" s="18" t="s">
        <v>598</v>
      </c>
      <c r="BM145" s="158" t="s">
        <v>987</v>
      </c>
    </row>
    <row r="146" spans="1:65" s="2" customFormat="1" ht="16.5" customHeight="1">
      <c r="A146" s="33"/>
      <c r="B146" s="145"/>
      <c r="C146" s="146" t="s">
        <v>191</v>
      </c>
      <c r="D146" s="146" t="s">
        <v>137</v>
      </c>
      <c r="E146" s="147" t="s">
        <v>988</v>
      </c>
      <c r="F146" s="148" t="s">
        <v>989</v>
      </c>
      <c r="G146" s="149" t="s">
        <v>506</v>
      </c>
      <c r="H146" s="150">
        <v>4</v>
      </c>
      <c r="I146" s="151"/>
      <c r="J146" s="152">
        <f t="shared" si="0"/>
        <v>0</v>
      </c>
      <c r="K146" s="153"/>
      <c r="L146" s="34"/>
      <c r="M146" s="154" t="s">
        <v>1</v>
      </c>
      <c r="N146" s="155" t="s">
        <v>43</v>
      </c>
      <c r="O146" s="59"/>
      <c r="P146" s="156">
        <f t="shared" si="1"/>
        <v>0</v>
      </c>
      <c r="Q146" s="156">
        <v>0</v>
      </c>
      <c r="R146" s="156">
        <f t="shared" si="2"/>
        <v>0</v>
      </c>
      <c r="S146" s="156">
        <v>0</v>
      </c>
      <c r="T146" s="157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8" t="s">
        <v>598</v>
      </c>
      <c r="AT146" s="158" t="s">
        <v>137</v>
      </c>
      <c r="AU146" s="158" t="s">
        <v>88</v>
      </c>
      <c r="AY146" s="18" t="s">
        <v>134</v>
      </c>
      <c r="BE146" s="159">
        <f t="shared" si="4"/>
        <v>0</v>
      </c>
      <c r="BF146" s="159">
        <f t="shared" si="5"/>
        <v>0</v>
      </c>
      <c r="BG146" s="159">
        <f t="shared" si="6"/>
        <v>0</v>
      </c>
      <c r="BH146" s="159">
        <f t="shared" si="7"/>
        <v>0</v>
      </c>
      <c r="BI146" s="159">
        <f t="shared" si="8"/>
        <v>0</v>
      </c>
      <c r="BJ146" s="18" t="s">
        <v>86</v>
      </c>
      <c r="BK146" s="159">
        <f t="shared" si="9"/>
        <v>0</v>
      </c>
      <c r="BL146" s="18" t="s">
        <v>598</v>
      </c>
      <c r="BM146" s="158" t="s">
        <v>990</v>
      </c>
    </row>
    <row r="147" spans="1:65" s="2" customFormat="1" ht="21.75" customHeight="1">
      <c r="A147" s="33"/>
      <c r="B147" s="145"/>
      <c r="C147" s="146" t="s">
        <v>290</v>
      </c>
      <c r="D147" s="146" t="s">
        <v>137</v>
      </c>
      <c r="E147" s="147" t="s">
        <v>991</v>
      </c>
      <c r="F147" s="148" t="s">
        <v>992</v>
      </c>
      <c r="G147" s="149" t="s">
        <v>456</v>
      </c>
      <c r="H147" s="150">
        <v>20</v>
      </c>
      <c r="I147" s="151"/>
      <c r="J147" s="152">
        <f t="shared" si="0"/>
        <v>0</v>
      </c>
      <c r="K147" s="153"/>
      <c r="L147" s="34"/>
      <c r="M147" s="154" t="s">
        <v>1</v>
      </c>
      <c r="N147" s="155" t="s">
        <v>43</v>
      </c>
      <c r="O147" s="59"/>
      <c r="P147" s="156">
        <f t="shared" si="1"/>
        <v>0</v>
      </c>
      <c r="Q147" s="156">
        <v>0</v>
      </c>
      <c r="R147" s="156">
        <f t="shared" si="2"/>
        <v>0</v>
      </c>
      <c r="S147" s="156">
        <v>0</v>
      </c>
      <c r="T147" s="157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8" t="s">
        <v>598</v>
      </c>
      <c r="AT147" s="158" t="s">
        <v>137</v>
      </c>
      <c r="AU147" s="158" t="s">
        <v>88</v>
      </c>
      <c r="AY147" s="18" t="s">
        <v>134</v>
      </c>
      <c r="BE147" s="159">
        <f t="shared" si="4"/>
        <v>0</v>
      </c>
      <c r="BF147" s="159">
        <f t="shared" si="5"/>
        <v>0</v>
      </c>
      <c r="BG147" s="159">
        <f t="shared" si="6"/>
        <v>0</v>
      </c>
      <c r="BH147" s="159">
        <f t="shared" si="7"/>
        <v>0</v>
      </c>
      <c r="BI147" s="159">
        <f t="shared" si="8"/>
        <v>0</v>
      </c>
      <c r="BJ147" s="18" t="s">
        <v>86</v>
      </c>
      <c r="BK147" s="159">
        <f t="shared" si="9"/>
        <v>0</v>
      </c>
      <c r="BL147" s="18" t="s">
        <v>598</v>
      </c>
      <c r="BM147" s="158" t="s">
        <v>993</v>
      </c>
    </row>
    <row r="148" spans="1:65" s="2" customFormat="1" ht="16.5" customHeight="1">
      <c r="A148" s="33"/>
      <c r="B148" s="145"/>
      <c r="C148" s="146" t="s">
        <v>333</v>
      </c>
      <c r="D148" s="146" t="s">
        <v>137</v>
      </c>
      <c r="E148" s="147" t="s">
        <v>994</v>
      </c>
      <c r="F148" s="148" t="s">
        <v>995</v>
      </c>
      <c r="G148" s="149" t="s">
        <v>996</v>
      </c>
      <c r="H148" s="150">
        <v>30</v>
      </c>
      <c r="I148" s="151"/>
      <c r="J148" s="152">
        <f t="shared" si="0"/>
        <v>0</v>
      </c>
      <c r="K148" s="153"/>
      <c r="L148" s="34"/>
      <c r="M148" s="154" t="s">
        <v>1</v>
      </c>
      <c r="N148" s="155" t="s">
        <v>43</v>
      </c>
      <c r="O148" s="59"/>
      <c r="P148" s="156">
        <f t="shared" si="1"/>
        <v>0</v>
      </c>
      <c r="Q148" s="156">
        <v>0</v>
      </c>
      <c r="R148" s="156">
        <f t="shared" si="2"/>
        <v>0</v>
      </c>
      <c r="S148" s="156">
        <v>0</v>
      </c>
      <c r="T148" s="157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8" t="s">
        <v>598</v>
      </c>
      <c r="AT148" s="158" t="s">
        <v>137</v>
      </c>
      <c r="AU148" s="158" t="s">
        <v>88</v>
      </c>
      <c r="AY148" s="18" t="s">
        <v>134</v>
      </c>
      <c r="BE148" s="159">
        <f t="shared" si="4"/>
        <v>0</v>
      </c>
      <c r="BF148" s="159">
        <f t="shared" si="5"/>
        <v>0</v>
      </c>
      <c r="BG148" s="159">
        <f t="shared" si="6"/>
        <v>0</v>
      </c>
      <c r="BH148" s="159">
        <f t="shared" si="7"/>
        <v>0</v>
      </c>
      <c r="BI148" s="159">
        <f t="shared" si="8"/>
        <v>0</v>
      </c>
      <c r="BJ148" s="18" t="s">
        <v>86</v>
      </c>
      <c r="BK148" s="159">
        <f t="shared" si="9"/>
        <v>0</v>
      </c>
      <c r="BL148" s="18" t="s">
        <v>598</v>
      </c>
      <c r="BM148" s="158" t="s">
        <v>997</v>
      </c>
    </row>
    <row r="149" spans="1:65" s="2" customFormat="1" ht="16.5" customHeight="1">
      <c r="A149" s="33"/>
      <c r="B149" s="145"/>
      <c r="C149" s="197" t="s">
        <v>329</v>
      </c>
      <c r="D149" s="197" t="s">
        <v>347</v>
      </c>
      <c r="E149" s="198" t="s">
        <v>998</v>
      </c>
      <c r="F149" s="199" t="s">
        <v>999</v>
      </c>
      <c r="G149" s="200" t="s">
        <v>1000</v>
      </c>
      <c r="H149" s="201">
        <v>1</v>
      </c>
      <c r="I149" s="202"/>
      <c r="J149" s="203">
        <f t="shared" si="0"/>
        <v>0</v>
      </c>
      <c r="K149" s="204"/>
      <c r="L149" s="205"/>
      <c r="M149" s="206" t="s">
        <v>1</v>
      </c>
      <c r="N149" s="207" t="s">
        <v>43</v>
      </c>
      <c r="O149" s="59"/>
      <c r="P149" s="156">
        <f t="shared" si="1"/>
        <v>0</v>
      </c>
      <c r="Q149" s="156">
        <v>0</v>
      </c>
      <c r="R149" s="156">
        <f t="shared" si="2"/>
        <v>0</v>
      </c>
      <c r="S149" s="156">
        <v>0</v>
      </c>
      <c r="T149" s="157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8" t="s">
        <v>598</v>
      </c>
      <c r="AT149" s="158" t="s">
        <v>347</v>
      </c>
      <c r="AU149" s="158" t="s">
        <v>88</v>
      </c>
      <c r="AY149" s="18" t="s">
        <v>134</v>
      </c>
      <c r="BE149" s="159">
        <f t="shared" si="4"/>
        <v>0</v>
      </c>
      <c r="BF149" s="159">
        <f t="shared" si="5"/>
        <v>0</v>
      </c>
      <c r="BG149" s="159">
        <f t="shared" si="6"/>
        <v>0</v>
      </c>
      <c r="BH149" s="159">
        <f t="shared" si="7"/>
        <v>0</v>
      </c>
      <c r="BI149" s="159">
        <f t="shared" si="8"/>
        <v>0</v>
      </c>
      <c r="BJ149" s="18" t="s">
        <v>86</v>
      </c>
      <c r="BK149" s="159">
        <f t="shared" si="9"/>
        <v>0</v>
      </c>
      <c r="BL149" s="18" t="s">
        <v>598</v>
      </c>
      <c r="BM149" s="158" t="s">
        <v>1001</v>
      </c>
    </row>
    <row r="150" spans="1:65" s="2" customFormat="1" ht="16.5" customHeight="1">
      <c r="A150" s="33"/>
      <c r="B150" s="145"/>
      <c r="C150" s="146" t="s">
        <v>355</v>
      </c>
      <c r="D150" s="146" t="s">
        <v>137</v>
      </c>
      <c r="E150" s="147" t="s">
        <v>1002</v>
      </c>
      <c r="F150" s="148" t="s">
        <v>1003</v>
      </c>
      <c r="G150" s="149" t="s">
        <v>1004</v>
      </c>
      <c r="H150" s="150">
        <v>1</v>
      </c>
      <c r="I150" s="151"/>
      <c r="J150" s="152">
        <f t="shared" si="0"/>
        <v>0</v>
      </c>
      <c r="K150" s="153"/>
      <c r="L150" s="34"/>
      <c r="M150" s="160" t="s">
        <v>1</v>
      </c>
      <c r="N150" s="161" t="s">
        <v>43</v>
      </c>
      <c r="O150" s="162"/>
      <c r="P150" s="163">
        <f t="shared" si="1"/>
        <v>0</v>
      </c>
      <c r="Q150" s="163">
        <v>0</v>
      </c>
      <c r="R150" s="163">
        <f t="shared" si="2"/>
        <v>0</v>
      </c>
      <c r="S150" s="163">
        <v>0</v>
      </c>
      <c r="T150" s="164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8" t="s">
        <v>598</v>
      </c>
      <c r="AT150" s="158" t="s">
        <v>137</v>
      </c>
      <c r="AU150" s="158" t="s">
        <v>88</v>
      </c>
      <c r="AY150" s="18" t="s">
        <v>134</v>
      </c>
      <c r="BE150" s="159">
        <f t="shared" si="4"/>
        <v>0</v>
      </c>
      <c r="BF150" s="159">
        <f t="shared" si="5"/>
        <v>0</v>
      </c>
      <c r="BG150" s="159">
        <f t="shared" si="6"/>
        <v>0</v>
      </c>
      <c r="BH150" s="159">
        <f t="shared" si="7"/>
        <v>0</v>
      </c>
      <c r="BI150" s="159">
        <f t="shared" si="8"/>
        <v>0</v>
      </c>
      <c r="BJ150" s="18" t="s">
        <v>86</v>
      </c>
      <c r="BK150" s="159">
        <f t="shared" si="9"/>
        <v>0</v>
      </c>
      <c r="BL150" s="18" t="s">
        <v>598</v>
      </c>
      <c r="BM150" s="158" t="s">
        <v>1005</v>
      </c>
    </row>
    <row r="151" spans="1:31" s="2" customFormat="1" ht="6.95" customHeight="1">
      <c r="A151" s="33"/>
      <c r="B151" s="48"/>
      <c r="C151" s="49"/>
      <c r="D151" s="49"/>
      <c r="E151" s="49"/>
      <c r="F151" s="49"/>
      <c r="G151" s="49"/>
      <c r="H151" s="49"/>
      <c r="I151" s="49"/>
      <c r="J151" s="49"/>
      <c r="K151" s="49"/>
      <c r="L151" s="34"/>
      <c r="M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</row>
  </sheetData>
  <autoFilter ref="C117:K150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DESKTOP-GPMVEBV\User</dc:creator>
  <cp:keywords/>
  <dc:description/>
  <cp:lastModifiedBy>Zdeněk Šimerka</cp:lastModifiedBy>
  <dcterms:created xsi:type="dcterms:W3CDTF">2022-11-13T06:59:10Z</dcterms:created>
  <dcterms:modified xsi:type="dcterms:W3CDTF">2022-11-24T13:22:11Z</dcterms:modified>
  <cp:category/>
  <cp:version/>
  <cp:contentType/>
  <cp:contentStatus/>
</cp:coreProperties>
</file>