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Rekapitulace stavby" sheetId="1" r:id="rId1"/>
    <sheet name="101 - Pozemní komunikace" sheetId="2" r:id="rId2"/>
    <sheet name="190 - DIO" sheetId="3" r:id="rId3"/>
  </sheets>
  <definedNames>
    <definedName name="_xlnm.Print_Titles" localSheetId="1">'101 - Pozemní komunikace'!$117:$117</definedName>
    <definedName name="_xlnm.Print_Titles" localSheetId="2">'190 - DIO'!$112:$112</definedName>
    <definedName name="_xlnm.Print_Titles" localSheetId="0">'Rekapitulace stavby'!$85:$85</definedName>
    <definedName name="_xlnm.Print_Area" localSheetId="1">'101 - Pozemní komunikace'!$C$4:$Q$70,'101 - Pozemní komunikace'!$C$76:$Q$101,'101 - Pozemní komunikace'!$C$107:$Q$325</definedName>
    <definedName name="_xlnm.Print_Area" localSheetId="2">'190 - DIO'!$C$4:$Q$70,'190 - DIO'!$C$76:$Q$96,'190 - DIO'!$C$102:$Q$156</definedName>
    <definedName name="_xlnm.Print_Area" localSheetId="0">'Rekapitulace stavby'!$C$4:$AP$70,'Rekapitulace stavby'!$C$76:$AP$93</definedName>
  </definedNames>
  <calcPr fullCalcOnLoad="1"/>
</workbook>
</file>

<file path=xl/sharedStrings.xml><?xml version="1.0" encoding="utf-8"?>
<sst xmlns="http://schemas.openxmlformats.org/spreadsheetml/2006/main" count="2708" uniqueCount="641">
  <si>
    <t>2012</t>
  </si>
  <si>
    <t>List obsahuje:</t>
  </si>
  <si>
    <t>2.0</t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</si>
  <si>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</si>
  <si>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</si>
  <si>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</si>
  <si>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</si>
  <si>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</si>
  <si>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</si>
  <si>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</si>
  <si>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</si>
  <si>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0,001</t>
  </si>
  <si>
    <t>Kód:</t>
  </si>
  <si>
    <t>12-494-7</t>
  </si>
  <si>
    <t>Stavba:</t>
  </si>
  <si>
    <t>Březno - Nová Telib   rekonstrukce</t>
  </si>
  <si>
    <t>0,1</t>
  </si>
  <si>
    <t>JKSO:</t>
  </si>
  <si>
    <t>CC-CZ:</t>
  </si>
  <si>
    <t>1</t>
  </si>
  <si>
    <t>Místo:</t>
  </si>
  <si>
    <t>Březno u Mladé Boleslavi</t>
  </si>
  <si>
    <t>Datum:</t>
  </si>
  <si>
    <t>19.12.2013</t>
  </si>
  <si>
    <t>10</t>
  </si>
  <si>
    <t>100</t>
  </si>
  <si>
    <t>Objednavatel:</t>
  </si>
  <si>
    <t>IČ:</t>
  </si>
  <si>
    <t>70891095</t>
  </si>
  <si>
    <t>Středočeský kraj, Zborovská 11, 150 21 Praha 5</t>
  </si>
  <si>
    <t>DIČ:</t>
  </si>
  <si>
    <t>Zhotovitel:</t>
  </si>
  <si>
    <t xml:space="preserve"> </t>
  </si>
  <si>
    <t>Projektant:</t>
  </si>
  <si>
    <t>45272387</t>
  </si>
  <si>
    <t>PrRAGOPROJEKT a.s.,   Ateliér Praha I</t>
  </si>
  <si>
    <t>CZ 45272387</t>
  </si>
  <si>
    <t>True</t>
  </si>
  <si>
    <t>Zpracovatel:</t>
  </si>
  <si>
    <t>V.Jůzko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</si>
  <si>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</si>
  <si>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</si>
  <si>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</si>
  <si>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</si>
  <si>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</si>
  <si>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</si>
  <si>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</si>
  <si>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</si>
  <si>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</si>
  <si>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</si>
  <si>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</si>
  <si>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</si>
  <si>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</si>
  <si>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</si>
  <si>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</si>
  <si>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</si>
  <si>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</si>
  <si>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</si>
  <si>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</si>
  <si>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</si>
  <si>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</si>
  <si>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</si>
  <si>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</si>
  <si>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</si>
  <si>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</si>
  <si>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</si>
  <si>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</si>
  <si>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</si>
  <si>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</si>
  <si>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</si>
  <si>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</si>
  <si>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</si>
  <si>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</si>
  <si>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</si>
  <si>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</si>
  <si>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</si>
  <si>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</si>
  <si>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</si>
  <si>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</si>
  <si>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</si>
  <si>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</si>
  <si>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</si>
  <si>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</si>
  <si>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{BA386249-301A-454A-8F40-78F8AC4B833C}</t>
  </si>
  <si>
    <t>{00000000-0000-0000-0000-000000000000}</t>
  </si>
  <si>
    <t>101</t>
  </si>
  <si>
    <t>Pozemní komunikace</t>
  </si>
  <si>
    <t>{0FADA460-3150-4F1A-BA97-21EEA2C34A1E}</t>
  </si>
  <si>
    <t>190</t>
  </si>
  <si>
    <t>DIO</t>
  </si>
  <si>
    <t>{241C634B-EE05-422C-A406-E4203611C975}</t>
  </si>
  <si>
    <t>2) Ostatní náklady ze souhrnného listu</t>
  </si>
  <si>
    <t>Procent. zadání
[% nákladů rozpočtu]</t>
  </si>
  <si>
    <t>Zařazení nákladů</t>
  </si>
  <si>
    <t>Celkové náklady za stavbu 1) + 2)</t>
  </si>
  <si>
    <t>Zpět na list:</t>
  </si>
  <si>
    <t>2</t>
  </si>
  <si>
    <t>KRYCÍ LIST ROZPOČTU</t>
  </si>
  <si>
    <t>Objekt:</t>
  </si>
  <si>
    <t>101 - Pozemní komunikace</t>
  </si>
  <si>
    <t>PRAGOPROJEKT a.s.,   Ateliér Praha I</t>
  </si>
  <si>
    <t>Náklady z rozpočtu</t>
  </si>
  <si>
    <t>Ostatní náklady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</si>
  <si>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</si>
  <si>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</si>
  <si>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</si>
  <si>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</si>
  <si>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</si>
  <si>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</si>
  <si>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1 - Zemní práce </t>
  </si>
  <si>
    <t xml:space="preserve">    2 - Zakládání</t>
  </si>
  <si>
    <t xml:space="preserve">    5 - Komunikace</t>
  </si>
  <si>
    <t xml:space="preserve">    8 - Trubní vedení</t>
  </si>
  <si>
    <t xml:space="preserve">    9 - Ostatní konstrukce a práce-bourání</t>
  </si>
  <si>
    <t xml:space="preserve">      99 - Přesun hmot</t>
  </si>
  <si>
    <t>VRN - Vedlejší rozpočtové náklady</t>
  </si>
  <si>
    <t xml:space="preserve">    0 - Vedlejší rozpočtové náklady</t>
  </si>
  <si>
    <t>2) Ostatní náklady</t>
  </si>
  <si>
    <t>ROZPOČET</t>
  </si>
  <si>
    <t>PČ</t>
  </si>
  <si>
    <t>Typ</t>
  </si>
  <si>
    <t>Popis</t>
  </si>
  <si>
    <t>MJ</t>
  </si>
  <si>
    <t>Množství</t>
  </si>
  <si>
    <t>J.cena [CZK]</t>
  </si>
  <si>
    <t>Cena celkem
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</si>
  <si>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</si>
  <si>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</si>
  <si>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</si>
  <si>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</si>
  <si>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</si>
  <si>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</si>
  <si>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</si>
  <si>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</si>
  <si>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</si>
  <si>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113106171</t>
  </si>
  <si>
    <t>Rozebrání dlažeb vozovek pl do 50 m2 ze zámkové dlažby do lože z kameniva pro zpětné použití</t>
  </si>
  <si>
    <t>m2</t>
  </si>
  <si>
    <t>4</t>
  </si>
  <si>
    <t>-480943372</t>
  </si>
  <si>
    <t>'úprava napojení vjezdy dláždené - předláždění</t>
  </si>
  <si>
    <t>VV</t>
  </si>
  <si>
    <t>'  odměřeno z AutoCadu</t>
  </si>
  <si>
    <t>412,5</t>
  </si>
  <si>
    <t>113107222</t>
  </si>
  <si>
    <t>Odstranění podkladu pl přes 200 m2 z kameniva drceného tl 200 mm</t>
  </si>
  <si>
    <t>2056411204</t>
  </si>
  <si>
    <t>3554+(3554*0,08)</t>
  </si>
  <si>
    <t>3</t>
  </si>
  <si>
    <t>113107244</t>
  </si>
  <si>
    <t>Odstranění podkladu pl přes 200 m2 živičných tl 200 mm</t>
  </si>
  <si>
    <t>740639340</t>
  </si>
  <si>
    <t>"plocha stav.vozovky + rozšiřeni kce vrstev (odhad  4 %) "</t>
  </si>
  <si>
    <t>3554 + (3554*0,04)</t>
  </si>
  <si>
    <t>113154353</t>
  </si>
  <si>
    <t>Frézování živičného krytu tl 50 mm pruh š 1 m pl do 10000 m2 s překážkami v trase</t>
  </si>
  <si>
    <t>2026689647</t>
  </si>
  <si>
    <t>'stav.vozovka + napojeni</t>
  </si>
  <si>
    <t>(3554)+(33,9+76,32+41,84)</t>
  </si>
  <si>
    <t>5</t>
  </si>
  <si>
    <t>122202203</t>
  </si>
  <si>
    <t>Odkopávky a prokopávky nezapažené pro silnice objemu do 5000 m3 v hornině tř. 3</t>
  </si>
  <si>
    <t>m3</t>
  </si>
  <si>
    <t>2078397285</t>
  </si>
  <si>
    <t>výkop vrstvy sypkých materiálů v AZ tl do  170  mm</t>
  </si>
  <si>
    <t>3554*0,17</t>
  </si>
  <si>
    <t>'výkop pro zpevnění příkop - 50% v hor 3</t>
  </si>
  <si>
    <t>0,17*168*0,5</t>
  </si>
  <si>
    <t>Součet</t>
  </si>
  <si>
    <t>6</t>
  </si>
  <si>
    <t>122202209</t>
  </si>
  <si>
    <t>Příplatek k odkopávkám a prokopávkám pro silnice v hornině tř. 3 za lepivost</t>
  </si>
  <si>
    <t>-1319625472</t>
  </si>
  <si>
    <t>618,460*0,5</t>
  </si>
  <si>
    <t>7</t>
  </si>
  <si>
    <t>122302203</t>
  </si>
  <si>
    <t>Odkopávky a prokopávky nezapažené pro silnice objemu do 5000 m3 v hornině tř. 4</t>
  </si>
  <si>
    <t>1609564645</t>
  </si>
  <si>
    <t>'výkop pro zpevnění příkop - 50% v hor 4</t>
  </si>
  <si>
    <t>'výkop zeminy v rozšíření - 80% v hor 4</t>
  </si>
  <si>
    <t>727*(0,31+0,5)*0,8</t>
  </si>
  <si>
    <t>výkop vrstvy jílu v AZ tl  160 mm</t>
  </si>
  <si>
    <t>3554*0,16</t>
  </si>
  <si>
    <t>8</t>
  </si>
  <si>
    <t>122302209</t>
  </si>
  <si>
    <t>Příplatek k odkopávkám a prokopávkám pro silnice v hornině tř. 4 za lepivost</t>
  </si>
  <si>
    <t>1046633220</t>
  </si>
  <si>
    <t>1054,016*0,5</t>
  </si>
  <si>
    <t>9</t>
  </si>
  <si>
    <t>122402203</t>
  </si>
  <si>
    <t>Odkopávky a prokopávky nezapažené pro silnice objemu do 5000 m3 v hornině tř. 5</t>
  </si>
  <si>
    <t>-727238022</t>
  </si>
  <si>
    <t>'výkop zeminy v rozšíření  20 %</t>
  </si>
  <si>
    <t>727*(0,31+0,5)*0,2</t>
  </si>
  <si>
    <t>výkop vrstvy pískovce v AZ tl  170  mm</t>
  </si>
  <si>
    <t>132301101</t>
  </si>
  <si>
    <t>Hloubení rýh š do 600 mm v hornině tř. 4 objemu do 100 m3</t>
  </si>
  <si>
    <t>808428966</t>
  </si>
  <si>
    <t>'výkop pro obruby</t>
  </si>
  <si>
    <t>0,05*1074</t>
  </si>
  <si>
    <t>11</t>
  </si>
  <si>
    <t>132301109</t>
  </si>
  <si>
    <t>Příplatek za lepivost k hloubení rýh š do 600 mm v hornině tř. 4</t>
  </si>
  <si>
    <t>1408296926</t>
  </si>
  <si>
    <t>53,7*0,5</t>
  </si>
  <si>
    <t>12</t>
  </si>
  <si>
    <t>132301201</t>
  </si>
  <si>
    <t>Hloubení rýh š do 2000 mm v hornině tř. 4 objemu do 100 m3</t>
  </si>
  <si>
    <t>1236549479</t>
  </si>
  <si>
    <t>'výkop pro UV</t>
  </si>
  <si>
    <t>2,2*11</t>
  </si>
  <si>
    <t>13</t>
  </si>
  <si>
    <t>132301209</t>
  </si>
  <si>
    <t>Příplatek za lepivost k hloubení rýh š do 2000 mm v hornině tř. 4</t>
  </si>
  <si>
    <t>372770342</t>
  </si>
  <si>
    <t>24,2*0,5</t>
  </si>
  <si>
    <t>14</t>
  </si>
  <si>
    <t>162401102</t>
  </si>
  <si>
    <t>Vodorovné přemístění do 2000 m výkopku/sypaniny z horniny tř. 1 až 4</t>
  </si>
  <si>
    <t>1143572229</t>
  </si>
  <si>
    <t>vhodný materiál z odkopávek min.malo vhodny dle ČSN 73 6133</t>
  </si>
  <si>
    <t>"pro dodatečný násyp pod obruby " 57,929</t>
  </si>
  <si>
    <t>"pro krajnice" 52,5</t>
  </si>
  <si>
    <t>"pro zásyp kanal. přípojek " 17</t>
  </si>
  <si>
    <t>Celkem - na meziskládku</t>
  </si>
  <si>
    <t>"zpět na trasu" 127,429</t>
  </si>
  <si>
    <t>162701105</t>
  </si>
  <si>
    <t>Vodorovné přemístění do 10000 m výkopku/sypaniny z horniny tř. 1 až 4</t>
  </si>
  <si>
    <t>-78728250</t>
  </si>
  <si>
    <t xml:space="preserve">dle pol.odkopávek a rýh </t>
  </si>
  <si>
    <t>618,46+1054,016+721,954+53,70+24,20</t>
  </si>
  <si>
    <t>"nános z krajnic" 415*0,5*0,1</t>
  </si>
  <si>
    <t>"odpočet dle pol.162201105 " -127,429</t>
  </si>
  <si>
    <t>16</t>
  </si>
  <si>
    <t>162701109</t>
  </si>
  <si>
    <t>Příplatek k vodorovnému přemístění výkopku/sypaniny z horniny tř. 1 až 4 ZKD 1000 m přes 10000 m</t>
  </si>
  <si>
    <t>1640024698</t>
  </si>
  <si>
    <t>2365,651</t>
  </si>
  <si>
    <t>17</t>
  </si>
  <si>
    <t>167101102</t>
  </si>
  <si>
    <t>Nakládání výkopku z hornin tř. 1 až 4 přes 100 m3</t>
  </si>
  <si>
    <t>-792985156</t>
  </si>
  <si>
    <t>127,429</t>
  </si>
  <si>
    <t>18</t>
  </si>
  <si>
    <t>171101111</t>
  </si>
  <si>
    <t>Uložení sypaniny z hornin nesoudržných sypkých s vlhkostí l(d) 0,9 v aktivní zóně</t>
  </si>
  <si>
    <t>-519533903</t>
  </si>
  <si>
    <t>(3,76*500)+(3,128*248,12)</t>
  </si>
  <si>
    <t>19</t>
  </si>
  <si>
    <t>M</t>
  </si>
  <si>
    <t>583441970</t>
  </si>
  <si>
    <t>štěrkodrť frakce 0-63</t>
  </si>
  <si>
    <t>t</t>
  </si>
  <si>
    <t>302577073</t>
  </si>
  <si>
    <t>"materiál pro AZ celkem" 2656,119*1,9</t>
  </si>
  <si>
    <t>20</t>
  </si>
  <si>
    <t>171101121</t>
  </si>
  <si>
    <t>Uložení sypaniny z hornin nesoudržných kamenitých do násypů zhutněných</t>
  </si>
  <si>
    <t>-1255193191</t>
  </si>
  <si>
    <t>'dodatečný nas. material ( pod obrubama)</t>
  </si>
  <si>
    <t>0,053*1093</t>
  </si>
  <si>
    <t>171201201</t>
  </si>
  <si>
    <t>Uložení sypaniny na skládky</t>
  </si>
  <si>
    <t>-1107805165</t>
  </si>
  <si>
    <t>22</t>
  </si>
  <si>
    <t>171201211</t>
  </si>
  <si>
    <t>Poplatek za uložení odpadu ze sypaniny na skládce (skládkovné)</t>
  </si>
  <si>
    <t>1235423492</t>
  </si>
  <si>
    <t>"dle pol 162701105 :" 2365,651*1,9</t>
  </si>
  <si>
    <t>23</t>
  </si>
  <si>
    <t>181102302</t>
  </si>
  <si>
    <t>Úprava pláně v zářezech se zhutněním</t>
  </si>
  <si>
    <t>-1805485423</t>
  </si>
  <si>
    <t>4281+150*1+600*0,1</t>
  </si>
  <si>
    <t>'úprava napojení vjezdy dláždené - předláždění" 412,5</t>
  </si>
  <si>
    <t>'úprava napojení - vjezdy recyklát tl 0,2 vč. přehurtnění" 312,8</t>
  </si>
  <si>
    <t>'Přehutnění krajnice" 415*0,5</t>
  </si>
  <si>
    <t>24</t>
  </si>
  <si>
    <t>182301122</t>
  </si>
  <si>
    <t>Rozprostření ornice pl do 500 m2 ve svahu přes 1:5 tl vrstvy do 150 mm</t>
  </si>
  <si>
    <t>-874414537</t>
  </si>
  <si>
    <t>25</t>
  </si>
  <si>
    <t>18230101</t>
  </si>
  <si>
    <t>Dodávka vhodné zeminy k ohumusování vč. dopravy</t>
  </si>
  <si>
    <t>590425487</t>
  </si>
  <si>
    <t>555*0,15</t>
  </si>
  <si>
    <t>26</t>
  </si>
  <si>
    <t>183403213</t>
  </si>
  <si>
    <t>Obdělání půdy frézováním ve svahu do 1:2</t>
  </si>
  <si>
    <t>-499083562</t>
  </si>
  <si>
    <t>27</t>
  </si>
  <si>
    <t>183405211</t>
  </si>
  <si>
    <t>Výsev trávníku na ornici</t>
  </si>
  <si>
    <t>905114564</t>
  </si>
  <si>
    <t>28</t>
  </si>
  <si>
    <t>005724100</t>
  </si>
  <si>
    <t>osivo směs travní parková</t>
  </si>
  <si>
    <t>kg</t>
  </si>
  <si>
    <t>1166995377</t>
  </si>
  <si>
    <t>5,55*4</t>
  </si>
  <si>
    <t>29</t>
  </si>
  <si>
    <t>184802611</t>
  </si>
  <si>
    <t>Chemické odplevelení po založení kultury postřikem na široko v rovině a svahu do 1:5</t>
  </si>
  <si>
    <t>443467205</t>
  </si>
  <si>
    <t>555*1,5</t>
  </si>
  <si>
    <t>30</t>
  </si>
  <si>
    <t>184851112</t>
  </si>
  <si>
    <t>Hnojení roztokem hnojiva ve svahu do 1:2</t>
  </si>
  <si>
    <t>921348609</t>
  </si>
  <si>
    <t>555*0,005</t>
  </si>
  <si>
    <t>31</t>
  </si>
  <si>
    <t>251911550</t>
  </si>
  <si>
    <t xml:space="preserve">hnojivo průmyslové </t>
  </si>
  <si>
    <t>-232105994</t>
  </si>
  <si>
    <t>555*0,1</t>
  </si>
  <si>
    <t>32</t>
  </si>
  <si>
    <t>185803112</t>
  </si>
  <si>
    <t>Ošetření trávníku ve svahu do 1:2</t>
  </si>
  <si>
    <t>-264827032</t>
  </si>
  <si>
    <t>555*3</t>
  </si>
  <si>
    <t>33</t>
  </si>
  <si>
    <t>185804312</t>
  </si>
  <si>
    <t>Zalití rostlin vodou plocha přes 20 m2</t>
  </si>
  <si>
    <t>-2046204097</t>
  </si>
  <si>
    <t>34</t>
  </si>
  <si>
    <t>212572121</t>
  </si>
  <si>
    <t>Lože pro trativody z kameniva drobného těženého vč. obsypu drť 8/16</t>
  </si>
  <si>
    <t>-3052014</t>
  </si>
  <si>
    <t>748*0,4*0,4</t>
  </si>
  <si>
    <t>35</t>
  </si>
  <si>
    <t>212755216</t>
  </si>
  <si>
    <t>Trativody z drenážních trubek plastových flexibilních D 160 mm bez lože  trubka HDPE 150 mm SN 8</t>
  </si>
  <si>
    <t>m</t>
  </si>
  <si>
    <t>934224193</t>
  </si>
  <si>
    <t>36</t>
  </si>
  <si>
    <t>215901101</t>
  </si>
  <si>
    <t>Zhutnění podloží - přehutnění pláně</t>
  </si>
  <si>
    <t>-1425364472</t>
  </si>
  <si>
    <t>37</t>
  </si>
  <si>
    <t>564801112</t>
  </si>
  <si>
    <t>Podklad ze štěrkodrtě ŠD tl 40 mm</t>
  </si>
  <si>
    <t>1590785647</t>
  </si>
  <si>
    <t>38</t>
  </si>
  <si>
    <t>564861113</t>
  </si>
  <si>
    <t>Podklad ze štěrkodrtě ŠD tl 220 mm</t>
  </si>
  <si>
    <t>-666262720</t>
  </si>
  <si>
    <t>(4281+150*1+600*0,1)</t>
  </si>
  <si>
    <t>39</t>
  </si>
  <si>
    <t>564961415</t>
  </si>
  <si>
    <t>Podklad z asfaltového recyklátu tl 200 mm</t>
  </si>
  <si>
    <t>-1170066523</t>
  </si>
  <si>
    <t>úprava napojení - vjezdy recyklát tl 0,2 vč. přehutnění</t>
  </si>
  <si>
    <t>312,8</t>
  </si>
  <si>
    <t>40</t>
  </si>
  <si>
    <t>565155121</t>
  </si>
  <si>
    <t>Asfaltový beton vrstva podkladní ACP 16 (obalované kamenivo OKS) tl 70 mm š přes 3 m</t>
  </si>
  <si>
    <t>1969701168</t>
  </si>
  <si>
    <t>4281+150*0,27</t>
  </si>
  <si>
    <t>41</t>
  </si>
  <si>
    <t>569903311</t>
  </si>
  <si>
    <t>Zřízení zemních krajnic se zhutněním</t>
  </si>
  <si>
    <t>-794321708</t>
  </si>
  <si>
    <t>0,35*150</t>
  </si>
  <si>
    <t>42</t>
  </si>
  <si>
    <t>569931132</t>
  </si>
  <si>
    <t>Zpevnění krajnic asfaltovým recyklátem tl 100 mm</t>
  </si>
  <si>
    <t>-301306760</t>
  </si>
  <si>
    <t>415*0,5</t>
  </si>
  <si>
    <t>43</t>
  </si>
  <si>
    <t>573191111</t>
  </si>
  <si>
    <t>Nátěr infiltrační kationaktivní v množství emulzí 1 kg/m2   - modif. asf. emulze PI -EP C50 BP5 0,6kg/m2 po vyštěpení</t>
  </si>
  <si>
    <t>801742484</t>
  </si>
  <si>
    <t>PI -  EP C 50 BP 5     0,6 kg/m2</t>
  </si>
  <si>
    <t>4281+150*0,75</t>
  </si>
  <si>
    <t>44</t>
  </si>
  <si>
    <t>573231111</t>
  </si>
  <si>
    <t>Postřik živičný spojovací ze silniční emulze v množství do 0,7 kg/m2  modif. asf. emulze C50 BP5 0,25kg/m2  po vyštěpení</t>
  </si>
  <si>
    <t>-137761591</t>
  </si>
  <si>
    <t>"PS - EP C 60 BP 5     0,3 kg/m2 "  4281+150*0,2</t>
  </si>
  <si>
    <t>"PS - EP C 60 BP 5     0,6 kg/m2 "  (33,9+76,32+41,84)</t>
  </si>
  <si>
    <t>45</t>
  </si>
  <si>
    <t>577134121</t>
  </si>
  <si>
    <t>Asfaltový beton vrstva obrusná ACO 11 (ABS) tř. I tl 40 mm š přes 3 m z nemodifikovaného asfaltu</t>
  </si>
  <si>
    <t>-1291859181</t>
  </si>
  <si>
    <t>(4281+0,04*150)+(33,9+76,32+41,84)</t>
  </si>
  <si>
    <t>46</t>
  </si>
  <si>
    <t>596811123</t>
  </si>
  <si>
    <t>Kladení betonové dlažby komunikací pro pěší do lože z kameniva vel do 0,09 m2 plochy přes 300 m2</t>
  </si>
  <si>
    <t>1035476137</t>
  </si>
  <si>
    <t>47</t>
  </si>
  <si>
    <t>592453110</t>
  </si>
  <si>
    <t>dlažba betonová přírodní tl. 80 mm</t>
  </si>
  <si>
    <t>1990191242</t>
  </si>
  <si>
    <t>nákup nové dlažby 10 % plochy¨</t>
  </si>
  <si>
    <t>412,5*0,1</t>
  </si>
  <si>
    <t>48</t>
  </si>
  <si>
    <t>871315221</t>
  </si>
  <si>
    <t>Kanalizační potrubí z tvrdého PVC-systém KG tuhost třídy SN8 DN150</t>
  </si>
  <si>
    <t>-259656443</t>
  </si>
  <si>
    <t>49</t>
  </si>
  <si>
    <t>877313123</t>
  </si>
  <si>
    <t>Montáž tvarovek jednoosých na potrubí z trub z PVC těsněných kroužkem otevřený výkop DN 150</t>
  </si>
  <si>
    <t>kus</t>
  </si>
  <si>
    <t>1473261610</t>
  </si>
  <si>
    <t>50</t>
  </si>
  <si>
    <t>286113610</t>
  </si>
  <si>
    <t>koleno kanalizace plastové KGB 150x45°</t>
  </si>
  <si>
    <t>1230464593</t>
  </si>
  <si>
    <t>51</t>
  </si>
  <si>
    <t>895941311</t>
  </si>
  <si>
    <t>Zřízení vpusti kanalizační uliční z betonových dílců typ UVB-50</t>
  </si>
  <si>
    <t>1506362412</t>
  </si>
  <si>
    <t>52</t>
  </si>
  <si>
    <t>592238220</t>
  </si>
  <si>
    <t>vpusť betonová uliční  500/626 VD /dno/ 62,6 x 49,5 x 5 cm</t>
  </si>
  <si>
    <t>-207101659</t>
  </si>
  <si>
    <t>53</t>
  </si>
  <si>
    <t>592238240</t>
  </si>
  <si>
    <t>vpusť betonová uliční  500/590/200 V /skruž/ 59x50x5 cm</t>
  </si>
  <si>
    <t>-256392640</t>
  </si>
  <si>
    <t>54</t>
  </si>
  <si>
    <t>592238210</t>
  </si>
  <si>
    <t>vpusť betonová uliční  660/180 /prstenec/ 18x66x10 cm</t>
  </si>
  <si>
    <t>1034609242</t>
  </si>
  <si>
    <t>55</t>
  </si>
  <si>
    <t>592238250</t>
  </si>
  <si>
    <t>vpusť betonová uliční  500/290 /skruž/ 29x50x5 cm</t>
  </si>
  <si>
    <t>-1410666909</t>
  </si>
  <si>
    <t>56</t>
  </si>
  <si>
    <t>899203111</t>
  </si>
  <si>
    <t>Osazení mříží litinových včetně rámů a košů na bahno hmotnosti nad 100 do 150 kg</t>
  </si>
  <si>
    <t>1659457090</t>
  </si>
  <si>
    <t>57</t>
  </si>
  <si>
    <t>552421400</t>
  </si>
  <si>
    <t>mříž kanalizační litinová s rámem</t>
  </si>
  <si>
    <t>186567679</t>
  </si>
  <si>
    <t>58</t>
  </si>
  <si>
    <t>592238740</t>
  </si>
  <si>
    <t>koš pozink. C3 DIN 4052, vysoký, pro rám 500/300</t>
  </si>
  <si>
    <t>-142621805</t>
  </si>
  <si>
    <t>59</t>
  </si>
  <si>
    <t>899431111</t>
  </si>
  <si>
    <t>Výšková úprava uličního vstupu nebo vpusti do 200 mm zvýšením krycího hrnce, šoupěte nebo hydrantu</t>
  </si>
  <si>
    <t>-1083313214</t>
  </si>
  <si>
    <t>60</t>
  </si>
  <si>
    <t>914511112</t>
  </si>
  <si>
    <t>Montáž sloupku dopravních značek délky do 3,5 m s betonovým základem a patkou</t>
  </si>
  <si>
    <t>807137727</t>
  </si>
  <si>
    <t>"stávající demontované:" 11</t>
  </si>
  <si>
    <t>61</t>
  </si>
  <si>
    <t>915111111</t>
  </si>
  <si>
    <t>Vodorovné dopravní značení šířky 125 mm bílou barvou vodící čáry souvislé</t>
  </si>
  <si>
    <t>-1843755200</t>
  </si>
  <si>
    <t>250*2</t>
  </si>
  <si>
    <t>62</t>
  </si>
  <si>
    <t>915111112</t>
  </si>
  <si>
    <t>Vodorovné dopravní značení šířky 125 mm retroreflexní bílou barvou vodící čáry souvislé</t>
  </si>
  <si>
    <t>-2140774910</t>
  </si>
  <si>
    <t>63</t>
  </si>
  <si>
    <t>916231213</t>
  </si>
  <si>
    <t>Osazení chodníkového obrubníku betonového stojatého s boční opěrou do lože z betonu prostého</t>
  </si>
  <si>
    <t>445074380</t>
  </si>
  <si>
    <t>64</t>
  </si>
  <si>
    <t>592174600</t>
  </si>
  <si>
    <t>343442097</t>
  </si>
  <si>
    <t>65</t>
  </si>
  <si>
    <t>916991121</t>
  </si>
  <si>
    <t xml:space="preserve">Lože pod obrubníky, krajníky nebo obruby z dlažebních kostek z betonu prostého, C20/25-XF3 </t>
  </si>
  <si>
    <t>-1671496339</t>
  </si>
  <si>
    <t>"pod obrubníky :" (585+508)*0,3*0,2</t>
  </si>
  <si>
    <t>66</t>
  </si>
  <si>
    <t>919122122</t>
  </si>
  <si>
    <t>Těsnění spár zálivkou za horka typu N2</t>
  </si>
  <si>
    <t>1644948726</t>
  </si>
  <si>
    <t>1093+9,2+10,5+7,5+15+5+5</t>
  </si>
  <si>
    <t>67</t>
  </si>
  <si>
    <t>919735112</t>
  </si>
  <si>
    <t>Řezání stávajícího živičného krytu hl do 100 mm</t>
  </si>
  <si>
    <t>1265522064</t>
  </si>
  <si>
    <t>68</t>
  </si>
  <si>
    <t>935112211</t>
  </si>
  <si>
    <t>Osazení příkopového žlabu do betonu tl 100 mm z betonových tvárnic š 800 mm vč lože z bet C25/30-XF4 tl. 100m</t>
  </si>
  <si>
    <t>-214500660</t>
  </si>
  <si>
    <t>168</t>
  </si>
  <si>
    <t>69</t>
  </si>
  <si>
    <t>592275130</t>
  </si>
  <si>
    <t>tvárnice betonová příkopová 33x59x8 cm</t>
  </si>
  <si>
    <t>-846650275</t>
  </si>
  <si>
    <t>168*3</t>
  </si>
  <si>
    <t>70</t>
  </si>
  <si>
    <t>938908411</t>
  </si>
  <si>
    <t>Očištění povrchu krytu nebo podkladu živičného vodou</t>
  </si>
  <si>
    <t>-1937696101</t>
  </si>
  <si>
    <t>(33,9+76,32+41,84)</t>
  </si>
  <si>
    <t>71</t>
  </si>
  <si>
    <t>938909611</t>
  </si>
  <si>
    <t>Odstranění nánosu na krajnicích tl do 100 mm</t>
  </si>
  <si>
    <t>-480465108</t>
  </si>
  <si>
    <t>72</t>
  </si>
  <si>
    <t>966006132</t>
  </si>
  <si>
    <t>Odstranění značek dopravních nebo orientačních se sloupky s betonovými patkami</t>
  </si>
  <si>
    <t>1770825322</t>
  </si>
  <si>
    <t>73</t>
  </si>
  <si>
    <t>979054451</t>
  </si>
  <si>
    <t>Očištění vybouraných zámkových dlaždic s původním spárováním z kameniva těženého</t>
  </si>
  <si>
    <t>73902457</t>
  </si>
  <si>
    <t>74</t>
  </si>
  <si>
    <t>997221551</t>
  </si>
  <si>
    <t>Vodorovná doprava suti ze sypkých materiálů do 1 km</t>
  </si>
  <si>
    <t>-26562006</t>
  </si>
  <si>
    <t>"dle pol.č.113107222"   902,005</t>
  </si>
  <si>
    <t>"dle pol.č.113107244"   1663,272</t>
  </si>
  <si>
    <t xml:space="preserve">"dle pol.č.113154353"   474,376 </t>
  </si>
  <si>
    <t>75</t>
  </si>
  <si>
    <t>997221559</t>
  </si>
  <si>
    <t>Příplatek ZKD 1 km u vodorovné dopravy suti ze sypkých materiálů</t>
  </si>
  <si>
    <t>-563387171</t>
  </si>
  <si>
    <t>"celkové množství dle pol.č.997221551"    3039,653</t>
  </si>
  <si>
    <t>odpočet frézovaného asfaltu pro použití do krajnic</t>
  </si>
  <si>
    <t>"dle pol.č.569931132"    -207,5*0,1*2,5</t>
  </si>
  <si>
    <t>odpočet frézovaného asfaltu pro použití na vjezdy</t>
  </si>
  <si>
    <t>"dle pol.č.564961415"   -312,8*0,2*2,5</t>
  </si>
  <si>
    <t>"na skládku " 2831,378*14</t>
  </si>
  <si>
    <t>76</t>
  </si>
  <si>
    <t>997221855</t>
  </si>
  <si>
    <t>Poplatek za uložení odpadu z kameniva na skládce (skládkovné)</t>
  </si>
  <si>
    <t>400050416</t>
  </si>
  <si>
    <t>"dle pol.č.997221559" 2831,378</t>
  </si>
  <si>
    <t>77</t>
  </si>
  <si>
    <t>998225111</t>
  </si>
  <si>
    <t>Přesun hmot pro pozemní komunikace s krytem z kamene, monolitickým betonovým nebo živičným</t>
  </si>
  <si>
    <t>-1266942483</t>
  </si>
  <si>
    <t>78</t>
  </si>
  <si>
    <t>012203000</t>
  </si>
  <si>
    <t>Geodetické práce při provádění stavby</t>
  </si>
  <si>
    <t>Kč</t>
  </si>
  <si>
    <t>16384</t>
  </si>
  <si>
    <t>-1919639341</t>
  </si>
  <si>
    <t>79</t>
  </si>
  <si>
    <t>012303000</t>
  </si>
  <si>
    <t>Geodetické práce po výstavbě</t>
  </si>
  <si>
    <t>-776502860</t>
  </si>
  <si>
    <t>80</t>
  </si>
  <si>
    <t>013244000</t>
  </si>
  <si>
    <t>Dokumentace pro provádění stavby</t>
  </si>
  <si>
    <t>8192</t>
  </si>
  <si>
    <t>-1106909125</t>
  </si>
  <si>
    <t>81</t>
  </si>
  <si>
    <t>013254000</t>
  </si>
  <si>
    <t>Dokumentace skutečného provedení stavby</t>
  </si>
  <si>
    <t>-172284796</t>
  </si>
  <si>
    <t>82</t>
  </si>
  <si>
    <t>030001000</t>
  </si>
  <si>
    <t>Zařízení staveniště</t>
  </si>
  <si>
    <t>131072</t>
  </si>
  <si>
    <t>-356500801</t>
  </si>
  <si>
    <t>83</t>
  </si>
  <si>
    <t>034503000</t>
  </si>
  <si>
    <t>Informační tabule na staveništi, 2x informační panel + 1x pamětní deka</t>
  </si>
  <si>
    <t>2111692161</t>
  </si>
  <si>
    <t>84</t>
  </si>
  <si>
    <t>071002000</t>
  </si>
  <si>
    <t>Provoz investora, třetích osob</t>
  </si>
  <si>
    <t>2048</t>
  </si>
  <si>
    <t>-1996184924</t>
  </si>
  <si>
    <t>85</t>
  </si>
  <si>
    <t>090001</t>
  </si>
  <si>
    <t>ochrana stav. Inž sítí - provizorní položka
, bude čerpána po odsouhlasení TDI a AD</t>
  </si>
  <si>
    <t>-343844443</t>
  </si>
  <si>
    <t>190 - DIO</t>
  </si>
  <si>
    <t>913111111</t>
  </si>
  <si>
    <t>Montáž a demontáž  podstavce dočasné dopravní značky</t>
  </si>
  <si>
    <t>-608438523</t>
  </si>
  <si>
    <t>1+2+2+5+16+2*3</t>
  </si>
  <si>
    <t>913111112</t>
  </si>
  <si>
    <t>Montáž a demontáž sloupku délky do 2 m dočasné dopravní značky</t>
  </si>
  <si>
    <t>-1191890654</t>
  </si>
  <si>
    <t>913111115</t>
  </si>
  <si>
    <t>Montáž a demontáž dočasné dopravní značky samostatné základní</t>
  </si>
  <si>
    <t>1189829963</t>
  </si>
  <si>
    <t>"IS11b" 12</t>
  </si>
  <si>
    <t>"IS11c" 7</t>
  </si>
  <si>
    <t>"E3a" 4</t>
  </si>
  <si>
    <t>"E13"2</t>
  </si>
  <si>
    <t>913111116</t>
  </si>
  <si>
    <t>Montáž a demontáž dočasné dopravní značky samostatné zvětšené</t>
  </si>
  <si>
    <t>-2077998895</t>
  </si>
  <si>
    <t>"IP22" 8</t>
  </si>
  <si>
    <t>913111211</t>
  </si>
  <si>
    <t>Příplatek k dočasnému podstavci plastovému za první a ZKD den použití</t>
  </si>
  <si>
    <t>-872646599</t>
  </si>
  <si>
    <t>32*66</t>
  </si>
  <si>
    <t>913111212</t>
  </si>
  <si>
    <t>Příplatek k dočasnému sloupku délky do 2 m za první a ZKD den použití</t>
  </si>
  <si>
    <t>-326421644</t>
  </si>
  <si>
    <t>913111215</t>
  </si>
  <si>
    <t>Příplatek k dočasné dopravní značce samostatné základní za první a ZKD den použití</t>
  </si>
  <si>
    <t>-1773965798</t>
  </si>
  <si>
    <t>25*66</t>
  </si>
  <si>
    <t>913111216</t>
  </si>
  <si>
    <t>Příplatek k dočasné dopravní značce samostatné zvětšené za první a ZKD den použití</t>
  </si>
  <si>
    <t>-1001125403</t>
  </si>
  <si>
    <t>8*66</t>
  </si>
  <si>
    <t>913121111</t>
  </si>
  <si>
    <t>Montáž a demontáž dočasné dopravní značky kompletní základní</t>
  </si>
  <si>
    <t>1901583608</t>
  </si>
  <si>
    <t>"A15" 1</t>
  </si>
  <si>
    <t>"B1" 2</t>
  </si>
  <si>
    <t>"B20a" 2</t>
  </si>
  <si>
    <t>"IP10a" 5</t>
  </si>
  <si>
    <t>913121211</t>
  </si>
  <si>
    <t>Příplatek k dočasné dopravní značce kompletní základní za první a ZKD den použití</t>
  </si>
  <si>
    <t>1903662739</t>
  </si>
  <si>
    <t>10*66</t>
  </si>
  <si>
    <t>913221111</t>
  </si>
  <si>
    <t>Montáž a demontáž dočasné dopravní zábrany Z2 světelné šířky 1,5 m se 3 světly</t>
  </si>
  <si>
    <t>1066002251</t>
  </si>
  <si>
    <t>913221211</t>
  </si>
  <si>
    <t>Příplatek k dočasné dopravní zábraně Z2 světelné šířky 1,5m se 3 světly za první a ZKD den použití</t>
  </si>
  <si>
    <t>-1941324913</t>
  </si>
  <si>
    <t>2*66</t>
  </si>
  <si>
    <t>913911113</t>
  </si>
  <si>
    <t>Montáž a demontáž akumulátoru dočasného dopravního značení olověného 12 V/180 Ah</t>
  </si>
  <si>
    <t>-1622718706</t>
  </si>
  <si>
    <t>913921131</t>
  </si>
  <si>
    <t>Dočasné omezení platnosti zakrytí základní dopravní značky</t>
  </si>
  <si>
    <t>1900699561</t>
  </si>
  <si>
    <t>913921132</t>
  </si>
  <si>
    <t>Dočasné omezení platnosti odkrytí základní dopravní značky</t>
  </si>
  <si>
    <t>-1598035922</t>
  </si>
  <si>
    <t>034403000</t>
  </si>
  <si>
    <t>Dopravní značení na staveništi, - veškeré náklady na dopravu, manipulaci, přesuny a údržbu značení DIO, pomocný materiál</t>
  </si>
  <si>
    <t>1921809981</t>
  </si>
  <si>
    <t>1) Souhrnný list stavby</t>
  </si>
  <si>
    <t>2) Rekapitulace objektů</t>
  </si>
  <si>
    <t>/</t>
  </si>
  <si>
    <t>1) Krycí list rozpočtu</t>
  </si>
  <si>
    <t>2) Rekapitulace rozpočtu</t>
  </si>
  <si>
    <t>3) Rozpočet</t>
  </si>
  <si>
    <t>Rekapitulace stavby</t>
  </si>
  <si>
    <t>obrubník betonový chodníkový  100x15x25 cm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</si>
</sst>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</numFmts>
  <fonts count="73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sz val="8"/>
      <color indexed="48"/>
      <name val="Trebuchet MS"/>
      <family val="0"/>
    </font>
    <font>
      <b/>
      <sz val="16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b/>
      <sz val="12"/>
      <name val="Trebuchet MS"/>
      <family val="0"/>
    </font>
    <font>
      <sz val="10"/>
      <color indexed="63"/>
      <name val="Trebuchet MS"/>
      <family val="0"/>
    </font>
    <font>
      <sz val="10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8"/>
      <color indexed="55"/>
      <name val="Trebuchet MS"/>
      <family val="0"/>
    </font>
    <font>
      <b/>
      <sz val="10"/>
      <color indexed="63"/>
      <name val="Trebuchet MS"/>
      <family val="0"/>
    </font>
    <font>
      <sz val="10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2"/>
      <name val="Trebuchet MS"/>
      <family val="0"/>
    </font>
    <font>
      <sz val="11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sz val="11"/>
      <color indexed="55"/>
      <name val="Trebuchet MS"/>
      <family val="0"/>
    </font>
    <font>
      <sz val="12"/>
      <color indexed="56"/>
      <name val="Trebuchet MS"/>
      <family val="0"/>
    </font>
    <font>
      <sz val="8"/>
      <color indexed="56"/>
      <name val="Trebuchet MS"/>
      <family val="0"/>
    </font>
    <font>
      <sz val="10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sz val="8"/>
      <color indexed="20"/>
      <name val="Trebuchet MS"/>
      <family val="0"/>
    </font>
    <font>
      <sz val="8"/>
      <color indexed="63"/>
      <name val="Trebuchet MS"/>
      <family val="0"/>
    </font>
    <font>
      <sz val="8"/>
      <color indexed="10"/>
      <name val="Trebuchet MS"/>
      <family val="0"/>
    </font>
    <font>
      <sz val="8"/>
      <color indexed="18"/>
      <name val="Trebuchet MS"/>
      <family val="0"/>
    </font>
    <font>
      <i/>
      <sz val="8"/>
      <color indexed="12"/>
      <name val="Trebuchet M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8"/>
      <color indexed="12"/>
      <name val="Trebuchet MS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12"/>
      <name val="Wingdings 2"/>
      <family val="1"/>
    </font>
    <font>
      <u val="single"/>
      <sz val="10"/>
      <color indexed="12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Trebuchet MS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10"/>
      <name val="Wingdings 2"/>
      <family val="1"/>
    </font>
    <font>
      <u val="single"/>
      <sz val="10"/>
      <color theme="10"/>
      <name val="Trebuchet M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/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 style="hair">
        <color indexed="55"/>
      </left>
      <right/>
      <top/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20" borderId="0" applyNumberFormat="0" applyBorder="0" applyAlignment="0" applyProtection="0"/>
    <xf numFmtId="0" fontId="5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4" fillId="0" borderId="7" applyNumberFormat="0" applyFill="0" applyAlignment="0" applyProtection="0"/>
    <xf numFmtId="0" fontId="65" fillId="24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5" borderId="8" applyNumberFormat="0" applyAlignment="0" applyProtection="0"/>
    <xf numFmtId="0" fontId="68" fillId="26" borderId="8" applyNumberFormat="0" applyAlignment="0" applyProtection="0"/>
    <xf numFmtId="0" fontId="69" fillId="26" borderId="9" applyNumberFormat="0" applyAlignment="0" applyProtection="0"/>
    <xf numFmtId="0" fontId="70" fillId="0" borderId="0" applyNumberFormat="0" applyFill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4" fillId="32" borderId="0" applyNumberFormat="0" applyBorder="0" applyAlignment="0" applyProtection="0"/>
  </cellStyleXfs>
  <cellXfs count="222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33" borderId="0" xfId="0" applyFill="1" applyAlignment="1">
      <alignment horizontal="left" vertical="top"/>
    </xf>
    <xf numFmtId="0" fontId="1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0" fillId="0" borderId="15" xfId="0" applyBorder="1" applyAlignment="1">
      <alignment horizontal="left" vertical="top"/>
    </xf>
    <xf numFmtId="0" fontId="8" fillId="0" borderId="0" xfId="0" applyFont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165" fontId="11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1" fillId="0" borderId="14" xfId="0" applyFont="1" applyBorder="1" applyAlignment="1">
      <alignment horizontal="left" vertical="center"/>
    </xf>
    <xf numFmtId="0" fontId="0" fillId="34" borderId="0" xfId="0" applyFill="1" applyAlignment="1">
      <alignment horizontal="left" vertical="center"/>
    </xf>
    <xf numFmtId="0" fontId="7" fillId="34" borderId="17" xfId="0" applyFont="1" applyFill="1" applyBorder="1" applyAlignment="1">
      <alignment horizontal="left" vertical="center"/>
    </xf>
    <xf numFmtId="0" fontId="0" fillId="34" borderId="18" xfId="0" applyFill="1" applyBorder="1" applyAlignment="1">
      <alignment horizontal="left" vertical="center"/>
    </xf>
    <xf numFmtId="0" fontId="7" fillId="34" borderId="18" xfId="0" applyFont="1" applyFill="1" applyBorder="1" applyAlignment="1">
      <alignment horizontal="center" vertical="center"/>
    </xf>
    <xf numFmtId="0" fontId="13" fillId="0" borderId="19" xfId="0" applyFont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14" fillId="0" borderId="24" xfId="0" applyFont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14" fillId="0" borderId="25" xfId="0" applyFont="1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166" fontId="6" fillId="0" borderId="0" xfId="0" applyNumberFormat="1" applyFont="1" applyAlignment="1">
      <alignment horizontal="left" vertical="top"/>
    </xf>
    <xf numFmtId="0" fontId="0" fillId="0" borderId="23" xfId="0" applyBorder="1" applyAlignment="1">
      <alignment horizontal="left" vertical="center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164" fontId="16" fillId="0" borderId="22" xfId="0" applyNumberFormat="1" applyFont="1" applyBorder="1" applyAlignment="1">
      <alignment horizontal="right" vertical="center"/>
    </xf>
    <xf numFmtId="164" fontId="16" fillId="0" borderId="0" xfId="0" applyNumberFormat="1" applyFont="1" applyAlignment="1">
      <alignment horizontal="right" vertical="center"/>
    </xf>
    <xf numFmtId="167" fontId="16" fillId="0" borderId="0" xfId="0" applyNumberFormat="1" applyFont="1" applyAlignment="1">
      <alignment horizontal="right" vertical="center"/>
    </xf>
    <xf numFmtId="164" fontId="16" fillId="0" borderId="23" xfId="0" applyNumberFormat="1" applyFont="1" applyBorder="1" applyAlignment="1">
      <alignment horizontal="righ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13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9" fillId="0" borderId="14" xfId="0" applyFont="1" applyBorder="1" applyAlignment="1">
      <alignment horizontal="left" vertical="center"/>
    </xf>
    <xf numFmtId="164" fontId="22" fillId="0" borderId="22" xfId="0" applyNumberFormat="1" applyFont="1" applyBorder="1" applyAlignment="1">
      <alignment horizontal="right" vertical="center"/>
    </xf>
    <xf numFmtId="164" fontId="22" fillId="0" borderId="0" xfId="0" applyNumberFormat="1" applyFont="1" applyAlignment="1">
      <alignment horizontal="right" vertical="center"/>
    </xf>
    <xf numFmtId="167" fontId="22" fillId="0" borderId="0" xfId="0" applyNumberFormat="1" applyFont="1" applyAlignment="1">
      <alignment horizontal="right" vertical="center"/>
    </xf>
    <xf numFmtId="164" fontId="22" fillId="0" borderId="23" xfId="0" applyNumberFormat="1" applyFont="1" applyBorder="1" applyAlignment="1">
      <alignment horizontal="right" vertical="center"/>
    </xf>
    <xf numFmtId="164" fontId="22" fillId="0" borderId="24" xfId="0" applyNumberFormat="1" applyFont="1" applyBorder="1" applyAlignment="1">
      <alignment horizontal="right" vertical="center"/>
    </xf>
    <xf numFmtId="164" fontId="22" fillId="0" borderId="25" xfId="0" applyNumberFormat="1" applyFont="1" applyBorder="1" applyAlignment="1">
      <alignment horizontal="right" vertical="center"/>
    </xf>
    <xf numFmtId="167" fontId="22" fillId="0" borderId="25" xfId="0" applyNumberFormat="1" applyFont="1" applyBorder="1" applyAlignment="1">
      <alignment horizontal="right" vertical="center"/>
    </xf>
    <xf numFmtId="164" fontId="22" fillId="0" borderId="26" xfId="0" applyNumberFormat="1" applyFont="1" applyBorder="1" applyAlignment="1">
      <alignment horizontal="right" vertical="center"/>
    </xf>
    <xf numFmtId="0" fontId="17" fillId="34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7" fillId="34" borderId="18" xfId="0" applyFont="1" applyFill="1" applyBorder="1" applyAlignment="1">
      <alignment horizontal="right" vertical="center"/>
    </xf>
    <xf numFmtId="0" fontId="23" fillId="0" borderId="13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25" fillId="0" borderId="13" xfId="0" applyFont="1" applyBorder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5" fillId="0" borderId="33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6" fillId="34" borderId="30" xfId="0" applyFont="1" applyFill="1" applyBorder="1" applyAlignment="1">
      <alignment horizontal="center" vertical="center" wrapText="1"/>
    </xf>
    <xf numFmtId="0" fontId="6" fillId="34" borderId="31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67" fontId="26" fillId="0" borderId="20" xfId="0" applyNumberFormat="1" applyFont="1" applyBorder="1" applyAlignment="1">
      <alignment horizontal="right"/>
    </xf>
    <xf numFmtId="167" fontId="26" fillId="0" borderId="21" xfId="0" applyNumberFormat="1" applyFont="1" applyBorder="1" applyAlignment="1">
      <alignment horizontal="right"/>
    </xf>
    <xf numFmtId="164" fontId="27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24" fillId="0" borderId="13" xfId="0" applyFont="1" applyBorder="1" applyAlignment="1">
      <alignment horizontal="left"/>
    </xf>
    <xf numFmtId="0" fontId="23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24" fillId="0" borderId="14" xfId="0" applyFont="1" applyBorder="1" applyAlignment="1">
      <alignment horizontal="left"/>
    </xf>
    <xf numFmtId="0" fontId="24" fillId="0" borderId="22" xfId="0" applyFont="1" applyBorder="1" applyAlignment="1">
      <alignment horizontal="left"/>
    </xf>
    <xf numFmtId="167" fontId="24" fillId="0" borderId="0" xfId="0" applyNumberFormat="1" applyFont="1" applyAlignment="1">
      <alignment horizontal="right"/>
    </xf>
    <xf numFmtId="167" fontId="24" fillId="0" borderId="23" xfId="0" applyNumberFormat="1" applyFont="1" applyBorder="1" applyAlignment="1">
      <alignment horizontal="right"/>
    </xf>
    <xf numFmtId="164" fontId="24" fillId="0" borderId="0" xfId="0" applyNumberFormat="1" applyFont="1" applyAlignment="1">
      <alignment horizontal="right" vertical="center"/>
    </xf>
    <xf numFmtId="0" fontId="25" fillId="0" borderId="0" xfId="0" applyFont="1" applyAlignment="1">
      <alignment horizontal="left"/>
    </xf>
    <xf numFmtId="0" fontId="0" fillId="0" borderId="33" xfId="0" applyFont="1" applyBorder="1" applyAlignment="1">
      <alignment horizontal="center" vertical="center"/>
    </xf>
    <xf numFmtId="49" fontId="0" fillId="0" borderId="33" xfId="0" applyNumberFormat="1" applyFont="1" applyBorder="1" applyAlignment="1">
      <alignment horizontal="left" vertical="center" wrapText="1"/>
    </xf>
    <xf numFmtId="0" fontId="0" fillId="0" borderId="33" xfId="0" applyFont="1" applyBorder="1" applyAlignment="1">
      <alignment horizontal="center" vertical="center" wrapText="1"/>
    </xf>
    <xf numFmtId="168" fontId="0" fillId="0" borderId="33" xfId="0" applyNumberFormat="1" applyFont="1" applyBorder="1" applyAlignment="1">
      <alignment horizontal="right" vertical="center"/>
    </xf>
    <xf numFmtId="0" fontId="11" fillId="0" borderId="33" xfId="0" applyFont="1" applyBorder="1" applyAlignment="1">
      <alignment horizontal="left" vertical="center"/>
    </xf>
    <xf numFmtId="167" fontId="11" fillId="0" borderId="0" xfId="0" applyNumberFormat="1" applyFont="1" applyAlignment="1">
      <alignment horizontal="right" vertical="center"/>
    </xf>
    <xf numFmtId="167" fontId="11" fillId="0" borderId="23" xfId="0" applyNumberFormat="1" applyFont="1" applyBorder="1" applyAlignment="1">
      <alignment horizontal="right" vertical="center"/>
    </xf>
    <xf numFmtId="164" fontId="0" fillId="0" borderId="0" xfId="0" applyNumberFormat="1" applyFont="1" applyAlignment="1">
      <alignment horizontal="right" vertical="center"/>
    </xf>
    <xf numFmtId="0" fontId="28" fillId="0" borderId="13" xfId="0" applyFont="1" applyBorder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8" fillId="0" borderId="14" xfId="0" applyFont="1" applyBorder="1" applyAlignment="1">
      <alignment horizontal="left" vertical="center"/>
    </xf>
    <xf numFmtId="0" fontId="28" fillId="0" borderId="22" xfId="0" applyFont="1" applyBorder="1" applyAlignment="1">
      <alignment horizontal="left" vertical="center"/>
    </xf>
    <xf numFmtId="0" fontId="28" fillId="0" borderId="23" xfId="0" applyFont="1" applyBorder="1" applyAlignment="1">
      <alignment horizontal="left" vertical="center"/>
    </xf>
    <xf numFmtId="0" fontId="29" fillId="0" borderId="13" xfId="0" applyFont="1" applyBorder="1" applyAlignment="1">
      <alignment horizontal="left" vertical="center"/>
    </xf>
    <xf numFmtId="0" fontId="29" fillId="0" borderId="0" xfId="0" applyFont="1" applyAlignment="1">
      <alignment horizontal="left" vertical="center"/>
    </xf>
    <xf numFmtId="168" fontId="29" fillId="0" borderId="0" xfId="0" applyNumberFormat="1" applyFont="1" applyAlignment="1">
      <alignment horizontal="right" vertical="center"/>
    </xf>
    <xf numFmtId="0" fontId="29" fillId="0" borderId="14" xfId="0" applyFont="1" applyBorder="1" applyAlignment="1">
      <alignment horizontal="left" vertical="center"/>
    </xf>
    <xf numFmtId="0" fontId="29" fillId="0" borderId="22" xfId="0" applyFont="1" applyBorder="1" applyAlignment="1">
      <alignment horizontal="left" vertical="center"/>
    </xf>
    <xf numFmtId="0" fontId="29" fillId="0" borderId="23" xfId="0" applyFont="1" applyBorder="1" applyAlignment="1">
      <alignment horizontal="left" vertical="center"/>
    </xf>
    <xf numFmtId="0" fontId="30" fillId="0" borderId="13" xfId="0" applyFont="1" applyBorder="1" applyAlignment="1">
      <alignment horizontal="left" vertical="center"/>
    </xf>
    <xf numFmtId="0" fontId="30" fillId="0" borderId="0" xfId="0" applyFont="1" applyAlignment="1">
      <alignment horizontal="left" vertical="center"/>
    </xf>
    <xf numFmtId="168" fontId="30" fillId="0" borderId="0" xfId="0" applyNumberFormat="1" applyFont="1" applyAlignment="1">
      <alignment horizontal="right" vertical="center"/>
    </xf>
    <xf numFmtId="0" fontId="30" fillId="0" borderId="14" xfId="0" applyFont="1" applyBorder="1" applyAlignment="1">
      <alignment horizontal="left" vertical="center"/>
    </xf>
    <xf numFmtId="0" fontId="30" fillId="0" borderId="22" xfId="0" applyFont="1" applyBorder="1" applyAlignment="1">
      <alignment horizontal="left" vertical="center"/>
    </xf>
    <xf numFmtId="0" fontId="30" fillId="0" borderId="23" xfId="0" applyFont="1" applyBorder="1" applyAlignment="1">
      <alignment horizontal="left" vertical="center"/>
    </xf>
    <xf numFmtId="0" fontId="31" fillId="0" borderId="13" xfId="0" applyFont="1" applyBorder="1" applyAlignment="1">
      <alignment horizontal="left" vertical="center"/>
    </xf>
    <xf numFmtId="0" fontId="31" fillId="0" borderId="0" xfId="0" applyFont="1" applyAlignment="1">
      <alignment horizontal="left" vertical="center"/>
    </xf>
    <xf numFmtId="168" fontId="31" fillId="0" borderId="0" xfId="0" applyNumberFormat="1" applyFont="1" applyAlignment="1">
      <alignment horizontal="right" vertical="center"/>
    </xf>
    <xf numFmtId="0" fontId="31" fillId="0" borderId="14" xfId="0" applyFont="1" applyBorder="1" applyAlignment="1">
      <alignment horizontal="left" vertical="center"/>
    </xf>
    <xf numFmtId="0" fontId="31" fillId="0" borderId="22" xfId="0" applyFont="1" applyBorder="1" applyAlignment="1">
      <alignment horizontal="left" vertical="center"/>
    </xf>
    <xf numFmtId="0" fontId="31" fillId="0" borderId="23" xfId="0" applyFont="1" applyBorder="1" applyAlignment="1">
      <alignment horizontal="left" vertical="center"/>
    </xf>
    <xf numFmtId="0" fontId="32" fillId="0" borderId="33" xfId="0" applyFont="1" applyBorder="1" applyAlignment="1">
      <alignment horizontal="center" vertical="center"/>
    </xf>
    <xf numFmtId="49" fontId="32" fillId="0" borderId="33" xfId="0" applyNumberFormat="1" applyFont="1" applyBorder="1" applyAlignment="1">
      <alignment horizontal="left" vertical="center" wrapText="1"/>
    </xf>
    <xf numFmtId="0" fontId="32" fillId="0" borderId="33" xfId="0" applyFont="1" applyBorder="1" applyAlignment="1">
      <alignment horizontal="center" vertical="center" wrapText="1"/>
    </xf>
    <xf numFmtId="168" fontId="32" fillId="0" borderId="33" xfId="0" applyNumberFormat="1" applyFont="1" applyBorder="1" applyAlignment="1">
      <alignment horizontal="right" vertical="center"/>
    </xf>
    <xf numFmtId="0" fontId="11" fillId="0" borderId="25" xfId="0" applyFont="1" applyBorder="1" applyAlignment="1">
      <alignment horizontal="center" vertical="center"/>
    </xf>
    <xf numFmtId="167" fontId="11" fillId="0" borderId="25" xfId="0" applyNumberFormat="1" applyFont="1" applyBorder="1" applyAlignment="1">
      <alignment horizontal="right" vertical="center"/>
    </xf>
    <xf numFmtId="167" fontId="11" fillId="0" borderId="26" xfId="0" applyNumberFormat="1" applyFont="1" applyBorder="1" applyAlignment="1">
      <alignment horizontal="right" vertical="center"/>
    </xf>
    <xf numFmtId="0" fontId="29" fillId="0" borderId="24" xfId="0" applyFont="1" applyBorder="1" applyAlignment="1">
      <alignment horizontal="left" vertical="center"/>
    </xf>
    <xf numFmtId="0" fontId="29" fillId="0" borderId="25" xfId="0" applyFont="1" applyBorder="1" applyAlignment="1">
      <alignment horizontal="left" vertical="center"/>
    </xf>
    <xf numFmtId="0" fontId="29" fillId="0" borderId="26" xfId="0" applyFont="1" applyBorder="1" applyAlignment="1">
      <alignment horizontal="left" vertical="center"/>
    </xf>
    <xf numFmtId="0" fontId="71" fillId="0" borderId="0" xfId="36" applyFont="1" applyAlignment="1">
      <alignment horizontal="center" vertical="center"/>
    </xf>
    <xf numFmtId="0" fontId="1" fillId="33" borderId="0" xfId="0" applyFont="1" applyFill="1" applyAlignment="1" applyProtection="1">
      <alignment horizontal="left" vertical="center"/>
      <protection/>
    </xf>
    <xf numFmtId="0" fontId="9" fillId="33" borderId="0" xfId="0" applyFont="1" applyFill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72" fillId="33" borderId="0" xfId="36" applyFont="1" applyFill="1" applyAlignment="1" applyProtection="1">
      <alignment horizontal="left" vertical="center"/>
      <protection/>
    </xf>
    <xf numFmtId="0" fontId="0" fillId="33" borderId="0" xfId="0" applyFont="1" applyFill="1" applyAlignment="1" applyProtection="1">
      <alignment horizontal="left" vertical="top"/>
      <protection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center" wrapText="1"/>
    </xf>
    <xf numFmtId="164" fontId="9" fillId="0" borderId="0" xfId="0" applyNumberFormat="1" applyFont="1" applyAlignment="1">
      <alignment horizontal="right" vertical="center"/>
    </xf>
    <xf numFmtId="164" fontId="10" fillId="0" borderId="16" xfId="0" applyNumberFormat="1" applyFont="1" applyBorder="1" applyAlignment="1">
      <alignment horizontal="right" vertical="center"/>
    </xf>
    <xf numFmtId="0" fontId="0" fillId="0" borderId="16" xfId="0" applyBorder="1" applyAlignment="1">
      <alignment horizontal="left" vertical="center"/>
    </xf>
    <xf numFmtId="165" fontId="11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left" vertical="center"/>
    </xf>
    <xf numFmtId="164" fontId="12" fillId="0" borderId="0" xfId="0" applyNumberFormat="1" applyFont="1" applyAlignment="1">
      <alignment horizontal="right" vertical="center"/>
    </xf>
    <xf numFmtId="0" fontId="7" fillId="34" borderId="18" xfId="0" applyFont="1" applyFill="1" applyBorder="1" applyAlignment="1">
      <alignment horizontal="left" vertical="center"/>
    </xf>
    <xf numFmtId="0" fontId="0" fillId="34" borderId="18" xfId="0" applyFill="1" applyBorder="1" applyAlignment="1">
      <alignment horizontal="left" vertical="center"/>
    </xf>
    <xf numFmtId="164" fontId="7" fillId="34" borderId="18" xfId="0" applyNumberFormat="1" applyFont="1" applyFill="1" applyBorder="1" applyAlignment="1">
      <alignment horizontal="right" vertical="center"/>
    </xf>
    <xf numFmtId="0" fontId="0" fillId="34" borderId="34" xfId="0" applyFill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6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6" fillId="34" borderId="17" xfId="0" applyFont="1" applyFill="1" applyBorder="1" applyAlignment="1">
      <alignment horizontal="center" vertical="center"/>
    </xf>
    <xf numFmtId="0" fontId="6" fillId="34" borderId="18" xfId="0" applyFont="1" applyFill="1" applyBorder="1" applyAlignment="1">
      <alignment horizontal="center" vertical="center"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164" fontId="21" fillId="0" borderId="0" xfId="0" applyNumberFormat="1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0" fontId="3" fillId="34" borderId="0" xfId="0" applyFont="1" applyFill="1" applyAlignment="1">
      <alignment horizontal="center" vertical="center"/>
    </xf>
    <xf numFmtId="164" fontId="17" fillId="0" borderId="0" xfId="0" applyNumberFormat="1" applyFont="1" applyAlignment="1">
      <alignment horizontal="right" vertical="center"/>
    </xf>
    <xf numFmtId="0" fontId="17" fillId="0" borderId="0" xfId="0" applyFont="1" applyAlignment="1">
      <alignment horizontal="left" vertical="center"/>
    </xf>
    <xf numFmtId="164" fontId="17" fillId="34" borderId="0" xfId="0" applyNumberFormat="1" applyFont="1" applyFill="1" applyAlignment="1">
      <alignment horizontal="right" vertical="center"/>
    </xf>
    <xf numFmtId="0" fontId="0" fillId="34" borderId="0" xfId="0" applyFill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166" fontId="6" fillId="0" borderId="0" xfId="0" applyNumberFormat="1" applyFont="1" applyAlignment="1">
      <alignment horizontal="left" vertical="top"/>
    </xf>
    <xf numFmtId="0" fontId="0" fillId="0" borderId="0" xfId="0" applyFont="1" applyAlignment="1">
      <alignment horizontal="left" vertical="center" wrapText="1"/>
    </xf>
    <xf numFmtId="164" fontId="10" fillId="0" borderId="0" xfId="0" applyNumberFormat="1" applyFont="1" applyAlignment="1">
      <alignment horizontal="right" vertical="center"/>
    </xf>
    <xf numFmtId="164" fontId="11" fillId="0" borderId="0" xfId="0" applyNumberFormat="1" applyFont="1" applyAlignment="1">
      <alignment horizontal="right" vertical="center"/>
    </xf>
    <xf numFmtId="0" fontId="6" fillId="34" borderId="0" xfId="0" applyFont="1" applyFill="1" applyAlignment="1">
      <alignment horizontal="center" vertical="center"/>
    </xf>
    <xf numFmtId="164" fontId="23" fillId="0" borderId="0" xfId="0" applyNumberFormat="1" applyFont="1" applyAlignment="1">
      <alignment horizontal="right" vertical="center"/>
    </xf>
    <xf numFmtId="0" fontId="24" fillId="0" borderId="0" xfId="0" applyFont="1" applyAlignment="1">
      <alignment horizontal="left" vertical="center"/>
    </xf>
    <xf numFmtId="164" fontId="25" fillId="0" borderId="0" xfId="0" applyNumberFormat="1" applyFont="1" applyAlignment="1">
      <alignment horizontal="right" vertical="center"/>
    </xf>
    <xf numFmtId="0" fontId="6" fillId="34" borderId="31" xfId="0" applyFont="1" applyFill="1" applyBorder="1" applyAlignment="1">
      <alignment horizontal="center" vertical="center" wrapText="1"/>
    </xf>
    <xf numFmtId="0" fontId="0" fillId="34" borderId="31" xfId="0" applyFill="1" applyBorder="1" applyAlignment="1">
      <alignment horizontal="center" vertical="center" wrapText="1"/>
    </xf>
    <xf numFmtId="0" fontId="0" fillId="34" borderId="32" xfId="0" applyFill="1" applyBorder="1" applyAlignment="1">
      <alignment horizontal="center" vertical="center" wrapText="1"/>
    </xf>
    <xf numFmtId="0" fontId="0" fillId="0" borderId="33" xfId="0" applyFont="1" applyBorder="1" applyAlignment="1">
      <alignment horizontal="left" vertical="center" wrapText="1"/>
    </xf>
    <xf numFmtId="0" fontId="0" fillId="0" borderId="33" xfId="0" applyBorder="1" applyAlignment="1">
      <alignment horizontal="left" vertical="center"/>
    </xf>
    <xf numFmtId="164" fontId="0" fillId="0" borderId="33" xfId="0" applyNumberFormat="1" applyFont="1" applyBorder="1" applyAlignment="1">
      <alignment horizontal="right" vertical="center"/>
    </xf>
    <xf numFmtId="0" fontId="28" fillId="0" borderId="0" xfId="0" applyFont="1" applyAlignment="1">
      <alignment horizontal="left" vertical="center" wrapText="1"/>
    </xf>
    <xf numFmtId="0" fontId="28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 wrapText="1"/>
    </xf>
    <xf numFmtId="0" fontId="29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 wrapText="1"/>
    </xf>
    <xf numFmtId="0" fontId="30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 wrapText="1"/>
    </xf>
    <xf numFmtId="0" fontId="31" fillId="0" borderId="0" xfId="0" applyFont="1" applyAlignment="1">
      <alignment horizontal="left" vertical="center"/>
    </xf>
    <xf numFmtId="0" fontId="32" fillId="0" borderId="33" xfId="0" applyFont="1" applyBorder="1" applyAlignment="1">
      <alignment horizontal="left" vertical="center" wrapText="1"/>
    </xf>
    <xf numFmtId="0" fontId="32" fillId="0" borderId="33" xfId="0" applyFont="1" applyBorder="1" applyAlignment="1">
      <alignment horizontal="left" vertical="center"/>
    </xf>
    <xf numFmtId="164" fontId="32" fillId="0" borderId="33" xfId="0" applyNumberFormat="1" applyFont="1" applyBorder="1" applyAlignment="1">
      <alignment horizontal="right" vertical="center"/>
    </xf>
    <xf numFmtId="164" fontId="25" fillId="0" borderId="0" xfId="0" applyNumberFormat="1" applyFont="1" applyAlignment="1">
      <alignment horizontal="right"/>
    </xf>
    <xf numFmtId="0" fontId="24" fillId="0" borderId="0" xfId="0" applyFont="1" applyAlignment="1">
      <alignment horizontal="left"/>
    </xf>
    <xf numFmtId="164" fontId="23" fillId="0" borderId="0" xfId="0" applyNumberFormat="1" applyFont="1" applyAlignment="1">
      <alignment horizontal="right"/>
    </xf>
    <xf numFmtId="0" fontId="72" fillId="33" borderId="0" xfId="36" applyFont="1" applyFill="1" applyAlignment="1" applyProtection="1">
      <alignment horizontal="center" vertical="center"/>
      <protection/>
    </xf>
    <xf numFmtId="164" fontId="17" fillId="0" borderId="0" xfId="0" applyNumberFormat="1" applyFont="1" applyAlignment="1">
      <alignment horizontal="right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FB385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C2C43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99EC3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C:\KROSplusData\System\Temp\radFB385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C:\KROSplusData\System\Temp\radC2C43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C:\KROSplusData\System\Temp\rad99EC3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4"/>
  <sheetViews>
    <sheetView showGridLines="0" tabSelected="1" zoomScalePageLayoutView="0" workbookViewId="0" topLeftCell="A1">
      <pane ySplit="1" topLeftCell="A63" activePane="bottomLeft" state="frozen"/>
      <selection pane="topLeft" activeCell="A1" sqref="A1"/>
      <selection pane="bottomLeft" activeCell="A1" sqref="A1"/>
    </sheetView>
  </sheetViews>
  <sheetFormatPr defaultColWidth="10.660156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33" width="2.5" style="2" customWidth="1"/>
    <col min="34" max="34" width="3.33203125" style="2" customWidth="1"/>
    <col min="35" max="37" width="2.5" style="2" customWidth="1"/>
    <col min="38" max="38" width="8.33203125" style="2" customWidth="1"/>
    <col min="39" max="39" width="3.33203125" style="2" customWidth="1"/>
    <col min="40" max="40" width="13.33203125" style="2" customWidth="1"/>
    <col min="41" max="41" width="7.5" style="2" customWidth="1"/>
    <col min="42" max="42" width="4.16015625" style="2" customWidth="1"/>
    <col min="43" max="43" width="1.66796875" style="2" customWidth="1"/>
    <col min="44" max="44" width="10.66015625" style="1" customWidth="1"/>
    <col min="45" max="46" width="25.83203125" style="2" hidden="1" customWidth="1"/>
    <col min="47" max="47" width="25" style="2" hidden="1" customWidth="1"/>
    <col min="48" max="52" width="21.66015625" style="2" hidden="1" customWidth="1"/>
    <col min="53" max="53" width="19.16015625" style="2" hidden="1" customWidth="1"/>
    <col min="54" max="54" width="25" style="2" hidden="1" customWidth="1"/>
    <col min="55" max="56" width="19.16015625" style="2" hidden="1" customWidth="1"/>
    <col min="57" max="57" width="66.5" style="2" customWidth="1"/>
    <col min="58" max="70" width="10.66015625" style="1" customWidth="1"/>
    <col min="71" max="89" width="10.66015625" style="2" hidden="1" customWidth="1"/>
    <col min="90" max="16384" width="10.66015625" style="1" customWidth="1"/>
  </cols>
  <sheetData>
    <row r="1" spans="1:256" s="3" customFormat="1" ht="22.5" customHeight="1">
      <c r="A1" s="154" t="s">
        <v>0</v>
      </c>
      <c r="B1" s="155"/>
      <c r="C1" s="155"/>
      <c r="D1" s="156" t="s">
        <v>1</v>
      </c>
      <c r="E1" s="155"/>
      <c r="F1" s="155"/>
      <c r="G1" s="155"/>
      <c r="H1" s="155"/>
      <c r="I1" s="155"/>
      <c r="J1" s="155"/>
      <c r="K1" s="157" t="s">
        <v>633</v>
      </c>
      <c r="L1" s="157"/>
      <c r="M1" s="157"/>
      <c r="N1" s="157"/>
      <c r="O1" s="157"/>
      <c r="P1" s="157"/>
      <c r="Q1" s="157"/>
      <c r="R1" s="157"/>
      <c r="S1" s="157"/>
      <c r="T1" s="155"/>
      <c r="U1" s="155"/>
      <c r="V1" s="155"/>
      <c r="W1" s="157" t="s">
        <v>634</v>
      </c>
      <c r="X1" s="157"/>
      <c r="Y1" s="157"/>
      <c r="Z1" s="157"/>
      <c r="AA1" s="157"/>
      <c r="AB1" s="157"/>
      <c r="AC1" s="157"/>
      <c r="AD1" s="157"/>
      <c r="AE1" s="157"/>
      <c r="AF1" s="157"/>
      <c r="AG1" s="155"/>
      <c r="AH1" s="15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4" t="s">
        <v>2</v>
      </c>
      <c r="BB1" s="4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4" t="s">
        <v>3</v>
      </c>
      <c r="BU1" s="4" t="s">
        <v>3</v>
      </c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37.5" customHeight="1">
      <c r="C2" s="159" t="s">
        <v>4</v>
      </c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  <c r="AF2" s="160"/>
      <c r="AG2" s="160"/>
      <c r="AH2" s="160"/>
      <c r="AI2" s="160"/>
      <c r="AJ2" s="160"/>
      <c r="AK2" s="160"/>
      <c r="AL2" s="160"/>
      <c r="AM2" s="160"/>
      <c r="AN2" s="160"/>
      <c r="AO2" s="160"/>
      <c r="AP2" s="160"/>
      <c r="AR2" s="185" t="s">
        <v>5</v>
      </c>
      <c r="AS2" s="160"/>
      <c r="AT2" s="160"/>
      <c r="AU2" s="160"/>
      <c r="AV2" s="160"/>
      <c r="AW2" s="160"/>
      <c r="AX2" s="160"/>
      <c r="AY2" s="160"/>
      <c r="AZ2" s="160"/>
      <c r="BA2" s="160"/>
      <c r="BB2" s="160"/>
      <c r="BC2" s="160"/>
      <c r="BD2" s="160"/>
      <c r="BE2" s="160"/>
      <c r="BS2" s="6" t="s">
        <v>6</v>
      </c>
      <c r="BT2" s="6" t="s">
        <v>7</v>
      </c>
    </row>
    <row r="3" spans="2:72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6</v>
      </c>
      <c r="BT3" s="6" t="s">
        <v>8</v>
      </c>
    </row>
    <row r="4" spans="2:71" s="2" customFormat="1" ht="37.5" customHeight="1">
      <c r="B4" s="10"/>
      <c r="C4" s="161" t="s">
        <v>9</v>
      </c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60"/>
      <c r="AF4" s="160"/>
      <c r="AG4" s="160"/>
      <c r="AH4" s="160"/>
      <c r="AI4" s="160"/>
      <c r="AJ4" s="160"/>
      <c r="AK4" s="160"/>
      <c r="AL4" s="160"/>
      <c r="AM4" s="160"/>
      <c r="AN4" s="160"/>
      <c r="AO4" s="160"/>
      <c r="AP4" s="160"/>
      <c r="AQ4" s="11"/>
      <c r="AS4" s="12" t="s">
        <v>10</v>
      </c>
      <c r="BS4" s="6" t="s">
        <v>11</v>
      </c>
    </row>
    <row r="5" spans="2:71" s="2" customFormat="1" ht="15" customHeight="1">
      <c r="B5" s="10"/>
      <c r="D5" s="13" t="s">
        <v>12</v>
      </c>
      <c r="K5" s="162" t="s">
        <v>13</v>
      </c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0"/>
      <c r="AA5" s="160"/>
      <c r="AB5" s="160"/>
      <c r="AC5" s="160"/>
      <c r="AD5" s="160"/>
      <c r="AE5" s="160"/>
      <c r="AF5" s="160"/>
      <c r="AG5" s="160"/>
      <c r="AH5" s="160"/>
      <c r="AI5" s="160"/>
      <c r="AJ5" s="160"/>
      <c r="AK5" s="160"/>
      <c r="AL5" s="160"/>
      <c r="AM5" s="160"/>
      <c r="AN5" s="160"/>
      <c r="AO5" s="160"/>
      <c r="AQ5" s="11"/>
      <c r="BS5" s="6" t="s">
        <v>6</v>
      </c>
    </row>
    <row r="6" spans="2:71" s="2" customFormat="1" ht="37.5" customHeight="1">
      <c r="B6" s="10"/>
      <c r="D6" s="15" t="s">
        <v>14</v>
      </c>
      <c r="K6" s="163" t="s">
        <v>15</v>
      </c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60"/>
      <c r="AD6" s="160"/>
      <c r="AE6" s="160"/>
      <c r="AF6" s="160"/>
      <c r="AG6" s="160"/>
      <c r="AH6" s="160"/>
      <c r="AI6" s="160"/>
      <c r="AJ6" s="160"/>
      <c r="AK6" s="160"/>
      <c r="AL6" s="160"/>
      <c r="AM6" s="160"/>
      <c r="AN6" s="160"/>
      <c r="AO6" s="160"/>
      <c r="AQ6" s="11"/>
      <c r="BS6" s="6" t="s">
        <v>16</v>
      </c>
    </row>
    <row r="7" spans="2:71" s="2" customFormat="1" ht="15" customHeight="1">
      <c r="B7" s="10"/>
      <c r="D7" s="16" t="s">
        <v>17</v>
      </c>
      <c r="K7" s="14"/>
      <c r="AK7" s="16" t="s">
        <v>18</v>
      </c>
      <c r="AN7" s="14"/>
      <c r="AQ7" s="11"/>
      <c r="BS7" s="6" t="s">
        <v>19</v>
      </c>
    </row>
    <row r="8" spans="2:71" s="2" customFormat="1" ht="15" customHeight="1">
      <c r="B8" s="10"/>
      <c r="D8" s="16" t="s">
        <v>20</v>
      </c>
      <c r="K8" s="14" t="s">
        <v>21</v>
      </c>
      <c r="AK8" s="16" t="s">
        <v>22</v>
      </c>
      <c r="AN8" s="14" t="s">
        <v>23</v>
      </c>
      <c r="AQ8" s="11"/>
      <c r="BS8" s="6" t="s">
        <v>24</v>
      </c>
    </row>
    <row r="9" spans="2:71" s="2" customFormat="1" ht="15" customHeight="1">
      <c r="B9" s="10"/>
      <c r="AQ9" s="11"/>
      <c r="BS9" s="6" t="s">
        <v>25</v>
      </c>
    </row>
    <row r="10" spans="2:71" s="2" customFormat="1" ht="15" customHeight="1">
      <c r="B10" s="10"/>
      <c r="D10" s="16" t="s">
        <v>26</v>
      </c>
      <c r="AK10" s="16" t="s">
        <v>27</v>
      </c>
      <c r="AN10" s="14" t="s">
        <v>28</v>
      </c>
      <c r="AQ10" s="11"/>
      <c r="BS10" s="6" t="s">
        <v>16</v>
      </c>
    </row>
    <row r="11" spans="2:71" s="2" customFormat="1" ht="19.5" customHeight="1">
      <c r="B11" s="10"/>
      <c r="E11" s="14" t="s">
        <v>29</v>
      </c>
      <c r="AK11" s="16" t="s">
        <v>30</v>
      </c>
      <c r="AN11" s="14"/>
      <c r="AQ11" s="11"/>
      <c r="BS11" s="6" t="s">
        <v>16</v>
      </c>
    </row>
    <row r="12" spans="2:71" s="2" customFormat="1" ht="7.5" customHeight="1">
      <c r="B12" s="10"/>
      <c r="AQ12" s="11"/>
      <c r="BS12" s="6" t="s">
        <v>16</v>
      </c>
    </row>
    <row r="13" spans="2:71" s="2" customFormat="1" ht="15" customHeight="1">
      <c r="B13" s="10"/>
      <c r="D13" s="16" t="s">
        <v>31</v>
      </c>
      <c r="AK13" s="16" t="s">
        <v>27</v>
      </c>
      <c r="AN13" s="14"/>
      <c r="AQ13" s="11"/>
      <c r="BS13" s="6" t="s">
        <v>16</v>
      </c>
    </row>
    <row r="14" spans="2:71" s="2" customFormat="1" ht="15.75" customHeight="1">
      <c r="B14" s="10"/>
      <c r="E14" s="14" t="s">
        <v>32</v>
      </c>
      <c r="AK14" s="16" t="s">
        <v>30</v>
      </c>
      <c r="AN14" s="14"/>
      <c r="AQ14" s="11"/>
      <c r="BS14" s="6" t="s">
        <v>16</v>
      </c>
    </row>
    <row r="15" spans="2:71" s="2" customFormat="1" ht="7.5" customHeight="1">
      <c r="B15" s="10"/>
      <c r="AQ15" s="11"/>
      <c r="BS15" s="6" t="s">
        <v>3</v>
      </c>
    </row>
    <row r="16" spans="2:71" s="2" customFormat="1" ht="15" customHeight="1">
      <c r="B16" s="10"/>
      <c r="D16" s="16" t="s">
        <v>33</v>
      </c>
      <c r="AK16" s="16" t="s">
        <v>27</v>
      </c>
      <c r="AN16" s="14" t="s">
        <v>34</v>
      </c>
      <c r="AQ16" s="11"/>
      <c r="BS16" s="6" t="s">
        <v>3</v>
      </c>
    </row>
    <row r="17" spans="2:71" s="2" customFormat="1" ht="19.5" customHeight="1">
      <c r="B17" s="10"/>
      <c r="E17" s="14" t="s">
        <v>35</v>
      </c>
      <c r="AK17" s="16" t="s">
        <v>30</v>
      </c>
      <c r="AN17" s="14" t="s">
        <v>36</v>
      </c>
      <c r="AQ17" s="11"/>
      <c r="BS17" s="6" t="s">
        <v>37</v>
      </c>
    </row>
    <row r="18" spans="2:71" s="2" customFormat="1" ht="7.5" customHeight="1">
      <c r="B18" s="10"/>
      <c r="AQ18" s="11"/>
      <c r="BS18" s="6" t="s">
        <v>6</v>
      </c>
    </row>
    <row r="19" spans="2:71" s="2" customFormat="1" ht="15" customHeight="1">
      <c r="B19" s="10"/>
      <c r="D19" s="16" t="s">
        <v>38</v>
      </c>
      <c r="AK19" s="16" t="s">
        <v>27</v>
      </c>
      <c r="AN19" s="14"/>
      <c r="AQ19" s="11"/>
      <c r="BS19" s="6" t="s">
        <v>6</v>
      </c>
    </row>
    <row r="20" spans="2:43" s="2" customFormat="1" ht="15.75" customHeight="1">
      <c r="B20" s="10"/>
      <c r="E20" s="14" t="s">
        <v>39</v>
      </c>
      <c r="AK20" s="16" t="s">
        <v>30</v>
      </c>
      <c r="AN20" s="14"/>
      <c r="AQ20" s="11"/>
    </row>
    <row r="21" spans="2:43" s="2" customFormat="1" ht="7.5" customHeight="1">
      <c r="B21" s="10"/>
      <c r="AQ21" s="11"/>
    </row>
    <row r="22" spans="2:43" s="2" customFormat="1" ht="15.75" customHeight="1">
      <c r="B22" s="10"/>
      <c r="D22" s="16" t="s">
        <v>40</v>
      </c>
      <c r="AQ22" s="11"/>
    </row>
    <row r="23" spans="2:43" s="2" customFormat="1" ht="15.75" customHeight="1">
      <c r="B23" s="10"/>
      <c r="E23" s="164"/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160"/>
      <c r="Y23" s="160"/>
      <c r="Z23" s="160"/>
      <c r="AA23" s="160"/>
      <c r="AB23" s="160"/>
      <c r="AC23" s="160"/>
      <c r="AD23" s="160"/>
      <c r="AE23" s="160"/>
      <c r="AF23" s="160"/>
      <c r="AG23" s="160"/>
      <c r="AH23" s="160"/>
      <c r="AI23" s="160"/>
      <c r="AJ23" s="160"/>
      <c r="AK23" s="160"/>
      <c r="AL23" s="160"/>
      <c r="AM23" s="160"/>
      <c r="AN23" s="160"/>
      <c r="AQ23" s="11"/>
    </row>
    <row r="24" spans="2:43" s="2" customFormat="1" ht="7.5" customHeight="1">
      <c r="B24" s="10"/>
      <c r="AQ24" s="11"/>
    </row>
    <row r="25" spans="2:43" s="2" customFormat="1" ht="7.5" customHeight="1">
      <c r="B25" s="10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Q25" s="11"/>
    </row>
    <row r="26" spans="2:43" s="2" customFormat="1" ht="15" customHeight="1">
      <c r="B26" s="10"/>
      <c r="D26" s="18" t="s">
        <v>41</v>
      </c>
      <c r="AK26" s="165">
        <f>ROUND($AG$87,2)</f>
        <v>0</v>
      </c>
      <c r="AL26" s="160"/>
      <c r="AM26" s="160"/>
      <c r="AN26" s="160"/>
      <c r="AO26" s="160"/>
      <c r="AQ26" s="11"/>
    </row>
    <row r="27" spans="2:43" s="2" customFormat="1" ht="15" customHeight="1">
      <c r="B27" s="10"/>
      <c r="D27" s="18" t="s">
        <v>42</v>
      </c>
      <c r="AK27" s="165">
        <f>ROUND($AG$91,2)</f>
        <v>0</v>
      </c>
      <c r="AL27" s="160"/>
      <c r="AM27" s="160"/>
      <c r="AN27" s="160"/>
      <c r="AO27" s="160"/>
      <c r="AQ27" s="11"/>
    </row>
    <row r="28" spans="2:43" s="6" customFormat="1" ht="7.5" customHeight="1">
      <c r="B28" s="19"/>
      <c r="AQ28" s="20"/>
    </row>
    <row r="29" spans="2:43" s="6" customFormat="1" ht="27" customHeight="1">
      <c r="B29" s="19"/>
      <c r="D29" s="21" t="s">
        <v>43</v>
      </c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166">
        <f>ROUND($AK$26+$AK$27,2)</f>
        <v>0</v>
      </c>
      <c r="AL29" s="167"/>
      <c r="AM29" s="167"/>
      <c r="AN29" s="167"/>
      <c r="AO29" s="167"/>
      <c r="AQ29" s="20"/>
    </row>
    <row r="30" spans="2:43" s="6" customFormat="1" ht="7.5" customHeight="1">
      <c r="B30" s="19"/>
      <c r="AQ30" s="20"/>
    </row>
    <row r="31" spans="2:43" s="6" customFormat="1" ht="15" customHeight="1">
      <c r="B31" s="23"/>
      <c r="D31" s="24" t="s">
        <v>44</v>
      </c>
      <c r="F31" s="24" t="s">
        <v>45</v>
      </c>
      <c r="L31" s="168">
        <v>0.21</v>
      </c>
      <c r="M31" s="169"/>
      <c r="N31" s="169"/>
      <c r="O31" s="169"/>
      <c r="T31" s="26" t="s">
        <v>46</v>
      </c>
      <c r="W31" s="170">
        <f>ROUND($AZ$87+SUM($CD$92:$CD$92),2)</f>
        <v>0</v>
      </c>
      <c r="X31" s="169"/>
      <c r="Y31" s="169"/>
      <c r="Z31" s="169"/>
      <c r="AA31" s="169"/>
      <c r="AB31" s="169"/>
      <c r="AC31" s="169"/>
      <c r="AD31" s="169"/>
      <c r="AE31" s="169"/>
      <c r="AK31" s="170">
        <f>ROUND($AV$87+SUM($BY$92:$BY$92),2)</f>
        <v>0</v>
      </c>
      <c r="AL31" s="169"/>
      <c r="AM31" s="169"/>
      <c r="AN31" s="169"/>
      <c r="AO31" s="169"/>
      <c r="AQ31" s="27"/>
    </row>
    <row r="32" spans="2:43" s="6" customFormat="1" ht="15" customHeight="1">
      <c r="B32" s="23"/>
      <c r="F32" s="24" t="s">
        <v>47</v>
      </c>
      <c r="L32" s="168">
        <v>0.15</v>
      </c>
      <c r="M32" s="169"/>
      <c r="N32" s="169"/>
      <c r="O32" s="169"/>
      <c r="T32" s="26" t="s">
        <v>46</v>
      </c>
      <c r="W32" s="170">
        <f>ROUND($BA$87+SUM($CE$92:$CE$92),2)</f>
        <v>0</v>
      </c>
      <c r="X32" s="169"/>
      <c r="Y32" s="169"/>
      <c r="Z32" s="169"/>
      <c r="AA32" s="169"/>
      <c r="AB32" s="169"/>
      <c r="AC32" s="169"/>
      <c r="AD32" s="169"/>
      <c r="AE32" s="169"/>
      <c r="AK32" s="170">
        <f>ROUND($AW$87+SUM($BZ$92:$BZ$92),2)</f>
        <v>0</v>
      </c>
      <c r="AL32" s="169"/>
      <c r="AM32" s="169"/>
      <c r="AN32" s="169"/>
      <c r="AO32" s="169"/>
      <c r="AQ32" s="27"/>
    </row>
    <row r="33" spans="2:43" s="6" customFormat="1" ht="15" customHeight="1" hidden="1">
      <c r="B33" s="23"/>
      <c r="F33" s="24" t="s">
        <v>48</v>
      </c>
      <c r="L33" s="168">
        <v>0.21</v>
      </c>
      <c r="M33" s="169"/>
      <c r="N33" s="169"/>
      <c r="O33" s="169"/>
      <c r="T33" s="26" t="s">
        <v>46</v>
      </c>
      <c r="W33" s="170">
        <f>ROUND($BB$87+SUM($CF$92:$CF$92),2)</f>
        <v>0</v>
      </c>
      <c r="X33" s="169"/>
      <c r="Y33" s="169"/>
      <c r="Z33" s="169"/>
      <c r="AA33" s="169"/>
      <c r="AB33" s="169"/>
      <c r="AC33" s="169"/>
      <c r="AD33" s="169"/>
      <c r="AE33" s="169"/>
      <c r="AK33" s="170">
        <v>0</v>
      </c>
      <c r="AL33" s="169"/>
      <c r="AM33" s="169"/>
      <c r="AN33" s="169"/>
      <c r="AO33" s="169"/>
      <c r="AQ33" s="27"/>
    </row>
    <row r="34" spans="2:43" s="6" customFormat="1" ht="15" customHeight="1" hidden="1">
      <c r="B34" s="23"/>
      <c r="F34" s="24" t="s">
        <v>49</v>
      </c>
      <c r="L34" s="168">
        <v>0.15</v>
      </c>
      <c r="M34" s="169"/>
      <c r="N34" s="169"/>
      <c r="O34" s="169"/>
      <c r="T34" s="26" t="s">
        <v>46</v>
      </c>
      <c r="W34" s="170">
        <f>ROUND($BC$87+SUM($CG$92:$CG$92),2)</f>
        <v>0</v>
      </c>
      <c r="X34" s="169"/>
      <c r="Y34" s="169"/>
      <c r="Z34" s="169"/>
      <c r="AA34" s="169"/>
      <c r="AB34" s="169"/>
      <c r="AC34" s="169"/>
      <c r="AD34" s="169"/>
      <c r="AE34" s="169"/>
      <c r="AK34" s="170">
        <v>0</v>
      </c>
      <c r="AL34" s="169"/>
      <c r="AM34" s="169"/>
      <c r="AN34" s="169"/>
      <c r="AO34" s="169"/>
      <c r="AQ34" s="27"/>
    </row>
    <row r="35" spans="2:43" s="6" customFormat="1" ht="15" customHeight="1" hidden="1">
      <c r="B35" s="23"/>
      <c r="F35" s="24" t="s">
        <v>50</v>
      </c>
      <c r="L35" s="168">
        <v>0</v>
      </c>
      <c r="M35" s="169"/>
      <c r="N35" s="169"/>
      <c r="O35" s="169"/>
      <c r="T35" s="26" t="s">
        <v>46</v>
      </c>
      <c r="W35" s="170">
        <f>ROUND($BD$87+SUM($CH$92:$CH$92),2)</f>
        <v>0</v>
      </c>
      <c r="X35" s="169"/>
      <c r="Y35" s="169"/>
      <c r="Z35" s="169"/>
      <c r="AA35" s="169"/>
      <c r="AB35" s="169"/>
      <c r="AC35" s="169"/>
      <c r="AD35" s="169"/>
      <c r="AE35" s="169"/>
      <c r="AK35" s="170">
        <v>0</v>
      </c>
      <c r="AL35" s="169"/>
      <c r="AM35" s="169"/>
      <c r="AN35" s="169"/>
      <c r="AO35" s="169"/>
      <c r="AQ35" s="27"/>
    </row>
    <row r="36" spans="2:43" s="6" customFormat="1" ht="7.5" customHeight="1">
      <c r="B36" s="19"/>
      <c r="AQ36" s="20"/>
    </row>
    <row r="37" spans="2:43" s="6" customFormat="1" ht="27" customHeight="1">
      <c r="B37" s="19"/>
      <c r="C37" s="28"/>
      <c r="D37" s="29" t="s">
        <v>51</v>
      </c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1" t="s">
        <v>52</v>
      </c>
      <c r="U37" s="30"/>
      <c r="V37" s="30"/>
      <c r="W37" s="30"/>
      <c r="X37" s="171" t="s">
        <v>53</v>
      </c>
      <c r="Y37" s="172"/>
      <c r="Z37" s="172"/>
      <c r="AA37" s="172"/>
      <c r="AB37" s="172"/>
      <c r="AC37" s="30"/>
      <c r="AD37" s="30"/>
      <c r="AE37" s="30"/>
      <c r="AF37" s="30"/>
      <c r="AG37" s="30"/>
      <c r="AH37" s="30"/>
      <c r="AI37" s="30"/>
      <c r="AJ37" s="30"/>
      <c r="AK37" s="173">
        <f>SUM($AK$29:$AK$35)</f>
        <v>0</v>
      </c>
      <c r="AL37" s="172"/>
      <c r="AM37" s="172"/>
      <c r="AN37" s="172"/>
      <c r="AO37" s="174"/>
      <c r="AP37" s="28"/>
      <c r="AQ37" s="20"/>
    </row>
    <row r="38" spans="2:43" s="6" customFormat="1" ht="15" customHeight="1">
      <c r="B38" s="19"/>
      <c r="AQ38" s="20"/>
    </row>
    <row r="39" spans="2:43" s="2" customFormat="1" ht="14.25" customHeight="1">
      <c r="B39" s="10"/>
      <c r="AQ39" s="11"/>
    </row>
    <row r="40" spans="2:43" s="2" customFormat="1" ht="14.25" customHeight="1">
      <c r="B40" s="10"/>
      <c r="AQ40" s="11"/>
    </row>
    <row r="41" spans="2:43" s="2" customFormat="1" ht="14.25" customHeight="1">
      <c r="B41" s="10"/>
      <c r="AQ41" s="11"/>
    </row>
    <row r="42" spans="2:43" s="2" customFormat="1" ht="14.25" customHeight="1">
      <c r="B42" s="10"/>
      <c r="AQ42" s="11"/>
    </row>
    <row r="43" spans="2:43" s="2" customFormat="1" ht="14.25" customHeight="1">
      <c r="B43" s="10"/>
      <c r="AQ43" s="11"/>
    </row>
    <row r="44" spans="2:43" s="2" customFormat="1" ht="14.25" customHeight="1">
      <c r="B44" s="10"/>
      <c r="AQ44" s="11"/>
    </row>
    <row r="45" spans="2:43" s="2" customFormat="1" ht="14.25" customHeight="1">
      <c r="B45" s="10"/>
      <c r="AQ45" s="11"/>
    </row>
    <row r="46" spans="2:43" s="2" customFormat="1" ht="14.25" customHeight="1">
      <c r="B46" s="10"/>
      <c r="AQ46" s="11"/>
    </row>
    <row r="47" spans="2:43" s="2" customFormat="1" ht="14.25" customHeight="1">
      <c r="B47" s="10"/>
      <c r="AQ47" s="11"/>
    </row>
    <row r="48" spans="2:43" s="2" customFormat="1" ht="14.25" customHeight="1">
      <c r="B48" s="10"/>
      <c r="AQ48" s="11"/>
    </row>
    <row r="49" spans="2:43" s="6" customFormat="1" ht="15.75" customHeight="1">
      <c r="B49" s="19"/>
      <c r="D49" s="32" t="s">
        <v>54</v>
      </c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4"/>
      <c r="AC49" s="32" t="s">
        <v>55</v>
      </c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4"/>
      <c r="AQ49" s="20"/>
    </row>
    <row r="50" spans="2:43" s="2" customFormat="1" ht="14.25" customHeight="1">
      <c r="B50" s="10"/>
      <c r="D50" s="35"/>
      <c r="Z50" s="36"/>
      <c r="AC50" s="35"/>
      <c r="AO50" s="36"/>
      <c r="AQ50" s="11"/>
    </row>
    <row r="51" spans="2:43" s="2" customFormat="1" ht="14.25" customHeight="1">
      <c r="B51" s="10"/>
      <c r="D51" s="35"/>
      <c r="Z51" s="36"/>
      <c r="AC51" s="35"/>
      <c r="AO51" s="36"/>
      <c r="AQ51" s="11"/>
    </row>
    <row r="52" spans="2:43" s="2" customFormat="1" ht="14.25" customHeight="1">
      <c r="B52" s="10"/>
      <c r="D52" s="35"/>
      <c r="Z52" s="36"/>
      <c r="AC52" s="35"/>
      <c r="AO52" s="36"/>
      <c r="AQ52" s="11"/>
    </row>
    <row r="53" spans="2:43" s="2" customFormat="1" ht="14.25" customHeight="1">
      <c r="B53" s="10"/>
      <c r="D53" s="35"/>
      <c r="Z53" s="36"/>
      <c r="AC53" s="35"/>
      <c r="AO53" s="36"/>
      <c r="AQ53" s="11"/>
    </row>
    <row r="54" spans="2:43" s="2" customFormat="1" ht="14.25" customHeight="1">
      <c r="B54" s="10"/>
      <c r="D54" s="35"/>
      <c r="Z54" s="36"/>
      <c r="AC54" s="35"/>
      <c r="AO54" s="36"/>
      <c r="AQ54" s="11"/>
    </row>
    <row r="55" spans="2:43" s="2" customFormat="1" ht="14.25" customHeight="1">
      <c r="B55" s="10"/>
      <c r="D55" s="35"/>
      <c r="Z55" s="36"/>
      <c r="AC55" s="35"/>
      <c r="AO55" s="36"/>
      <c r="AQ55" s="11"/>
    </row>
    <row r="56" spans="2:43" s="2" customFormat="1" ht="14.25" customHeight="1">
      <c r="B56" s="10"/>
      <c r="D56" s="35"/>
      <c r="Z56" s="36"/>
      <c r="AC56" s="35"/>
      <c r="AO56" s="36"/>
      <c r="AQ56" s="11"/>
    </row>
    <row r="57" spans="2:43" s="2" customFormat="1" ht="14.25" customHeight="1">
      <c r="B57" s="10"/>
      <c r="D57" s="35"/>
      <c r="Z57" s="36"/>
      <c r="AC57" s="35"/>
      <c r="AO57" s="36"/>
      <c r="AQ57" s="11"/>
    </row>
    <row r="58" spans="2:43" s="6" customFormat="1" ht="15.75" customHeight="1">
      <c r="B58" s="19"/>
      <c r="D58" s="37" t="s">
        <v>56</v>
      </c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9" t="s">
        <v>57</v>
      </c>
      <c r="S58" s="38"/>
      <c r="T58" s="38"/>
      <c r="U58" s="38"/>
      <c r="V58" s="38"/>
      <c r="W58" s="38"/>
      <c r="X58" s="38"/>
      <c r="Y58" s="38"/>
      <c r="Z58" s="40"/>
      <c r="AC58" s="37" t="s">
        <v>56</v>
      </c>
      <c r="AD58" s="38"/>
      <c r="AE58" s="38"/>
      <c r="AF58" s="38"/>
      <c r="AG58" s="38"/>
      <c r="AH58" s="38"/>
      <c r="AI58" s="38"/>
      <c r="AJ58" s="38"/>
      <c r="AK58" s="38"/>
      <c r="AL58" s="38"/>
      <c r="AM58" s="39" t="s">
        <v>57</v>
      </c>
      <c r="AN58" s="38"/>
      <c r="AO58" s="40"/>
      <c r="AQ58" s="20"/>
    </row>
    <row r="59" spans="2:43" s="2" customFormat="1" ht="14.25" customHeight="1">
      <c r="B59" s="10"/>
      <c r="AQ59" s="11"/>
    </row>
    <row r="60" spans="2:43" s="6" customFormat="1" ht="15.75" customHeight="1">
      <c r="B60" s="19"/>
      <c r="D60" s="32" t="s">
        <v>58</v>
      </c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4"/>
      <c r="AC60" s="32" t="s">
        <v>59</v>
      </c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4"/>
      <c r="AQ60" s="20"/>
    </row>
    <row r="61" spans="2:43" s="2" customFormat="1" ht="14.25" customHeight="1">
      <c r="B61" s="10"/>
      <c r="D61" s="35"/>
      <c r="Z61" s="36"/>
      <c r="AC61" s="35"/>
      <c r="AO61" s="36"/>
      <c r="AQ61" s="11"/>
    </row>
    <row r="62" spans="2:43" s="2" customFormat="1" ht="14.25" customHeight="1">
      <c r="B62" s="10"/>
      <c r="D62" s="35"/>
      <c r="Z62" s="36"/>
      <c r="AC62" s="35"/>
      <c r="AO62" s="36"/>
      <c r="AQ62" s="11"/>
    </row>
    <row r="63" spans="2:43" s="2" customFormat="1" ht="14.25" customHeight="1">
      <c r="B63" s="10"/>
      <c r="D63" s="35"/>
      <c r="Z63" s="36"/>
      <c r="AC63" s="35"/>
      <c r="AO63" s="36"/>
      <c r="AQ63" s="11"/>
    </row>
    <row r="64" spans="2:43" s="2" customFormat="1" ht="14.25" customHeight="1">
      <c r="B64" s="10"/>
      <c r="D64" s="35"/>
      <c r="Z64" s="36"/>
      <c r="AC64" s="35"/>
      <c r="AO64" s="36"/>
      <c r="AQ64" s="11"/>
    </row>
    <row r="65" spans="2:43" s="2" customFormat="1" ht="14.25" customHeight="1">
      <c r="B65" s="10"/>
      <c r="D65" s="35"/>
      <c r="Z65" s="36"/>
      <c r="AC65" s="35"/>
      <c r="AO65" s="36"/>
      <c r="AQ65" s="11"/>
    </row>
    <row r="66" spans="2:43" s="2" customFormat="1" ht="14.25" customHeight="1">
      <c r="B66" s="10"/>
      <c r="D66" s="35"/>
      <c r="Z66" s="36"/>
      <c r="AC66" s="35"/>
      <c r="AO66" s="36"/>
      <c r="AQ66" s="11"/>
    </row>
    <row r="67" spans="2:43" s="2" customFormat="1" ht="14.25" customHeight="1">
      <c r="B67" s="10"/>
      <c r="D67" s="35"/>
      <c r="Z67" s="36"/>
      <c r="AC67" s="35"/>
      <c r="AO67" s="36"/>
      <c r="AQ67" s="11"/>
    </row>
    <row r="68" spans="2:43" s="2" customFormat="1" ht="14.25" customHeight="1">
      <c r="B68" s="10"/>
      <c r="D68" s="35"/>
      <c r="Z68" s="36"/>
      <c r="AC68" s="35"/>
      <c r="AO68" s="36"/>
      <c r="AQ68" s="11"/>
    </row>
    <row r="69" spans="2:43" s="6" customFormat="1" ht="15.75" customHeight="1">
      <c r="B69" s="19"/>
      <c r="D69" s="37" t="s">
        <v>56</v>
      </c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9" t="s">
        <v>57</v>
      </c>
      <c r="S69" s="38"/>
      <c r="T69" s="38"/>
      <c r="U69" s="38"/>
      <c r="V69" s="38"/>
      <c r="W69" s="38"/>
      <c r="X69" s="38"/>
      <c r="Y69" s="38"/>
      <c r="Z69" s="40"/>
      <c r="AC69" s="37" t="s">
        <v>56</v>
      </c>
      <c r="AD69" s="38"/>
      <c r="AE69" s="38"/>
      <c r="AF69" s="38"/>
      <c r="AG69" s="38"/>
      <c r="AH69" s="38"/>
      <c r="AI69" s="38"/>
      <c r="AJ69" s="38"/>
      <c r="AK69" s="38"/>
      <c r="AL69" s="38"/>
      <c r="AM69" s="39" t="s">
        <v>57</v>
      </c>
      <c r="AN69" s="38"/>
      <c r="AO69" s="40"/>
      <c r="AQ69" s="20"/>
    </row>
    <row r="70" spans="2:43" s="6" customFormat="1" ht="7.5" customHeight="1">
      <c r="B70" s="19"/>
      <c r="AQ70" s="20"/>
    </row>
    <row r="71" spans="2:43" s="6" customFormat="1" ht="7.5" customHeight="1">
      <c r="B71" s="41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3"/>
    </row>
    <row r="75" spans="2:43" s="6" customFormat="1" ht="7.5" customHeight="1">
      <c r="B75" s="44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6"/>
    </row>
    <row r="76" spans="2:43" s="6" customFormat="1" ht="37.5" customHeight="1">
      <c r="B76" s="19"/>
      <c r="C76" s="161" t="s">
        <v>60</v>
      </c>
      <c r="D76" s="175"/>
      <c r="E76" s="175"/>
      <c r="F76" s="175"/>
      <c r="G76" s="175"/>
      <c r="H76" s="175"/>
      <c r="I76" s="175"/>
      <c r="J76" s="175"/>
      <c r="K76" s="175"/>
      <c r="L76" s="175"/>
      <c r="M76" s="175"/>
      <c r="N76" s="175"/>
      <c r="O76" s="175"/>
      <c r="P76" s="175"/>
      <c r="Q76" s="175"/>
      <c r="R76" s="175"/>
      <c r="S76" s="175"/>
      <c r="T76" s="175"/>
      <c r="U76" s="175"/>
      <c r="V76" s="175"/>
      <c r="W76" s="175"/>
      <c r="X76" s="175"/>
      <c r="Y76" s="175"/>
      <c r="Z76" s="175"/>
      <c r="AA76" s="175"/>
      <c r="AB76" s="175"/>
      <c r="AC76" s="175"/>
      <c r="AD76" s="175"/>
      <c r="AE76" s="175"/>
      <c r="AF76" s="175"/>
      <c r="AG76" s="175"/>
      <c r="AH76" s="175"/>
      <c r="AI76" s="175"/>
      <c r="AJ76" s="175"/>
      <c r="AK76" s="175"/>
      <c r="AL76" s="175"/>
      <c r="AM76" s="175"/>
      <c r="AN76" s="175"/>
      <c r="AO76" s="175"/>
      <c r="AP76" s="175"/>
      <c r="AQ76" s="20"/>
    </row>
    <row r="77" spans="2:43" s="14" customFormat="1" ht="15" customHeight="1">
      <c r="B77" s="47"/>
      <c r="C77" s="16" t="s">
        <v>12</v>
      </c>
      <c r="L77" s="14" t="str">
        <f>$K$5</f>
        <v>12-494-7</v>
      </c>
      <c r="AQ77" s="48"/>
    </row>
    <row r="78" spans="2:43" s="49" customFormat="1" ht="37.5" customHeight="1">
      <c r="B78" s="50"/>
      <c r="C78" s="49" t="s">
        <v>14</v>
      </c>
      <c r="L78" s="190" t="str">
        <f>$K$6</f>
        <v>Březno - Nová Telib   rekonstrukce</v>
      </c>
      <c r="M78" s="175"/>
      <c r="N78" s="175"/>
      <c r="O78" s="175"/>
      <c r="P78" s="175"/>
      <c r="Q78" s="175"/>
      <c r="R78" s="175"/>
      <c r="S78" s="175"/>
      <c r="T78" s="175"/>
      <c r="U78" s="175"/>
      <c r="V78" s="175"/>
      <c r="W78" s="175"/>
      <c r="X78" s="175"/>
      <c r="Y78" s="175"/>
      <c r="Z78" s="175"/>
      <c r="AA78" s="175"/>
      <c r="AB78" s="175"/>
      <c r="AC78" s="175"/>
      <c r="AD78" s="175"/>
      <c r="AE78" s="175"/>
      <c r="AF78" s="175"/>
      <c r="AG78" s="175"/>
      <c r="AH78" s="175"/>
      <c r="AI78" s="175"/>
      <c r="AJ78" s="175"/>
      <c r="AK78" s="175"/>
      <c r="AL78" s="175"/>
      <c r="AM78" s="175"/>
      <c r="AN78" s="175"/>
      <c r="AO78" s="175"/>
      <c r="AQ78" s="51"/>
    </row>
    <row r="79" spans="2:43" s="6" customFormat="1" ht="7.5" customHeight="1">
      <c r="B79" s="19"/>
      <c r="AQ79" s="20"/>
    </row>
    <row r="80" spans="2:43" s="6" customFormat="1" ht="15.75" customHeight="1">
      <c r="B80" s="19"/>
      <c r="C80" s="16" t="s">
        <v>20</v>
      </c>
      <c r="L80" s="52" t="str">
        <f>IF($K$8="","",$K$8)</f>
        <v>Březno u Mladé Boleslavi</v>
      </c>
      <c r="AI80" s="16" t="s">
        <v>22</v>
      </c>
      <c r="AM80" s="53" t="str">
        <f>IF($AN$8="","",$AN$8)</f>
        <v>19.12.2013</v>
      </c>
      <c r="AQ80" s="20"/>
    </row>
    <row r="81" spans="2:43" s="6" customFormat="1" ht="7.5" customHeight="1">
      <c r="B81" s="19"/>
      <c r="AQ81" s="20"/>
    </row>
    <row r="82" spans="2:56" s="6" customFormat="1" ht="18.75" customHeight="1">
      <c r="B82" s="19"/>
      <c r="C82" s="16" t="s">
        <v>26</v>
      </c>
      <c r="L82" s="14" t="str">
        <f>IF($E$11="","",$E$11)</f>
        <v>Středočeský kraj, Zborovská 11, 150 21 Praha 5</v>
      </c>
      <c r="AI82" s="16" t="s">
        <v>33</v>
      </c>
      <c r="AM82" s="162" t="str">
        <f>IF($E$17="","",$E$17)</f>
        <v>PrRAGOPROJEKT a.s.,   Ateliér Praha I</v>
      </c>
      <c r="AN82" s="175"/>
      <c r="AO82" s="175"/>
      <c r="AP82" s="175"/>
      <c r="AQ82" s="20"/>
      <c r="AS82" s="176" t="s">
        <v>61</v>
      </c>
      <c r="AT82" s="177"/>
      <c r="AU82" s="33"/>
      <c r="AV82" s="33"/>
      <c r="AW82" s="33"/>
      <c r="AX82" s="33"/>
      <c r="AY82" s="33"/>
      <c r="AZ82" s="33"/>
      <c r="BA82" s="33"/>
      <c r="BB82" s="33"/>
      <c r="BC82" s="33"/>
      <c r="BD82" s="34"/>
    </row>
    <row r="83" spans="2:56" s="6" customFormat="1" ht="15.75" customHeight="1">
      <c r="B83" s="19"/>
      <c r="C83" s="16" t="s">
        <v>31</v>
      </c>
      <c r="L83" s="14" t="str">
        <f>IF($E$14="","",$E$14)</f>
        <v> </v>
      </c>
      <c r="AI83" s="16" t="s">
        <v>38</v>
      </c>
      <c r="AM83" s="162" t="str">
        <f>IF($E$20="","",$E$20)</f>
        <v>V.Jůzko</v>
      </c>
      <c r="AN83" s="175"/>
      <c r="AO83" s="175"/>
      <c r="AP83" s="175"/>
      <c r="AQ83" s="20"/>
      <c r="AS83" s="178"/>
      <c r="AT83" s="175"/>
      <c r="BD83" s="54"/>
    </row>
    <row r="84" spans="2:56" s="6" customFormat="1" ht="12" customHeight="1">
      <c r="B84" s="19"/>
      <c r="AQ84" s="20"/>
      <c r="AS84" s="178"/>
      <c r="AT84" s="175"/>
      <c r="BD84" s="54"/>
    </row>
    <row r="85" spans="2:57" s="6" customFormat="1" ht="30" customHeight="1">
      <c r="B85" s="19"/>
      <c r="C85" s="179" t="s">
        <v>62</v>
      </c>
      <c r="D85" s="172"/>
      <c r="E85" s="172"/>
      <c r="F85" s="172"/>
      <c r="G85" s="172"/>
      <c r="H85" s="30"/>
      <c r="I85" s="180" t="s">
        <v>63</v>
      </c>
      <c r="J85" s="172"/>
      <c r="K85" s="172"/>
      <c r="L85" s="172"/>
      <c r="M85" s="172"/>
      <c r="N85" s="172"/>
      <c r="O85" s="172"/>
      <c r="P85" s="172"/>
      <c r="Q85" s="172"/>
      <c r="R85" s="172"/>
      <c r="S85" s="172"/>
      <c r="T85" s="172"/>
      <c r="U85" s="172"/>
      <c r="V85" s="172"/>
      <c r="W85" s="172"/>
      <c r="X85" s="172"/>
      <c r="Y85" s="172"/>
      <c r="Z85" s="172"/>
      <c r="AA85" s="172"/>
      <c r="AB85" s="172"/>
      <c r="AC85" s="172"/>
      <c r="AD85" s="172"/>
      <c r="AE85" s="172"/>
      <c r="AF85" s="172"/>
      <c r="AG85" s="180" t="s">
        <v>64</v>
      </c>
      <c r="AH85" s="172"/>
      <c r="AI85" s="172"/>
      <c r="AJ85" s="172"/>
      <c r="AK85" s="172"/>
      <c r="AL85" s="172"/>
      <c r="AM85" s="172"/>
      <c r="AN85" s="180" t="s">
        <v>65</v>
      </c>
      <c r="AO85" s="172"/>
      <c r="AP85" s="174"/>
      <c r="AQ85" s="20"/>
      <c r="AS85" s="55" t="s">
        <v>66</v>
      </c>
      <c r="AT85" s="56" t="s">
        <v>67</v>
      </c>
      <c r="AU85" s="56" t="s">
        <v>68</v>
      </c>
      <c r="AV85" s="56" t="s">
        <v>69</v>
      </c>
      <c r="AW85" s="56" t="s">
        <v>70</v>
      </c>
      <c r="AX85" s="56" t="s">
        <v>71</v>
      </c>
      <c r="AY85" s="56" t="s">
        <v>72</v>
      </c>
      <c r="AZ85" s="56" t="s">
        <v>73</v>
      </c>
      <c r="BA85" s="56" t="s">
        <v>74</v>
      </c>
      <c r="BB85" s="56" t="s">
        <v>75</v>
      </c>
      <c r="BC85" s="56" t="s">
        <v>76</v>
      </c>
      <c r="BD85" s="57" t="s">
        <v>77</v>
      </c>
      <c r="BE85" s="58"/>
    </row>
    <row r="86" spans="2:56" s="6" customFormat="1" ht="12" customHeight="1">
      <c r="B86" s="19"/>
      <c r="AQ86" s="20"/>
      <c r="AS86" s="59"/>
      <c r="AT86" s="33"/>
      <c r="AU86" s="33"/>
      <c r="AV86" s="33"/>
      <c r="AW86" s="33"/>
      <c r="AX86" s="33"/>
      <c r="AY86" s="33"/>
      <c r="AZ86" s="33"/>
      <c r="BA86" s="33"/>
      <c r="BB86" s="33"/>
      <c r="BC86" s="33"/>
      <c r="BD86" s="34"/>
    </row>
    <row r="87" spans="2:76" s="49" customFormat="1" ht="33" customHeight="1">
      <c r="B87" s="50"/>
      <c r="C87" s="60" t="s">
        <v>78</v>
      </c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186">
        <f>ROUND(SUM($AG$88:$AG$89),2)</f>
        <v>0</v>
      </c>
      <c r="AH87" s="187"/>
      <c r="AI87" s="187"/>
      <c r="AJ87" s="187"/>
      <c r="AK87" s="187"/>
      <c r="AL87" s="187"/>
      <c r="AM87" s="187"/>
      <c r="AN87" s="186">
        <f>SUM($AG$87,$AT$87)</f>
        <v>0</v>
      </c>
      <c r="AO87" s="187"/>
      <c r="AP87" s="187"/>
      <c r="AQ87" s="51"/>
      <c r="AS87" s="61">
        <f>ROUND(SUM($AS$88:$AS$89),2)</f>
        <v>0</v>
      </c>
      <c r="AT87" s="62">
        <f>ROUND(SUM($AV$87:$AW$87),2)</f>
        <v>0</v>
      </c>
      <c r="AU87" s="63">
        <f>ROUND(SUM($AU$88:$AU$89),5)</f>
        <v>5874.73028</v>
      </c>
      <c r="AV87" s="62">
        <f>ROUND($AZ$87*$L$31,2)</f>
        <v>0</v>
      </c>
      <c r="AW87" s="62">
        <f>ROUND($BA$87*$L$32,2)</f>
        <v>0</v>
      </c>
      <c r="AX87" s="62">
        <f>ROUND($BB$87*$L$31,2)</f>
        <v>0</v>
      </c>
      <c r="AY87" s="62">
        <f>ROUND($BC$87*$L$32,2)</f>
        <v>0</v>
      </c>
      <c r="AZ87" s="62">
        <f>ROUND(SUM($AZ$88:$AZ$89),2)</f>
        <v>0</v>
      </c>
      <c r="BA87" s="62">
        <f>ROUND(SUM($BA$88:$BA$89),2)</f>
        <v>0</v>
      </c>
      <c r="BB87" s="62">
        <f>ROUND(SUM($BB$88:$BB$89),2)</f>
        <v>0</v>
      </c>
      <c r="BC87" s="62">
        <f>ROUND(SUM($BC$88:$BC$89),2)</f>
        <v>0</v>
      </c>
      <c r="BD87" s="64">
        <f>ROUND(SUM($BD$88:$BD$89),2)</f>
        <v>0</v>
      </c>
      <c r="BS87" s="49" t="s">
        <v>79</v>
      </c>
      <c r="BT87" s="49" t="s">
        <v>80</v>
      </c>
      <c r="BU87" s="65" t="s">
        <v>81</v>
      </c>
      <c r="BV87" s="49" t="s">
        <v>82</v>
      </c>
      <c r="BW87" s="49" t="s">
        <v>83</v>
      </c>
      <c r="BX87" s="49" t="s">
        <v>84</v>
      </c>
    </row>
    <row r="88" spans="1:76" s="66" customFormat="1" ht="28.5" customHeight="1">
      <c r="A88" s="153" t="s">
        <v>635</v>
      </c>
      <c r="B88" s="67"/>
      <c r="C88" s="68"/>
      <c r="D88" s="181" t="s">
        <v>85</v>
      </c>
      <c r="E88" s="182"/>
      <c r="F88" s="182"/>
      <c r="G88" s="182"/>
      <c r="H88" s="182"/>
      <c r="I88" s="68"/>
      <c r="J88" s="181" t="s">
        <v>86</v>
      </c>
      <c r="K88" s="182"/>
      <c r="L88" s="182"/>
      <c r="M88" s="182"/>
      <c r="N88" s="182"/>
      <c r="O88" s="182"/>
      <c r="P88" s="182"/>
      <c r="Q88" s="182"/>
      <c r="R88" s="182"/>
      <c r="S88" s="182"/>
      <c r="T88" s="182"/>
      <c r="U88" s="182"/>
      <c r="V88" s="182"/>
      <c r="W88" s="182"/>
      <c r="X88" s="182"/>
      <c r="Y88" s="182"/>
      <c r="Z88" s="182"/>
      <c r="AA88" s="182"/>
      <c r="AB88" s="182"/>
      <c r="AC88" s="182"/>
      <c r="AD88" s="182"/>
      <c r="AE88" s="182"/>
      <c r="AF88" s="182"/>
      <c r="AG88" s="183">
        <f>'101 - Pozemní komunikace'!$M$30</f>
        <v>0</v>
      </c>
      <c r="AH88" s="184"/>
      <c r="AI88" s="184"/>
      <c r="AJ88" s="184"/>
      <c r="AK88" s="184"/>
      <c r="AL88" s="184"/>
      <c r="AM88" s="184"/>
      <c r="AN88" s="183">
        <f>SUM($AG$88,$AT$88)</f>
        <v>0</v>
      </c>
      <c r="AO88" s="184"/>
      <c r="AP88" s="184"/>
      <c r="AQ88" s="69"/>
      <c r="AS88" s="70">
        <f>'101 - Pozemní komunikace'!$M$28</f>
        <v>0</v>
      </c>
      <c r="AT88" s="71">
        <f>ROUND(SUM($AV$88:$AW$88),2)</f>
        <v>0</v>
      </c>
      <c r="AU88" s="72">
        <f>'101 - Pozemní komunikace'!$W$118</f>
        <v>5864.087276</v>
      </c>
      <c r="AV88" s="71">
        <f>'101 - Pozemní komunikace'!$M$32</f>
        <v>0</v>
      </c>
      <c r="AW88" s="71">
        <f>'101 - Pozemní komunikace'!$M$33</f>
        <v>0</v>
      </c>
      <c r="AX88" s="71">
        <f>'101 - Pozemní komunikace'!$M$34</f>
        <v>0</v>
      </c>
      <c r="AY88" s="71">
        <f>'101 - Pozemní komunikace'!$M$35</f>
        <v>0</v>
      </c>
      <c r="AZ88" s="71">
        <f>'101 - Pozemní komunikace'!$H$32</f>
        <v>0</v>
      </c>
      <c r="BA88" s="71">
        <f>'101 - Pozemní komunikace'!$H$33</f>
        <v>0</v>
      </c>
      <c r="BB88" s="71">
        <f>'101 - Pozemní komunikace'!$H$34</f>
        <v>0</v>
      </c>
      <c r="BC88" s="71">
        <f>'101 - Pozemní komunikace'!$H$35</f>
        <v>0</v>
      </c>
      <c r="BD88" s="73">
        <f>'101 - Pozemní komunikace'!$H$36</f>
        <v>0</v>
      </c>
      <c r="BT88" s="66" t="s">
        <v>19</v>
      </c>
      <c r="BV88" s="66" t="s">
        <v>82</v>
      </c>
      <c r="BW88" s="66" t="s">
        <v>87</v>
      </c>
      <c r="BX88" s="66" t="s">
        <v>83</v>
      </c>
    </row>
    <row r="89" spans="1:76" s="66" customFormat="1" ht="28.5" customHeight="1">
      <c r="A89" s="153" t="s">
        <v>635</v>
      </c>
      <c r="B89" s="67"/>
      <c r="C89" s="68"/>
      <c r="D89" s="181" t="s">
        <v>88</v>
      </c>
      <c r="E89" s="182"/>
      <c r="F89" s="182"/>
      <c r="G89" s="182"/>
      <c r="H89" s="182"/>
      <c r="I89" s="68"/>
      <c r="J89" s="181" t="s">
        <v>89</v>
      </c>
      <c r="K89" s="182"/>
      <c r="L89" s="182"/>
      <c r="M89" s="182"/>
      <c r="N89" s="182"/>
      <c r="O89" s="182"/>
      <c r="P89" s="182"/>
      <c r="Q89" s="182"/>
      <c r="R89" s="182"/>
      <c r="S89" s="182"/>
      <c r="T89" s="182"/>
      <c r="U89" s="182"/>
      <c r="V89" s="182"/>
      <c r="W89" s="182"/>
      <c r="X89" s="182"/>
      <c r="Y89" s="182"/>
      <c r="Z89" s="182"/>
      <c r="AA89" s="182"/>
      <c r="AB89" s="182"/>
      <c r="AC89" s="182"/>
      <c r="AD89" s="182"/>
      <c r="AE89" s="182"/>
      <c r="AF89" s="182"/>
      <c r="AG89" s="183">
        <f>'190 - DIO'!$M$30</f>
        <v>0</v>
      </c>
      <c r="AH89" s="184"/>
      <c r="AI89" s="184"/>
      <c r="AJ89" s="184"/>
      <c r="AK89" s="184"/>
      <c r="AL89" s="184"/>
      <c r="AM89" s="184"/>
      <c r="AN89" s="183">
        <f>SUM($AG$89,$AT$89)</f>
        <v>0</v>
      </c>
      <c r="AO89" s="184"/>
      <c r="AP89" s="184"/>
      <c r="AQ89" s="69"/>
      <c r="AS89" s="74">
        <f>'190 - DIO'!$M$28</f>
        <v>0</v>
      </c>
      <c r="AT89" s="75">
        <f>ROUND(SUM($AV$89:$AW$89),2)</f>
        <v>0</v>
      </c>
      <c r="AU89" s="76">
        <f>'190 - DIO'!$W$113</f>
        <v>10.643000000000002</v>
      </c>
      <c r="AV89" s="75">
        <f>'190 - DIO'!$M$32</f>
        <v>0</v>
      </c>
      <c r="AW89" s="75">
        <f>'190 - DIO'!$M$33</f>
        <v>0</v>
      </c>
      <c r="AX89" s="75">
        <f>'190 - DIO'!$M$34</f>
        <v>0</v>
      </c>
      <c r="AY89" s="75">
        <f>'190 - DIO'!$M$35</f>
        <v>0</v>
      </c>
      <c r="AZ89" s="75">
        <f>'190 - DIO'!$H$32</f>
        <v>0</v>
      </c>
      <c r="BA89" s="75">
        <f>'190 - DIO'!$H$33</f>
        <v>0</v>
      </c>
      <c r="BB89" s="75">
        <f>'190 - DIO'!$H$34</f>
        <v>0</v>
      </c>
      <c r="BC89" s="75">
        <f>'190 - DIO'!$H$35</f>
        <v>0</v>
      </c>
      <c r="BD89" s="77">
        <f>'190 - DIO'!$H$36</f>
        <v>0</v>
      </c>
      <c r="BT89" s="66" t="s">
        <v>19</v>
      </c>
      <c r="BV89" s="66" t="s">
        <v>82</v>
      </c>
      <c r="BW89" s="66" t="s">
        <v>90</v>
      </c>
      <c r="BX89" s="66" t="s">
        <v>83</v>
      </c>
    </row>
    <row r="90" spans="2:43" s="2" customFormat="1" ht="14.25" customHeight="1">
      <c r="B90" s="10"/>
      <c r="AQ90" s="11"/>
    </row>
    <row r="91" spans="2:49" s="6" customFormat="1" ht="30.75" customHeight="1">
      <c r="B91" s="19"/>
      <c r="C91" s="60" t="s">
        <v>91</v>
      </c>
      <c r="AG91" s="186">
        <v>0</v>
      </c>
      <c r="AH91" s="175"/>
      <c r="AI91" s="175"/>
      <c r="AJ91" s="175"/>
      <c r="AK91" s="175"/>
      <c r="AL91" s="175"/>
      <c r="AM91" s="175"/>
      <c r="AN91" s="186">
        <v>0</v>
      </c>
      <c r="AO91" s="175"/>
      <c r="AP91" s="175"/>
      <c r="AQ91" s="20"/>
      <c r="AS91" s="55" t="s">
        <v>92</v>
      </c>
      <c r="AT91" s="56" t="s">
        <v>93</v>
      </c>
      <c r="AU91" s="56" t="s">
        <v>44</v>
      </c>
      <c r="AV91" s="57" t="s">
        <v>67</v>
      </c>
      <c r="AW91" s="58"/>
    </row>
    <row r="92" spans="2:48" s="6" customFormat="1" ht="12" customHeight="1">
      <c r="B92" s="19"/>
      <c r="AQ92" s="20"/>
      <c r="AS92" s="33"/>
      <c r="AT92" s="33"/>
      <c r="AU92" s="33"/>
      <c r="AV92" s="33"/>
    </row>
    <row r="93" spans="2:43" s="6" customFormat="1" ht="30.75" customHeight="1">
      <c r="B93" s="19"/>
      <c r="C93" s="78" t="s">
        <v>94</v>
      </c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188">
        <f>ROUND($AG$87+$AG$91,2)</f>
        <v>0</v>
      </c>
      <c r="AH93" s="189"/>
      <c r="AI93" s="189"/>
      <c r="AJ93" s="189"/>
      <c r="AK93" s="189"/>
      <c r="AL93" s="189"/>
      <c r="AM93" s="189"/>
      <c r="AN93" s="188">
        <f>$AN$87+$AN$91</f>
        <v>0</v>
      </c>
      <c r="AO93" s="189"/>
      <c r="AP93" s="189"/>
      <c r="AQ93" s="20"/>
    </row>
    <row r="94" spans="2:43" s="6" customFormat="1" ht="7.5" customHeight="1">
      <c r="B94" s="41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3"/>
    </row>
  </sheetData>
  <sheetProtection/>
  <mergeCells count="49">
    <mergeCell ref="AR2:BE2"/>
    <mergeCell ref="AG87:AM87"/>
    <mergeCell ref="AN87:AP87"/>
    <mergeCell ref="AG91:AM91"/>
    <mergeCell ref="AN91:AP91"/>
    <mergeCell ref="AG93:AM93"/>
    <mergeCell ref="AN93:AP93"/>
    <mergeCell ref="AN88:AP88"/>
    <mergeCell ref="AG88:AM88"/>
    <mergeCell ref="L78:AO78"/>
    <mergeCell ref="D88:H88"/>
    <mergeCell ref="J88:AF88"/>
    <mergeCell ref="AN89:AP89"/>
    <mergeCell ref="AG89:AM89"/>
    <mergeCell ref="D89:H89"/>
    <mergeCell ref="J89:AF89"/>
    <mergeCell ref="AM82:AP82"/>
    <mergeCell ref="AS82:AT84"/>
    <mergeCell ref="AM83:AP83"/>
    <mergeCell ref="C85:G85"/>
    <mergeCell ref="I85:AF85"/>
    <mergeCell ref="AG85:AM85"/>
    <mergeCell ref="AN85:AP85"/>
    <mergeCell ref="L35:O35"/>
    <mergeCell ref="W35:AE35"/>
    <mergeCell ref="AK35:AO35"/>
    <mergeCell ref="X37:AB37"/>
    <mergeCell ref="AK37:AO37"/>
    <mergeCell ref="C76:AP76"/>
    <mergeCell ref="L33:O33"/>
    <mergeCell ref="W33:AE33"/>
    <mergeCell ref="AK33:AO33"/>
    <mergeCell ref="L34:O34"/>
    <mergeCell ref="W34:AE34"/>
    <mergeCell ref="AK34:AO34"/>
    <mergeCell ref="AK27:AO27"/>
    <mergeCell ref="AK29:AO29"/>
    <mergeCell ref="L31:O31"/>
    <mergeCell ref="W31:AE31"/>
    <mergeCell ref="AK31:AO31"/>
    <mergeCell ref="L32:O32"/>
    <mergeCell ref="W32:AE32"/>
    <mergeCell ref="AK32:AO32"/>
    <mergeCell ref="C2:AP2"/>
    <mergeCell ref="C4:AP4"/>
    <mergeCell ref="K5:AO5"/>
    <mergeCell ref="K6:AO6"/>
    <mergeCell ref="E23:AN23"/>
    <mergeCell ref="AK26:AO26"/>
  </mergeCells>
  <hyperlinks>
    <hyperlink ref="K1:S1" location="C2" tooltip="Souhrnný list stavby" display="1) Souhrnný list stavby"/>
    <hyperlink ref="W1:AF1" location="C87" tooltip="Rekapitulace objektů" display="2) Rekapitulace objektů"/>
    <hyperlink ref="A88" location="'101 - Pozemní komunikace'!C2" tooltip="101 - Pozemní komunikace" display="/"/>
    <hyperlink ref="A89" location="'190 - DIO'!C2" tooltip="190 - DIO" display="/"/>
  </hyperlinks>
  <printOptions/>
  <pageMargins left="0.5902777910232544" right="0.5902777910232544" top="0.5208333730697632" bottom="0.4861111342906952" header="0" footer="0"/>
  <pageSetup blackAndWhite="1" fitToHeight="100" fitToWidth="1" horizontalDpi="600" verticalDpi="600" orientation="portrait" paperSize="9" scale="94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26"/>
  <sheetViews>
    <sheetView showGridLines="0" zoomScalePageLayoutView="0" workbookViewId="0" topLeftCell="A1">
      <pane ySplit="1" topLeftCell="A297" activePane="bottomLeft" state="frozen"/>
      <selection pane="topLeft" activeCell="A1" sqref="A1"/>
      <selection pane="bottomLeft" activeCell="L121" sqref="L121:M325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.6679687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4" width="10.5" style="2" hidden="1" customWidth="1"/>
    <col min="65" max="16384" width="10.5" style="1" customWidth="1"/>
  </cols>
  <sheetData>
    <row r="1" spans="1:256" s="3" customFormat="1" ht="22.5" customHeight="1">
      <c r="A1" s="158"/>
      <c r="B1" s="155"/>
      <c r="C1" s="155"/>
      <c r="D1" s="156" t="s">
        <v>1</v>
      </c>
      <c r="E1" s="155"/>
      <c r="F1" s="157" t="s">
        <v>636</v>
      </c>
      <c r="G1" s="157"/>
      <c r="H1" s="220" t="s">
        <v>637</v>
      </c>
      <c r="I1" s="220"/>
      <c r="J1" s="220"/>
      <c r="K1" s="220"/>
      <c r="L1" s="157" t="s">
        <v>638</v>
      </c>
      <c r="M1" s="155"/>
      <c r="N1" s="155"/>
      <c r="O1" s="156" t="s">
        <v>95</v>
      </c>
      <c r="P1" s="155"/>
      <c r="Q1" s="155"/>
      <c r="R1" s="155"/>
      <c r="S1" s="157" t="s">
        <v>639</v>
      </c>
      <c r="T1" s="157"/>
      <c r="U1" s="158"/>
      <c r="V1" s="158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159" t="s">
        <v>4</v>
      </c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S2" s="185" t="s">
        <v>5</v>
      </c>
      <c r="T2" s="160"/>
      <c r="U2" s="160"/>
      <c r="V2" s="160"/>
      <c r="W2" s="160"/>
      <c r="X2" s="160"/>
      <c r="Y2" s="160"/>
      <c r="Z2" s="160"/>
      <c r="AA2" s="160"/>
      <c r="AB2" s="160"/>
      <c r="AC2" s="160"/>
      <c r="AT2" s="2" t="s">
        <v>87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96</v>
      </c>
    </row>
    <row r="4" spans="2:46" s="2" customFormat="1" ht="37.5" customHeight="1">
      <c r="B4" s="10"/>
      <c r="C4" s="161" t="s">
        <v>97</v>
      </c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1"/>
      <c r="T4" s="12" t="s">
        <v>10</v>
      </c>
      <c r="AT4" s="2" t="s">
        <v>3</v>
      </c>
    </row>
    <row r="5" spans="2:18" s="2" customFormat="1" ht="7.5" customHeight="1">
      <c r="B5" s="10"/>
      <c r="R5" s="11"/>
    </row>
    <row r="6" spans="2:18" s="2" customFormat="1" ht="26.25" customHeight="1">
      <c r="B6" s="10"/>
      <c r="D6" s="16" t="s">
        <v>14</v>
      </c>
      <c r="F6" s="191" t="str">
        <f>'Rekapitulace stavby'!$K$6</f>
        <v>Březno - Nová Telib   rekonstrukce</v>
      </c>
      <c r="G6" s="160"/>
      <c r="H6" s="160"/>
      <c r="I6" s="160"/>
      <c r="J6" s="160"/>
      <c r="K6" s="160"/>
      <c r="L6" s="160"/>
      <c r="M6" s="160"/>
      <c r="N6" s="160"/>
      <c r="O6" s="160"/>
      <c r="P6" s="160"/>
      <c r="R6" s="11"/>
    </row>
    <row r="7" spans="2:18" s="6" customFormat="1" ht="33.75" customHeight="1">
      <c r="B7" s="19"/>
      <c r="D7" s="15" t="s">
        <v>98</v>
      </c>
      <c r="F7" s="163" t="s">
        <v>99</v>
      </c>
      <c r="G7" s="175"/>
      <c r="H7" s="175"/>
      <c r="I7" s="175"/>
      <c r="J7" s="175"/>
      <c r="K7" s="175"/>
      <c r="L7" s="175"/>
      <c r="M7" s="175"/>
      <c r="N7" s="175"/>
      <c r="O7" s="175"/>
      <c r="P7" s="175"/>
      <c r="R7" s="20"/>
    </row>
    <row r="8" spans="2:18" s="6" customFormat="1" ht="15" customHeight="1">
      <c r="B8" s="19"/>
      <c r="D8" s="16" t="s">
        <v>17</v>
      </c>
      <c r="F8" s="14"/>
      <c r="M8" s="16" t="s">
        <v>18</v>
      </c>
      <c r="O8" s="14"/>
      <c r="R8" s="20"/>
    </row>
    <row r="9" spans="2:18" s="6" customFormat="1" ht="15" customHeight="1">
      <c r="B9" s="19"/>
      <c r="D9" s="16" t="s">
        <v>20</v>
      </c>
      <c r="F9" s="14" t="s">
        <v>21</v>
      </c>
      <c r="M9" s="16" t="s">
        <v>22</v>
      </c>
      <c r="O9" s="192" t="str">
        <f>'Rekapitulace stavby'!$AN$8</f>
        <v>19.12.2013</v>
      </c>
      <c r="P9" s="175"/>
      <c r="R9" s="20"/>
    </row>
    <row r="10" spans="2:18" s="6" customFormat="1" ht="12" customHeight="1">
      <c r="B10" s="19"/>
      <c r="R10" s="20"/>
    </row>
    <row r="11" spans="2:18" s="6" customFormat="1" ht="15" customHeight="1">
      <c r="B11" s="19"/>
      <c r="D11" s="16" t="s">
        <v>26</v>
      </c>
      <c r="M11" s="16" t="s">
        <v>27</v>
      </c>
      <c r="O11" s="162" t="str">
        <f>IF('Rekapitulace stavby'!$AN$10="","",'Rekapitulace stavby'!$AN$10)</f>
        <v>70891095</v>
      </c>
      <c r="P11" s="175"/>
      <c r="R11" s="20"/>
    </row>
    <row r="12" spans="2:18" s="6" customFormat="1" ht="18.75" customHeight="1">
      <c r="B12" s="19"/>
      <c r="E12" s="14" t="str">
        <f>IF('Rekapitulace stavby'!$E$11="","",'Rekapitulace stavby'!$E$11)</f>
        <v>Středočeský kraj, Zborovská 11, 150 21 Praha 5</v>
      </c>
      <c r="M12" s="16" t="s">
        <v>30</v>
      </c>
      <c r="O12" s="162">
        <f>IF('Rekapitulace stavby'!$AN$11="","",'Rekapitulace stavby'!$AN$11)</f>
      </c>
      <c r="P12" s="175"/>
      <c r="R12" s="20"/>
    </row>
    <row r="13" spans="2:18" s="6" customFormat="1" ht="7.5" customHeight="1">
      <c r="B13" s="19"/>
      <c r="R13" s="20"/>
    </row>
    <row r="14" spans="2:18" s="6" customFormat="1" ht="15" customHeight="1">
      <c r="B14" s="19"/>
      <c r="D14" s="16" t="s">
        <v>31</v>
      </c>
      <c r="M14" s="16" t="s">
        <v>27</v>
      </c>
      <c r="O14" s="162">
        <f>IF('Rekapitulace stavby'!$AN$13="","",'Rekapitulace stavby'!$AN$13)</f>
      </c>
      <c r="P14" s="175"/>
      <c r="R14" s="20"/>
    </row>
    <row r="15" spans="2:18" s="6" customFormat="1" ht="18.75" customHeight="1">
      <c r="B15" s="19"/>
      <c r="E15" s="14" t="str">
        <f>IF('Rekapitulace stavby'!$E$14="","",'Rekapitulace stavby'!$E$14)</f>
        <v> </v>
      </c>
      <c r="M15" s="16" t="s">
        <v>30</v>
      </c>
      <c r="O15" s="162">
        <f>IF('Rekapitulace stavby'!$AN$14="","",'Rekapitulace stavby'!$AN$14)</f>
      </c>
      <c r="P15" s="175"/>
      <c r="R15" s="20"/>
    </row>
    <row r="16" spans="2:18" s="6" customFormat="1" ht="7.5" customHeight="1">
      <c r="B16" s="19"/>
      <c r="R16" s="20"/>
    </row>
    <row r="17" spans="2:18" s="6" customFormat="1" ht="15" customHeight="1">
      <c r="B17" s="19"/>
      <c r="D17" s="16" t="s">
        <v>33</v>
      </c>
      <c r="M17" s="16" t="s">
        <v>27</v>
      </c>
      <c r="O17" s="162" t="s">
        <v>34</v>
      </c>
      <c r="P17" s="175"/>
      <c r="R17" s="20"/>
    </row>
    <row r="18" spans="2:18" s="6" customFormat="1" ht="18.75" customHeight="1">
      <c r="B18" s="19"/>
      <c r="E18" s="14" t="s">
        <v>100</v>
      </c>
      <c r="M18" s="16" t="s">
        <v>30</v>
      </c>
      <c r="O18" s="162" t="s">
        <v>36</v>
      </c>
      <c r="P18" s="175"/>
      <c r="R18" s="20"/>
    </row>
    <row r="19" spans="2:18" s="6" customFormat="1" ht="7.5" customHeight="1">
      <c r="B19" s="19"/>
      <c r="R19" s="20"/>
    </row>
    <row r="20" spans="2:18" s="6" customFormat="1" ht="15" customHeight="1">
      <c r="B20" s="19"/>
      <c r="D20" s="16" t="s">
        <v>38</v>
      </c>
      <c r="M20" s="16" t="s">
        <v>27</v>
      </c>
      <c r="O20" s="162"/>
      <c r="P20" s="175"/>
      <c r="R20" s="20"/>
    </row>
    <row r="21" spans="2:18" s="6" customFormat="1" ht="18.75" customHeight="1">
      <c r="B21" s="19"/>
      <c r="E21" s="14" t="s">
        <v>39</v>
      </c>
      <c r="M21" s="16" t="s">
        <v>30</v>
      </c>
      <c r="O21" s="162"/>
      <c r="P21" s="175"/>
      <c r="R21" s="20"/>
    </row>
    <row r="22" spans="2:18" s="6" customFormat="1" ht="7.5" customHeight="1">
      <c r="B22" s="19"/>
      <c r="R22" s="20"/>
    </row>
    <row r="23" spans="2:18" s="6" customFormat="1" ht="15" customHeight="1">
      <c r="B23" s="19"/>
      <c r="D23" s="16" t="s">
        <v>40</v>
      </c>
      <c r="R23" s="20"/>
    </row>
    <row r="24" spans="2:18" s="79" customFormat="1" ht="15.75" customHeight="1">
      <c r="B24" s="80"/>
      <c r="E24" s="164"/>
      <c r="F24" s="193"/>
      <c r="G24" s="193"/>
      <c r="H24" s="193"/>
      <c r="I24" s="193"/>
      <c r="J24" s="193"/>
      <c r="K24" s="193"/>
      <c r="L24" s="193"/>
      <c r="R24" s="81"/>
    </row>
    <row r="25" spans="2:18" s="6" customFormat="1" ht="7.5" customHeight="1">
      <c r="B25" s="19"/>
      <c r="R25" s="20"/>
    </row>
    <row r="26" spans="2:18" s="6" customFormat="1" ht="7.5" customHeight="1">
      <c r="B26" s="19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R26" s="20"/>
    </row>
    <row r="27" spans="2:18" s="6" customFormat="1" ht="15" customHeight="1">
      <c r="B27" s="19"/>
      <c r="D27" s="82" t="s">
        <v>101</v>
      </c>
      <c r="M27" s="165">
        <f>$N$88</f>
        <v>0</v>
      </c>
      <c r="N27" s="175"/>
      <c r="O27" s="175"/>
      <c r="P27" s="175"/>
      <c r="R27" s="20"/>
    </row>
    <row r="28" spans="2:18" s="6" customFormat="1" ht="15" customHeight="1">
      <c r="B28" s="19"/>
      <c r="D28" s="18" t="s">
        <v>102</v>
      </c>
      <c r="M28" s="165">
        <f>$N$99</f>
        <v>0</v>
      </c>
      <c r="N28" s="175"/>
      <c r="O28" s="175"/>
      <c r="P28" s="175"/>
      <c r="R28" s="20"/>
    </row>
    <row r="29" spans="2:18" s="6" customFormat="1" ht="7.5" customHeight="1">
      <c r="B29" s="19"/>
      <c r="R29" s="20"/>
    </row>
    <row r="30" spans="2:18" s="6" customFormat="1" ht="26.25" customHeight="1">
      <c r="B30" s="19"/>
      <c r="D30" s="83" t="s">
        <v>43</v>
      </c>
      <c r="M30" s="194">
        <f>ROUND($M$27+$M$28,2)</f>
        <v>0</v>
      </c>
      <c r="N30" s="175"/>
      <c r="O30" s="175"/>
      <c r="P30" s="175"/>
      <c r="R30" s="20"/>
    </row>
    <row r="31" spans="2:18" s="6" customFormat="1" ht="7.5" customHeight="1">
      <c r="B31" s="19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R31" s="20"/>
    </row>
    <row r="32" spans="2:18" s="6" customFormat="1" ht="15" customHeight="1">
      <c r="B32" s="19"/>
      <c r="D32" s="24" t="s">
        <v>44</v>
      </c>
      <c r="E32" s="24" t="s">
        <v>45</v>
      </c>
      <c r="F32" s="25">
        <v>0.21</v>
      </c>
      <c r="G32" s="84" t="s">
        <v>46</v>
      </c>
      <c r="H32" s="195">
        <f>ROUND((SUM($BE$99:$BE$100)+SUM($BE$118:$BE$325)),2)</f>
        <v>0</v>
      </c>
      <c r="I32" s="175"/>
      <c r="J32" s="175"/>
      <c r="M32" s="195">
        <f>ROUND(ROUND((SUM($BE$99:$BE$100)+SUM($BE$118:$BE$325)),2)*$F$32,2)</f>
        <v>0</v>
      </c>
      <c r="N32" s="175"/>
      <c r="O32" s="175"/>
      <c r="P32" s="175"/>
      <c r="R32" s="20"/>
    </row>
    <row r="33" spans="2:18" s="6" customFormat="1" ht="15" customHeight="1">
      <c r="B33" s="19"/>
      <c r="E33" s="24" t="s">
        <v>47</v>
      </c>
      <c r="F33" s="25">
        <v>0.15</v>
      </c>
      <c r="G33" s="84" t="s">
        <v>46</v>
      </c>
      <c r="H33" s="195">
        <f>ROUND((SUM($BF$99:$BF$100)+SUM($BF$118:$BF$325)),2)</f>
        <v>0</v>
      </c>
      <c r="I33" s="175"/>
      <c r="J33" s="175"/>
      <c r="M33" s="195">
        <f>ROUND(ROUND((SUM($BF$99:$BF$100)+SUM($BF$118:$BF$325)),2)*$F$33,2)</f>
        <v>0</v>
      </c>
      <c r="N33" s="175"/>
      <c r="O33" s="175"/>
      <c r="P33" s="175"/>
      <c r="R33" s="20"/>
    </row>
    <row r="34" spans="2:18" s="6" customFormat="1" ht="15" customHeight="1" hidden="1">
      <c r="B34" s="19"/>
      <c r="E34" s="24" t="s">
        <v>48</v>
      </c>
      <c r="F34" s="25">
        <v>0.21</v>
      </c>
      <c r="G34" s="84" t="s">
        <v>46</v>
      </c>
      <c r="H34" s="195">
        <f>ROUND((SUM($BG$99:$BG$100)+SUM($BG$118:$BG$325)),2)</f>
        <v>0</v>
      </c>
      <c r="I34" s="175"/>
      <c r="J34" s="175"/>
      <c r="M34" s="195">
        <v>0</v>
      </c>
      <c r="N34" s="175"/>
      <c r="O34" s="175"/>
      <c r="P34" s="175"/>
      <c r="R34" s="20"/>
    </row>
    <row r="35" spans="2:18" s="6" customFormat="1" ht="15" customHeight="1" hidden="1">
      <c r="B35" s="19"/>
      <c r="E35" s="24" t="s">
        <v>49</v>
      </c>
      <c r="F35" s="25">
        <v>0.15</v>
      </c>
      <c r="G35" s="84" t="s">
        <v>46</v>
      </c>
      <c r="H35" s="195">
        <f>ROUND((SUM($BH$99:$BH$100)+SUM($BH$118:$BH$325)),2)</f>
        <v>0</v>
      </c>
      <c r="I35" s="175"/>
      <c r="J35" s="175"/>
      <c r="M35" s="195">
        <v>0</v>
      </c>
      <c r="N35" s="175"/>
      <c r="O35" s="175"/>
      <c r="P35" s="175"/>
      <c r="R35" s="20"/>
    </row>
    <row r="36" spans="2:18" s="6" customFormat="1" ht="15" customHeight="1" hidden="1">
      <c r="B36" s="19"/>
      <c r="E36" s="24" t="s">
        <v>50</v>
      </c>
      <c r="F36" s="25">
        <v>0</v>
      </c>
      <c r="G36" s="84" t="s">
        <v>46</v>
      </c>
      <c r="H36" s="195">
        <f>ROUND((SUM($BI$99:$BI$100)+SUM($BI$118:$BI$325)),2)</f>
        <v>0</v>
      </c>
      <c r="I36" s="175"/>
      <c r="J36" s="175"/>
      <c r="M36" s="195">
        <v>0</v>
      </c>
      <c r="N36" s="175"/>
      <c r="O36" s="175"/>
      <c r="P36" s="175"/>
      <c r="R36" s="20"/>
    </row>
    <row r="37" spans="2:18" s="6" customFormat="1" ht="7.5" customHeight="1">
      <c r="B37" s="19"/>
      <c r="R37" s="20"/>
    </row>
    <row r="38" spans="2:18" s="6" customFormat="1" ht="26.25" customHeight="1">
      <c r="B38" s="19"/>
      <c r="C38" s="28"/>
      <c r="D38" s="29" t="s">
        <v>51</v>
      </c>
      <c r="E38" s="30"/>
      <c r="F38" s="30"/>
      <c r="G38" s="85" t="s">
        <v>52</v>
      </c>
      <c r="H38" s="31" t="s">
        <v>53</v>
      </c>
      <c r="I38" s="30"/>
      <c r="J38" s="30"/>
      <c r="K38" s="30"/>
      <c r="L38" s="173">
        <f>SUM($M$30:$M$36)</f>
        <v>0</v>
      </c>
      <c r="M38" s="172"/>
      <c r="N38" s="172"/>
      <c r="O38" s="172"/>
      <c r="P38" s="174"/>
      <c r="Q38" s="28"/>
      <c r="R38" s="20"/>
    </row>
    <row r="39" spans="2:18" s="6" customFormat="1" ht="15" customHeight="1">
      <c r="B39" s="19"/>
      <c r="R39" s="20"/>
    </row>
    <row r="40" spans="2:18" s="6" customFormat="1" ht="15" customHeight="1">
      <c r="B40" s="19"/>
      <c r="R40" s="20"/>
    </row>
    <row r="41" spans="2:18" s="2" customFormat="1" ht="14.25" customHeight="1">
      <c r="B41" s="10"/>
      <c r="R41" s="11"/>
    </row>
    <row r="42" spans="2:18" s="2" customFormat="1" ht="14.25" customHeight="1">
      <c r="B42" s="10"/>
      <c r="R42" s="11"/>
    </row>
    <row r="43" spans="2:18" s="2" customFormat="1" ht="14.25" customHeight="1">
      <c r="B43" s="10"/>
      <c r="R43" s="11"/>
    </row>
    <row r="44" spans="2:18" s="2" customFormat="1" ht="14.25" customHeight="1">
      <c r="B44" s="10"/>
      <c r="R44" s="11"/>
    </row>
    <row r="45" spans="2:18" s="2" customFormat="1" ht="14.25" customHeight="1">
      <c r="B45" s="10"/>
      <c r="R45" s="11"/>
    </row>
    <row r="46" spans="2:18" s="2" customFormat="1" ht="14.25" customHeight="1">
      <c r="B46" s="10"/>
      <c r="R46" s="11"/>
    </row>
    <row r="47" spans="2:18" s="2" customFormat="1" ht="14.25" customHeight="1">
      <c r="B47" s="10"/>
      <c r="R47" s="11"/>
    </row>
    <row r="48" spans="2:18" s="2" customFormat="1" ht="14.25" customHeight="1">
      <c r="B48" s="10"/>
      <c r="R48" s="11"/>
    </row>
    <row r="49" spans="2:18" s="2" customFormat="1" ht="14.25" customHeight="1">
      <c r="B49" s="10"/>
      <c r="R49" s="11"/>
    </row>
    <row r="50" spans="2:18" s="6" customFormat="1" ht="15.75" customHeight="1">
      <c r="B50" s="19"/>
      <c r="D50" s="32" t="s">
        <v>54</v>
      </c>
      <c r="E50" s="33"/>
      <c r="F50" s="33"/>
      <c r="G50" s="33"/>
      <c r="H50" s="34"/>
      <c r="J50" s="32" t="s">
        <v>55</v>
      </c>
      <c r="K50" s="33"/>
      <c r="L50" s="33"/>
      <c r="M50" s="33"/>
      <c r="N50" s="33"/>
      <c r="O50" s="33"/>
      <c r="P50" s="34"/>
      <c r="R50" s="20"/>
    </row>
    <row r="51" spans="2:18" s="2" customFormat="1" ht="14.25" customHeight="1">
      <c r="B51" s="10"/>
      <c r="D51" s="35"/>
      <c r="H51" s="36"/>
      <c r="J51" s="35"/>
      <c r="P51" s="36"/>
      <c r="R51" s="11"/>
    </row>
    <row r="52" spans="2:18" s="2" customFormat="1" ht="14.25" customHeight="1">
      <c r="B52" s="10"/>
      <c r="D52" s="35"/>
      <c r="H52" s="36"/>
      <c r="J52" s="35"/>
      <c r="P52" s="36"/>
      <c r="R52" s="11"/>
    </row>
    <row r="53" spans="2:18" s="2" customFormat="1" ht="14.25" customHeight="1">
      <c r="B53" s="10"/>
      <c r="D53" s="35"/>
      <c r="H53" s="36"/>
      <c r="J53" s="35"/>
      <c r="P53" s="36"/>
      <c r="R53" s="11"/>
    </row>
    <row r="54" spans="2:18" s="2" customFormat="1" ht="14.25" customHeight="1">
      <c r="B54" s="10"/>
      <c r="D54" s="35"/>
      <c r="H54" s="36"/>
      <c r="J54" s="35"/>
      <c r="P54" s="36"/>
      <c r="R54" s="11"/>
    </row>
    <row r="55" spans="2:18" s="2" customFormat="1" ht="14.25" customHeight="1">
      <c r="B55" s="10"/>
      <c r="D55" s="35"/>
      <c r="H55" s="36"/>
      <c r="J55" s="35"/>
      <c r="P55" s="36"/>
      <c r="R55" s="11"/>
    </row>
    <row r="56" spans="2:18" s="2" customFormat="1" ht="14.25" customHeight="1">
      <c r="B56" s="10"/>
      <c r="D56" s="35"/>
      <c r="H56" s="36"/>
      <c r="J56" s="35"/>
      <c r="P56" s="36"/>
      <c r="R56" s="11"/>
    </row>
    <row r="57" spans="2:18" s="2" customFormat="1" ht="14.25" customHeight="1">
      <c r="B57" s="10"/>
      <c r="D57" s="35"/>
      <c r="H57" s="36"/>
      <c r="J57" s="35"/>
      <c r="P57" s="36"/>
      <c r="R57" s="11"/>
    </row>
    <row r="58" spans="2:18" s="2" customFormat="1" ht="14.25" customHeight="1">
      <c r="B58" s="10"/>
      <c r="D58" s="35"/>
      <c r="H58" s="36"/>
      <c r="J58" s="35"/>
      <c r="P58" s="36"/>
      <c r="R58" s="11"/>
    </row>
    <row r="59" spans="2:18" s="6" customFormat="1" ht="15.75" customHeight="1">
      <c r="B59" s="19"/>
      <c r="D59" s="37" t="s">
        <v>56</v>
      </c>
      <c r="E59" s="38"/>
      <c r="F59" s="38"/>
      <c r="G59" s="39" t="s">
        <v>57</v>
      </c>
      <c r="H59" s="40"/>
      <c r="J59" s="37" t="s">
        <v>56</v>
      </c>
      <c r="K59" s="38"/>
      <c r="L59" s="38"/>
      <c r="M59" s="38"/>
      <c r="N59" s="39" t="s">
        <v>57</v>
      </c>
      <c r="O59" s="38"/>
      <c r="P59" s="40"/>
      <c r="R59" s="20"/>
    </row>
    <row r="60" spans="2:18" s="2" customFormat="1" ht="14.25" customHeight="1">
      <c r="B60" s="10"/>
      <c r="R60" s="11"/>
    </row>
    <row r="61" spans="2:18" s="6" customFormat="1" ht="15.75" customHeight="1">
      <c r="B61" s="19"/>
      <c r="D61" s="32" t="s">
        <v>58</v>
      </c>
      <c r="E61" s="33"/>
      <c r="F61" s="33"/>
      <c r="G61" s="33"/>
      <c r="H61" s="34"/>
      <c r="J61" s="32" t="s">
        <v>59</v>
      </c>
      <c r="K61" s="33"/>
      <c r="L61" s="33"/>
      <c r="M61" s="33"/>
      <c r="N61" s="33"/>
      <c r="O61" s="33"/>
      <c r="P61" s="34"/>
      <c r="R61" s="20"/>
    </row>
    <row r="62" spans="2:18" s="2" customFormat="1" ht="14.25" customHeight="1">
      <c r="B62" s="10"/>
      <c r="D62" s="35"/>
      <c r="H62" s="36"/>
      <c r="J62" s="35"/>
      <c r="P62" s="36"/>
      <c r="R62" s="11"/>
    </row>
    <row r="63" spans="2:18" s="2" customFormat="1" ht="14.25" customHeight="1">
      <c r="B63" s="10"/>
      <c r="D63" s="35"/>
      <c r="H63" s="36"/>
      <c r="J63" s="35"/>
      <c r="P63" s="36"/>
      <c r="R63" s="11"/>
    </row>
    <row r="64" spans="2:18" s="2" customFormat="1" ht="14.25" customHeight="1">
      <c r="B64" s="10"/>
      <c r="D64" s="35"/>
      <c r="H64" s="36"/>
      <c r="J64" s="35"/>
      <c r="P64" s="36"/>
      <c r="R64" s="11"/>
    </row>
    <row r="65" spans="2:18" s="2" customFormat="1" ht="14.25" customHeight="1">
      <c r="B65" s="10"/>
      <c r="D65" s="35"/>
      <c r="H65" s="36"/>
      <c r="J65" s="35"/>
      <c r="P65" s="36"/>
      <c r="R65" s="11"/>
    </row>
    <row r="66" spans="2:18" s="2" customFormat="1" ht="14.25" customHeight="1">
      <c r="B66" s="10"/>
      <c r="D66" s="35"/>
      <c r="H66" s="36"/>
      <c r="J66" s="35"/>
      <c r="P66" s="36"/>
      <c r="R66" s="11"/>
    </row>
    <row r="67" spans="2:18" s="2" customFormat="1" ht="14.25" customHeight="1">
      <c r="B67" s="10"/>
      <c r="D67" s="35"/>
      <c r="H67" s="36"/>
      <c r="J67" s="35"/>
      <c r="P67" s="36"/>
      <c r="R67" s="11"/>
    </row>
    <row r="68" spans="2:18" s="2" customFormat="1" ht="14.25" customHeight="1">
      <c r="B68" s="10"/>
      <c r="D68" s="35"/>
      <c r="H68" s="36"/>
      <c r="J68" s="35"/>
      <c r="P68" s="36"/>
      <c r="R68" s="11"/>
    </row>
    <row r="69" spans="2:18" s="2" customFormat="1" ht="14.25" customHeight="1">
      <c r="B69" s="10"/>
      <c r="D69" s="35"/>
      <c r="H69" s="36"/>
      <c r="J69" s="35"/>
      <c r="P69" s="36"/>
      <c r="R69" s="11"/>
    </row>
    <row r="70" spans="2:18" s="6" customFormat="1" ht="15.75" customHeight="1">
      <c r="B70" s="19"/>
      <c r="D70" s="37" t="s">
        <v>56</v>
      </c>
      <c r="E70" s="38"/>
      <c r="F70" s="38"/>
      <c r="G70" s="39" t="s">
        <v>57</v>
      </c>
      <c r="H70" s="40"/>
      <c r="J70" s="37" t="s">
        <v>56</v>
      </c>
      <c r="K70" s="38"/>
      <c r="L70" s="38"/>
      <c r="M70" s="38"/>
      <c r="N70" s="39" t="s">
        <v>57</v>
      </c>
      <c r="O70" s="38"/>
      <c r="P70" s="40"/>
      <c r="R70" s="20"/>
    </row>
    <row r="71" spans="2:18" s="6" customFormat="1" ht="15" customHeight="1">
      <c r="B71" s="41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3"/>
    </row>
    <row r="75" spans="2:18" s="6" customFormat="1" ht="7.5" customHeight="1">
      <c r="B75" s="44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6"/>
    </row>
    <row r="76" spans="2:18" s="6" customFormat="1" ht="37.5" customHeight="1">
      <c r="B76" s="19"/>
      <c r="C76" s="161" t="s">
        <v>103</v>
      </c>
      <c r="D76" s="175"/>
      <c r="E76" s="175"/>
      <c r="F76" s="175"/>
      <c r="G76" s="175"/>
      <c r="H76" s="175"/>
      <c r="I76" s="175"/>
      <c r="J76" s="175"/>
      <c r="K76" s="175"/>
      <c r="L76" s="175"/>
      <c r="M76" s="175"/>
      <c r="N76" s="175"/>
      <c r="O76" s="175"/>
      <c r="P76" s="175"/>
      <c r="Q76" s="175"/>
      <c r="R76" s="20"/>
    </row>
    <row r="77" spans="2:18" s="6" customFormat="1" ht="7.5" customHeight="1">
      <c r="B77" s="19"/>
      <c r="R77" s="20"/>
    </row>
    <row r="78" spans="2:18" s="6" customFormat="1" ht="30.75" customHeight="1">
      <c r="B78" s="19"/>
      <c r="C78" s="16" t="s">
        <v>14</v>
      </c>
      <c r="F78" s="191" t="str">
        <f>$F$6</f>
        <v>Březno - Nová Telib   rekonstrukce</v>
      </c>
      <c r="G78" s="175"/>
      <c r="H78" s="175"/>
      <c r="I78" s="175"/>
      <c r="J78" s="175"/>
      <c r="K78" s="175"/>
      <c r="L78" s="175"/>
      <c r="M78" s="175"/>
      <c r="N78" s="175"/>
      <c r="O78" s="175"/>
      <c r="P78" s="175"/>
      <c r="R78" s="20"/>
    </row>
    <row r="79" spans="2:18" s="6" customFormat="1" ht="37.5" customHeight="1">
      <c r="B79" s="19"/>
      <c r="C79" s="49" t="s">
        <v>98</v>
      </c>
      <c r="F79" s="190" t="str">
        <f>$F$7</f>
        <v>101 - Pozemní komunikace</v>
      </c>
      <c r="G79" s="175"/>
      <c r="H79" s="175"/>
      <c r="I79" s="175"/>
      <c r="J79" s="175"/>
      <c r="K79" s="175"/>
      <c r="L79" s="175"/>
      <c r="M79" s="175"/>
      <c r="N79" s="175"/>
      <c r="O79" s="175"/>
      <c r="P79" s="175"/>
      <c r="R79" s="20"/>
    </row>
    <row r="80" spans="2:18" s="6" customFormat="1" ht="7.5" customHeight="1">
      <c r="B80" s="19"/>
      <c r="R80" s="20"/>
    </row>
    <row r="81" spans="2:18" s="6" customFormat="1" ht="18.75" customHeight="1">
      <c r="B81" s="19"/>
      <c r="C81" s="16" t="s">
        <v>20</v>
      </c>
      <c r="F81" s="14" t="str">
        <f>$F$9</f>
        <v>Březno u Mladé Boleslavi</v>
      </c>
      <c r="K81" s="16" t="s">
        <v>22</v>
      </c>
      <c r="M81" s="192" t="str">
        <f>IF($O$9="","",$O$9)</f>
        <v>19.12.2013</v>
      </c>
      <c r="N81" s="175"/>
      <c r="O81" s="175"/>
      <c r="P81" s="175"/>
      <c r="R81" s="20"/>
    </row>
    <row r="82" spans="2:18" s="6" customFormat="1" ht="7.5" customHeight="1">
      <c r="B82" s="19"/>
      <c r="R82" s="20"/>
    </row>
    <row r="83" spans="2:18" s="6" customFormat="1" ht="15.75" customHeight="1">
      <c r="B83" s="19"/>
      <c r="C83" s="16" t="s">
        <v>26</v>
      </c>
      <c r="F83" s="14" t="str">
        <f>$E$12</f>
        <v>Středočeský kraj, Zborovská 11, 150 21 Praha 5</v>
      </c>
      <c r="K83" s="16" t="s">
        <v>33</v>
      </c>
      <c r="M83" s="162" t="str">
        <f>$E$18</f>
        <v>PRAGOPROJEKT a.s.,   Ateliér Praha I</v>
      </c>
      <c r="N83" s="175"/>
      <c r="O83" s="175"/>
      <c r="P83" s="175"/>
      <c r="Q83" s="175"/>
      <c r="R83" s="20"/>
    </row>
    <row r="84" spans="2:18" s="6" customFormat="1" ht="15" customHeight="1">
      <c r="B84" s="19"/>
      <c r="C84" s="16" t="s">
        <v>31</v>
      </c>
      <c r="F84" s="14" t="str">
        <f>IF($E$15="","",$E$15)</f>
        <v> </v>
      </c>
      <c r="K84" s="16" t="s">
        <v>38</v>
      </c>
      <c r="M84" s="162" t="str">
        <f>$E$21</f>
        <v>V.Jůzko</v>
      </c>
      <c r="N84" s="175"/>
      <c r="O84" s="175"/>
      <c r="P84" s="175"/>
      <c r="Q84" s="175"/>
      <c r="R84" s="20"/>
    </row>
    <row r="85" spans="2:18" s="6" customFormat="1" ht="11.25" customHeight="1">
      <c r="B85" s="19"/>
      <c r="R85" s="20"/>
    </row>
    <row r="86" spans="2:18" s="6" customFormat="1" ht="30" customHeight="1">
      <c r="B86" s="19"/>
      <c r="C86" s="196" t="s">
        <v>104</v>
      </c>
      <c r="D86" s="189"/>
      <c r="E86" s="189"/>
      <c r="F86" s="189"/>
      <c r="G86" s="189"/>
      <c r="H86" s="28"/>
      <c r="I86" s="28"/>
      <c r="J86" s="28"/>
      <c r="K86" s="28"/>
      <c r="L86" s="28"/>
      <c r="M86" s="28"/>
      <c r="N86" s="196" t="s">
        <v>105</v>
      </c>
      <c r="O86" s="175"/>
      <c r="P86" s="175"/>
      <c r="Q86" s="175"/>
      <c r="R86" s="20"/>
    </row>
    <row r="87" spans="2:18" s="6" customFormat="1" ht="11.25" customHeight="1">
      <c r="B87" s="19"/>
      <c r="R87" s="20"/>
    </row>
    <row r="88" spans="2:47" s="6" customFormat="1" ht="30" customHeight="1">
      <c r="B88" s="19"/>
      <c r="C88" s="60" t="s">
        <v>106</v>
      </c>
      <c r="N88" s="186">
        <f>$N$118</f>
        <v>0</v>
      </c>
      <c r="O88" s="175"/>
      <c r="P88" s="175"/>
      <c r="Q88" s="175"/>
      <c r="R88" s="20"/>
      <c r="AU88" s="6" t="s">
        <v>107</v>
      </c>
    </row>
    <row r="89" spans="2:18" s="65" customFormat="1" ht="25.5" customHeight="1">
      <c r="B89" s="86"/>
      <c r="D89" s="87" t="s">
        <v>108</v>
      </c>
      <c r="N89" s="197">
        <f>$N$119</f>
        <v>0</v>
      </c>
      <c r="O89" s="198"/>
      <c r="P89" s="198"/>
      <c r="Q89" s="198"/>
      <c r="R89" s="88"/>
    </row>
    <row r="90" spans="2:18" s="82" customFormat="1" ht="21" customHeight="1">
      <c r="B90" s="89"/>
      <c r="D90" s="90" t="s">
        <v>109</v>
      </c>
      <c r="N90" s="199">
        <f>$N$120</f>
        <v>0</v>
      </c>
      <c r="O90" s="198"/>
      <c r="P90" s="198"/>
      <c r="Q90" s="198"/>
      <c r="R90" s="91"/>
    </row>
    <row r="91" spans="2:18" s="82" customFormat="1" ht="21" customHeight="1">
      <c r="B91" s="89"/>
      <c r="D91" s="90" t="s">
        <v>110</v>
      </c>
      <c r="N91" s="199">
        <f>$N$223</f>
        <v>0</v>
      </c>
      <c r="O91" s="198"/>
      <c r="P91" s="198"/>
      <c r="Q91" s="198"/>
      <c r="R91" s="91"/>
    </row>
    <row r="92" spans="2:18" s="82" customFormat="1" ht="21" customHeight="1">
      <c r="B92" s="89"/>
      <c r="D92" s="90" t="s">
        <v>111</v>
      </c>
      <c r="N92" s="199">
        <f>$N$228</f>
        <v>0</v>
      </c>
      <c r="O92" s="198"/>
      <c r="P92" s="198"/>
      <c r="Q92" s="198"/>
      <c r="R92" s="91"/>
    </row>
    <row r="93" spans="2:18" s="82" customFormat="1" ht="21" customHeight="1">
      <c r="B93" s="89"/>
      <c r="D93" s="90" t="s">
        <v>112</v>
      </c>
      <c r="N93" s="199">
        <f>$N$257</f>
        <v>0</v>
      </c>
      <c r="O93" s="198"/>
      <c r="P93" s="198"/>
      <c r="Q93" s="198"/>
      <c r="R93" s="91"/>
    </row>
    <row r="94" spans="2:18" s="82" customFormat="1" ht="21" customHeight="1">
      <c r="B94" s="89"/>
      <c r="D94" s="90" t="s">
        <v>113</v>
      </c>
      <c r="N94" s="199">
        <f>$N$270</f>
        <v>0</v>
      </c>
      <c r="O94" s="198"/>
      <c r="P94" s="198"/>
      <c r="Q94" s="198"/>
      <c r="R94" s="91"/>
    </row>
    <row r="95" spans="2:18" s="82" customFormat="1" ht="15.75" customHeight="1">
      <c r="B95" s="89"/>
      <c r="D95" s="90" t="s">
        <v>114</v>
      </c>
      <c r="N95" s="199">
        <f>$N$299</f>
        <v>0</v>
      </c>
      <c r="O95" s="198"/>
      <c r="P95" s="198"/>
      <c r="Q95" s="198"/>
      <c r="R95" s="91"/>
    </row>
    <row r="96" spans="2:18" s="65" customFormat="1" ht="25.5" customHeight="1">
      <c r="B96" s="86"/>
      <c r="D96" s="87" t="s">
        <v>115</v>
      </c>
      <c r="N96" s="197">
        <f>$N$316</f>
        <v>0</v>
      </c>
      <c r="O96" s="198"/>
      <c r="P96" s="198"/>
      <c r="Q96" s="198"/>
      <c r="R96" s="88"/>
    </row>
    <row r="97" spans="2:18" s="82" customFormat="1" ht="21" customHeight="1">
      <c r="B97" s="89"/>
      <c r="D97" s="90" t="s">
        <v>116</v>
      </c>
      <c r="N97" s="199">
        <f>$N$317</f>
        <v>0</v>
      </c>
      <c r="O97" s="198"/>
      <c r="P97" s="198"/>
      <c r="Q97" s="198"/>
      <c r="R97" s="91"/>
    </row>
    <row r="98" spans="2:18" s="6" customFormat="1" ht="22.5" customHeight="1">
      <c r="B98" s="19"/>
      <c r="R98" s="20"/>
    </row>
    <row r="99" spans="2:21" s="6" customFormat="1" ht="30" customHeight="1">
      <c r="B99" s="19"/>
      <c r="C99" s="60" t="s">
        <v>117</v>
      </c>
      <c r="N99" s="186">
        <v>0</v>
      </c>
      <c r="O99" s="175"/>
      <c r="P99" s="175"/>
      <c r="Q99" s="175"/>
      <c r="R99" s="20"/>
      <c r="T99" s="92"/>
      <c r="U99" s="93" t="s">
        <v>44</v>
      </c>
    </row>
    <row r="100" spans="2:18" s="6" customFormat="1" ht="18.75" customHeight="1">
      <c r="B100" s="19"/>
      <c r="R100" s="20"/>
    </row>
    <row r="101" spans="2:18" s="6" customFormat="1" ht="30" customHeight="1">
      <c r="B101" s="19"/>
      <c r="C101" s="78" t="s">
        <v>94</v>
      </c>
      <c r="D101" s="28"/>
      <c r="E101" s="28"/>
      <c r="F101" s="28"/>
      <c r="G101" s="28"/>
      <c r="H101" s="28"/>
      <c r="I101" s="28"/>
      <c r="J101" s="28"/>
      <c r="K101" s="28"/>
      <c r="L101" s="188">
        <f>ROUND(SUM($N$88+$N$99),2)</f>
        <v>0</v>
      </c>
      <c r="M101" s="189"/>
      <c r="N101" s="189"/>
      <c r="O101" s="189"/>
      <c r="P101" s="189"/>
      <c r="Q101" s="189"/>
      <c r="R101" s="20"/>
    </row>
    <row r="102" spans="2:18" s="6" customFormat="1" ht="7.5" customHeight="1">
      <c r="B102" s="41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3"/>
    </row>
    <row r="106" spans="2:18" s="6" customFormat="1" ht="7.5" customHeight="1">
      <c r="B106" s="44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6"/>
    </row>
    <row r="107" spans="2:18" s="6" customFormat="1" ht="37.5" customHeight="1">
      <c r="B107" s="19"/>
      <c r="C107" s="161" t="s">
        <v>118</v>
      </c>
      <c r="D107" s="175"/>
      <c r="E107" s="175"/>
      <c r="F107" s="175"/>
      <c r="G107" s="175"/>
      <c r="H107" s="175"/>
      <c r="I107" s="175"/>
      <c r="J107" s="175"/>
      <c r="K107" s="175"/>
      <c r="L107" s="175"/>
      <c r="M107" s="175"/>
      <c r="N107" s="175"/>
      <c r="O107" s="175"/>
      <c r="P107" s="175"/>
      <c r="Q107" s="175"/>
      <c r="R107" s="20"/>
    </row>
    <row r="108" spans="2:18" s="6" customFormat="1" ht="7.5" customHeight="1">
      <c r="B108" s="19"/>
      <c r="R108" s="20"/>
    </row>
    <row r="109" spans="2:18" s="6" customFormat="1" ht="30.75" customHeight="1">
      <c r="B109" s="19"/>
      <c r="C109" s="16" t="s">
        <v>14</v>
      </c>
      <c r="F109" s="191" t="str">
        <f>$F$6</f>
        <v>Březno - Nová Telib   rekonstrukce</v>
      </c>
      <c r="G109" s="175"/>
      <c r="H109" s="175"/>
      <c r="I109" s="175"/>
      <c r="J109" s="175"/>
      <c r="K109" s="175"/>
      <c r="L109" s="175"/>
      <c r="M109" s="175"/>
      <c r="N109" s="175"/>
      <c r="O109" s="175"/>
      <c r="P109" s="175"/>
      <c r="R109" s="20"/>
    </row>
    <row r="110" spans="2:18" s="6" customFormat="1" ht="37.5" customHeight="1">
      <c r="B110" s="19"/>
      <c r="C110" s="49" t="s">
        <v>98</v>
      </c>
      <c r="F110" s="190" t="str">
        <f>$F$7</f>
        <v>101 - Pozemní komunikace</v>
      </c>
      <c r="G110" s="175"/>
      <c r="H110" s="175"/>
      <c r="I110" s="175"/>
      <c r="J110" s="175"/>
      <c r="K110" s="175"/>
      <c r="L110" s="175"/>
      <c r="M110" s="175"/>
      <c r="N110" s="175"/>
      <c r="O110" s="175"/>
      <c r="P110" s="175"/>
      <c r="R110" s="20"/>
    </row>
    <row r="111" spans="2:18" s="6" customFormat="1" ht="7.5" customHeight="1">
      <c r="B111" s="19"/>
      <c r="R111" s="20"/>
    </row>
    <row r="112" spans="2:18" s="6" customFormat="1" ht="18.75" customHeight="1">
      <c r="B112" s="19"/>
      <c r="C112" s="16" t="s">
        <v>20</v>
      </c>
      <c r="F112" s="14" t="str">
        <f>$F$9</f>
        <v>Březno u Mladé Boleslavi</v>
      </c>
      <c r="K112" s="16" t="s">
        <v>22</v>
      </c>
      <c r="M112" s="192" t="str">
        <f>IF($O$9="","",$O$9)</f>
        <v>19.12.2013</v>
      </c>
      <c r="N112" s="175"/>
      <c r="O112" s="175"/>
      <c r="P112" s="175"/>
      <c r="R112" s="20"/>
    </row>
    <row r="113" spans="2:18" s="6" customFormat="1" ht="7.5" customHeight="1">
      <c r="B113" s="19"/>
      <c r="R113" s="20"/>
    </row>
    <row r="114" spans="2:18" s="6" customFormat="1" ht="15.75" customHeight="1">
      <c r="B114" s="19"/>
      <c r="C114" s="16" t="s">
        <v>26</v>
      </c>
      <c r="F114" s="14" t="str">
        <f>$E$12</f>
        <v>Středočeský kraj, Zborovská 11, 150 21 Praha 5</v>
      </c>
      <c r="K114" s="16" t="s">
        <v>33</v>
      </c>
      <c r="M114" s="162" t="str">
        <f>$E$18</f>
        <v>PRAGOPROJEKT a.s.,   Ateliér Praha I</v>
      </c>
      <c r="N114" s="175"/>
      <c r="O114" s="175"/>
      <c r="P114" s="175"/>
      <c r="Q114" s="175"/>
      <c r="R114" s="20"/>
    </row>
    <row r="115" spans="2:18" s="6" customFormat="1" ht="15" customHeight="1">
      <c r="B115" s="19"/>
      <c r="C115" s="16" t="s">
        <v>31</v>
      </c>
      <c r="F115" s="14" t="str">
        <f>IF($E$15="","",$E$15)</f>
        <v> </v>
      </c>
      <c r="K115" s="16" t="s">
        <v>38</v>
      </c>
      <c r="M115" s="162" t="str">
        <f>$E$21</f>
        <v>V.Jůzko</v>
      </c>
      <c r="N115" s="175"/>
      <c r="O115" s="175"/>
      <c r="P115" s="175"/>
      <c r="Q115" s="175"/>
      <c r="R115" s="20"/>
    </row>
    <row r="116" spans="2:18" s="6" customFormat="1" ht="11.25" customHeight="1">
      <c r="B116" s="19"/>
      <c r="R116" s="20"/>
    </row>
    <row r="117" spans="2:27" s="94" customFormat="1" ht="30" customHeight="1">
      <c r="B117" s="95"/>
      <c r="C117" s="96" t="s">
        <v>119</v>
      </c>
      <c r="D117" s="97" t="s">
        <v>120</v>
      </c>
      <c r="E117" s="97" t="s">
        <v>62</v>
      </c>
      <c r="F117" s="200" t="s">
        <v>121</v>
      </c>
      <c r="G117" s="201"/>
      <c r="H117" s="201"/>
      <c r="I117" s="201"/>
      <c r="J117" s="97" t="s">
        <v>122</v>
      </c>
      <c r="K117" s="97" t="s">
        <v>123</v>
      </c>
      <c r="L117" s="200" t="s">
        <v>124</v>
      </c>
      <c r="M117" s="201"/>
      <c r="N117" s="200" t="s">
        <v>125</v>
      </c>
      <c r="O117" s="201"/>
      <c r="P117" s="201"/>
      <c r="Q117" s="202"/>
      <c r="R117" s="98"/>
      <c r="T117" s="55" t="s">
        <v>126</v>
      </c>
      <c r="U117" s="56" t="s">
        <v>44</v>
      </c>
      <c r="V117" s="56" t="s">
        <v>127</v>
      </c>
      <c r="W117" s="56" t="s">
        <v>128</v>
      </c>
      <c r="X117" s="56" t="s">
        <v>129</v>
      </c>
      <c r="Y117" s="56" t="s">
        <v>130</v>
      </c>
      <c r="Z117" s="56" t="s">
        <v>131</v>
      </c>
      <c r="AA117" s="57" t="s">
        <v>132</v>
      </c>
    </row>
    <row r="118" spans="2:63" s="6" customFormat="1" ht="30" customHeight="1">
      <c r="B118" s="19"/>
      <c r="C118" s="60" t="s">
        <v>101</v>
      </c>
      <c r="N118" s="221">
        <f>$BK$118</f>
        <v>0</v>
      </c>
      <c r="O118" s="175"/>
      <c r="P118" s="175"/>
      <c r="Q118" s="175"/>
      <c r="R118" s="20"/>
      <c r="T118" s="59"/>
      <c r="U118" s="33"/>
      <c r="V118" s="33"/>
      <c r="W118" s="99">
        <f>$W$119+$W$316</f>
        <v>5864.087276</v>
      </c>
      <c r="X118" s="33"/>
      <c r="Y118" s="99">
        <f>$Y$119+$Y$316</f>
        <v>9011.894969340003</v>
      </c>
      <c r="Z118" s="33"/>
      <c r="AA118" s="100">
        <f>$AA$119+$AA$316</f>
        <v>3039.65288</v>
      </c>
      <c r="AT118" s="6" t="s">
        <v>79</v>
      </c>
      <c r="AU118" s="6" t="s">
        <v>107</v>
      </c>
      <c r="BK118" s="101">
        <f>$BK$119+$BK$316</f>
        <v>0</v>
      </c>
    </row>
    <row r="119" spans="2:63" s="102" customFormat="1" ht="37.5" customHeight="1">
      <c r="B119" s="103"/>
      <c r="D119" s="104" t="s">
        <v>108</v>
      </c>
      <c r="E119" s="104"/>
      <c r="F119" s="104"/>
      <c r="G119" s="104"/>
      <c r="H119" s="104"/>
      <c r="I119" s="104"/>
      <c r="J119" s="104"/>
      <c r="K119" s="104"/>
      <c r="L119" s="104"/>
      <c r="M119" s="104"/>
      <c r="N119" s="219">
        <f>$BK$119</f>
        <v>0</v>
      </c>
      <c r="O119" s="218"/>
      <c r="P119" s="218"/>
      <c r="Q119" s="218"/>
      <c r="R119" s="106"/>
      <c r="T119" s="107"/>
      <c r="W119" s="108">
        <f>$W$120+$W$223+$W$228+$W$257+$W$270</f>
        <v>5864.087276</v>
      </c>
      <c r="Y119" s="108">
        <f>$Y$120+$Y$223+$Y$228+$Y$257+$Y$270</f>
        <v>9011.894969340003</v>
      </c>
      <c r="AA119" s="109">
        <f>$AA$120+$AA$223+$AA$228+$AA$257+$AA$270</f>
        <v>3039.65288</v>
      </c>
      <c r="AR119" s="105" t="s">
        <v>19</v>
      </c>
      <c r="AT119" s="105" t="s">
        <v>79</v>
      </c>
      <c r="AU119" s="105" t="s">
        <v>80</v>
      </c>
      <c r="AY119" s="105" t="s">
        <v>133</v>
      </c>
      <c r="BK119" s="110">
        <f>$BK$120+$BK$223+$BK$228+$BK$257+$BK$270</f>
        <v>0</v>
      </c>
    </row>
    <row r="120" spans="2:63" s="102" customFormat="1" ht="21" customHeight="1">
      <c r="B120" s="103"/>
      <c r="D120" s="111" t="s">
        <v>109</v>
      </c>
      <c r="E120" s="111"/>
      <c r="F120" s="111"/>
      <c r="G120" s="111"/>
      <c r="H120" s="111"/>
      <c r="I120" s="111"/>
      <c r="J120" s="111"/>
      <c r="K120" s="111"/>
      <c r="L120" s="111"/>
      <c r="M120" s="111"/>
      <c r="N120" s="217">
        <f>$BK$120</f>
        <v>0</v>
      </c>
      <c r="O120" s="218"/>
      <c r="P120" s="218"/>
      <c r="Q120" s="218"/>
      <c r="R120" s="106"/>
      <c r="T120" s="107"/>
      <c r="W120" s="108">
        <f>SUM($W$121:$W$222)</f>
        <v>3279.038972</v>
      </c>
      <c r="Y120" s="108">
        <f>SUM($Y$121:$Y$222)</f>
        <v>5053.168611740001</v>
      </c>
      <c r="AA120" s="109">
        <f>SUM($AA$121:$AA$222)</f>
        <v>3039.65288</v>
      </c>
      <c r="AR120" s="105" t="s">
        <v>19</v>
      </c>
      <c r="AT120" s="105" t="s">
        <v>79</v>
      </c>
      <c r="AU120" s="105" t="s">
        <v>19</v>
      </c>
      <c r="AY120" s="105" t="s">
        <v>133</v>
      </c>
      <c r="BK120" s="110">
        <f>SUM($BK$121:$BK$222)</f>
        <v>0</v>
      </c>
    </row>
    <row r="121" spans="2:65" s="6" customFormat="1" ht="27" customHeight="1">
      <c r="B121" s="19"/>
      <c r="C121" s="112" t="s">
        <v>19</v>
      </c>
      <c r="D121" s="112" t="s">
        <v>134</v>
      </c>
      <c r="E121" s="113" t="s">
        <v>135</v>
      </c>
      <c r="F121" s="203" t="s">
        <v>136</v>
      </c>
      <c r="G121" s="204"/>
      <c r="H121" s="204"/>
      <c r="I121" s="204"/>
      <c r="J121" s="114" t="s">
        <v>137</v>
      </c>
      <c r="K121" s="115">
        <v>412.5</v>
      </c>
      <c r="L121" s="205"/>
      <c r="M121" s="204"/>
      <c r="N121" s="205">
        <f>ROUND($L$121*$K$121,2)</f>
        <v>0</v>
      </c>
      <c r="O121" s="204"/>
      <c r="P121" s="204"/>
      <c r="Q121" s="204"/>
      <c r="R121" s="20"/>
      <c r="T121" s="116"/>
      <c r="U121" s="26" t="s">
        <v>45</v>
      </c>
      <c r="V121" s="117">
        <v>0.235</v>
      </c>
      <c r="W121" s="117">
        <f>$V$121*$K$121</f>
        <v>96.9375</v>
      </c>
      <c r="X121" s="117">
        <v>0</v>
      </c>
      <c r="Y121" s="117">
        <f>$X$121*$K$121</f>
        <v>0</v>
      </c>
      <c r="Z121" s="117">
        <v>0</v>
      </c>
      <c r="AA121" s="118">
        <f>$Z$121*$K$121</f>
        <v>0</v>
      </c>
      <c r="AR121" s="6" t="s">
        <v>138</v>
      </c>
      <c r="AT121" s="6" t="s">
        <v>134</v>
      </c>
      <c r="AU121" s="6" t="s">
        <v>96</v>
      </c>
      <c r="AY121" s="6" t="s">
        <v>133</v>
      </c>
      <c r="BE121" s="119">
        <f>IF($U$121="základní",$N$121,0)</f>
        <v>0</v>
      </c>
      <c r="BF121" s="119">
        <f>IF($U$121="snížená",$N$121,0)</f>
        <v>0</v>
      </c>
      <c r="BG121" s="119">
        <f>IF($U$121="zákl. přenesená",$N$121,0)</f>
        <v>0</v>
      </c>
      <c r="BH121" s="119">
        <f>IF($U$121="sníž. přenesená",$N$121,0)</f>
        <v>0</v>
      </c>
      <c r="BI121" s="119">
        <f>IF($U$121="nulová",$N$121,0)</f>
        <v>0</v>
      </c>
      <c r="BJ121" s="6" t="s">
        <v>19</v>
      </c>
      <c r="BK121" s="119">
        <f>ROUND($L$121*$K$121,2)</f>
        <v>0</v>
      </c>
      <c r="BL121" s="6" t="s">
        <v>138</v>
      </c>
      <c r="BM121" s="6" t="s">
        <v>139</v>
      </c>
    </row>
    <row r="122" spans="2:51" s="6" customFormat="1" ht="18.75" customHeight="1">
      <c r="B122" s="120"/>
      <c r="E122" s="121"/>
      <c r="F122" s="206" t="s">
        <v>140</v>
      </c>
      <c r="G122" s="207"/>
      <c r="H122" s="207"/>
      <c r="I122" s="207"/>
      <c r="K122" s="121"/>
      <c r="R122" s="122"/>
      <c r="T122" s="123"/>
      <c r="AA122" s="124"/>
      <c r="AT122" s="121" t="s">
        <v>141</v>
      </c>
      <c r="AU122" s="121" t="s">
        <v>96</v>
      </c>
      <c r="AV122" s="121" t="s">
        <v>19</v>
      </c>
      <c r="AW122" s="121" t="s">
        <v>107</v>
      </c>
      <c r="AX122" s="121" t="s">
        <v>80</v>
      </c>
      <c r="AY122" s="121" t="s">
        <v>133</v>
      </c>
    </row>
    <row r="123" spans="2:51" s="6" customFormat="1" ht="18.75" customHeight="1">
      <c r="B123" s="120"/>
      <c r="E123" s="121"/>
      <c r="F123" s="206" t="s">
        <v>142</v>
      </c>
      <c r="G123" s="207"/>
      <c r="H123" s="207"/>
      <c r="I123" s="207"/>
      <c r="K123" s="121"/>
      <c r="R123" s="122"/>
      <c r="T123" s="123"/>
      <c r="AA123" s="124"/>
      <c r="AT123" s="121" t="s">
        <v>141</v>
      </c>
      <c r="AU123" s="121" t="s">
        <v>96</v>
      </c>
      <c r="AV123" s="121" t="s">
        <v>19</v>
      </c>
      <c r="AW123" s="121" t="s">
        <v>107</v>
      </c>
      <c r="AX123" s="121" t="s">
        <v>80</v>
      </c>
      <c r="AY123" s="121" t="s">
        <v>133</v>
      </c>
    </row>
    <row r="124" spans="2:51" s="6" customFormat="1" ht="18.75" customHeight="1">
      <c r="B124" s="125"/>
      <c r="E124" s="126"/>
      <c r="F124" s="208" t="s">
        <v>143</v>
      </c>
      <c r="G124" s="209"/>
      <c r="H124" s="209"/>
      <c r="I124" s="209"/>
      <c r="K124" s="127">
        <v>412.5</v>
      </c>
      <c r="R124" s="128"/>
      <c r="T124" s="129"/>
      <c r="AA124" s="130"/>
      <c r="AT124" s="126" t="s">
        <v>141</v>
      </c>
      <c r="AU124" s="126" t="s">
        <v>96</v>
      </c>
      <c r="AV124" s="126" t="s">
        <v>96</v>
      </c>
      <c r="AW124" s="126" t="s">
        <v>107</v>
      </c>
      <c r="AX124" s="126" t="s">
        <v>19</v>
      </c>
      <c r="AY124" s="126" t="s">
        <v>133</v>
      </c>
    </row>
    <row r="125" spans="2:65" s="6" customFormat="1" ht="27" customHeight="1">
      <c r="B125" s="19"/>
      <c r="C125" s="112" t="s">
        <v>96</v>
      </c>
      <c r="D125" s="112" t="s">
        <v>134</v>
      </c>
      <c r="E125" s="113" t="s">
        <v>144</v>
      </c>
      <c r="F125" s="203" t="s">
        <v>145</v>
      </c>
      <c r="G125" s="204"/>
      <c r="H125" s="204"/>
      <c r="I125" s="204"/>
      <c r="J125" s="114" t="s">
        <v>137</v>
      </c>
      <c r="K125" s="115">
        <v>3838.32</v>
      </c>
      <c r="L125" s="205"/>
      <c r="M125" s="204"/>
      <c r="N125" s="205">
        <f>ROUND($L$125*$K$125,2)</f>
        <v>0</v>
      </c>
      <c r="O125" s="204"/>
      <c r="P125" s="204"/>
      <c r="Q125" s="204"/>
      <c r="R125" s="20"/>
      <c r="T125" s="116"/>
      <c r="U125" s="26" t="s">
        <v>45</v>
      </c>
      <c r="V125" s="117">
        <v>0.073</v>
      </c>
      <c r="W125" s="117">
        <f>$V$125*$K$125</f>
        <v>280.19736</v>
      </c>
      <c r="X125" s="117">
        <v>0</v>
      </c>
      <c r="Y125" s="117">
        <f>$X$125*$K$125</f>
        <v>0</v>
      </c>
      <c r="Z125" s="117">
        <v>0.235</v>
      </c>
      <c r="AA125" s="118">
        <f>$Z$125*$K$125</f>
        <v>902.0052</v>
      </c>
      <c r="AR125" s="6" t="s">
        <v>138</v>
      </c>
      <c r="AT125" s="6" t="s">
        <v>134</v>
      </c>
      <c r="AU125" s="6" t="s">
        <v>96</v>
      </c>
      <c r="AY125" s="6" t="s">
        <v>133</v>
      </c>
      <c r="BE125" s="119">
        <f>IF($U$125="základní",$N$125,0)</f>
        <v>0</v>
      </c>
      <c r="BF125" s="119">
        <f>IF($U$125="snížená",$N$125,0)</f>
        <v>0</v>
      </c>
      <c r="BG125" s="119">
        <f>IF($U$125="zákl. přenesená",$N$125,0)</f>
        <v>0</v>
      </c>
      <c r="BH125" s="119">
        <f>IF($U$125="sníž. přenesená",$N$125,0)</f>
        <v>0</v>
      </c>
      <c r="BI125" s="119">
        <f>IF($U$125="nulová",$N$125,0)</f>
        <v>0</v>
      </c>
      <c r="BJ125" s="6" t="s">
        <v>19</v>
      </c>
      <c r="BK125" s="119">
        <f>ROUND($L$125*$K$125,2)</f>
        <v>0</v>
      </c>
      <c r="BL125" s="6" t="s">
        <v>138</v>
      </c>
      <c r="BM125" s="6" t="s">
        <v>146</v>
      </c>
    </row>
    <row r="126" spans="2:51" s="6" customFormat="1" ht="18.75" customHeight="1">
      <c r="B126" s="125"/>
      <c r="E126" s="126"/>
      <c r="F126" s="208" t="s">
        <v>147</v>
      </c>
      <c r="G126" s="209"/>
      <c r="H126" s="209"/>
      <c r="I126" s="209"/>
      <c r="K126" s="127">
        <v>3838.32</v>
      </c>
      <c r="R126" s="128"/>
      <c r="T126" s="129"/>
      <c r="AA126" s="130"/>
      <c r="AT126" s="126" t="s">
        <v>141</v>
      </c>
      <c r="AU126" s="126" t="s">
        <v>96</v>
      </c>
      <c r="AV126" s="126" t="s">
        <v>96</v>
      </c>
      <c r="AW126" s="126" t="s">
        <v>107</v>
      </c>
      <c r="AX126" s="126" t="s">
        <v>19</v>
      </c>
      <c r="AY126" s="126" t="s">
        <v>133</v>
      </c>
    </row>
    <row r="127" spans="2:65" s="6" customFormat="1" ht="27" customHeight="1">
      <c r="B127" s="19"/>
      <c r="C127" s="112" t="s">
        <v>148</v>
      </c>
      <c r="D127" s="112" t="s">
        <v>134</v>
      </c>
      <c r="E127" s="113" t="s">
        <v>149</v>
      </c>
      <c r="F127" s="203" t="s">
        <v>150</v>
      </c>
      <c r="G127" s="204"/>
      <c r="H127" s="204"/>
      <c r="I127" s="204"/>
      <c r="J127" s="114" t="s">
        <v>137</v>
      </c>
      <c r="K127" s="115">
        <v>3696.16</v>
      </c>
      <c r="L127" s="205"/>
      <c r="M127" s="204"/>
      <c r="N127" s="205">
        <f>ROUND($L$127*$K$127,2)</f>
        <v>0</v>
      </c>
      <c r="O127" s="204"/>
      <c r="P127" s="204"/>
      <c r="Q127" s="204"/>
      <c r="R127" s="20"/>
      <c r="T127" s="116"/>
      <c r="U127" s="26" t="s">
        <v>45</v>
      </c>
      <c r="V127" s="117">
        <v>0.183</v>
      </c>
      <c r="W127" s="117">
        <f>$V$127*$K$127</f>
        <v>676.3972799999999</v>
      </c>
      <c r="X127" s="117">
        <v>0</v>
      </c>
      <c r="Y127" s="117">
        <f>$X$127*$K$127</f>
        <v>0</v>
      </c>
      <c r="Z127" s="117">
        <v>0.45</v>
      </c>
      <c r="AA127" s="118">
        <f>$Z$127*$K$127</f>
        <v>1663.272</v>
      </c>
      <c r="AR127" s="6" t="s">
        <v>138</v>
      </c>
      <c r="AT127" s="6" t="s">
        <v>134</v>
      </c>
      <c r="AU127" s="6" t="s">
        <v>96</v>
      </c>
      <c r="AY127" s="6" t="s">
        <v>133</v>
      </c>
      <c r="BE127" s="119">
        <f>IF($U$127="základní",$N$127,0)</f>
        <v>0</v>
      </c>
      <c r="BF127" s="119">
        <f>IF($U$127="snížená",$N$127,0)</f>
        <v>0</v>
      </c>
      <c r="BG127" s="119">
        <f>IF($U$127="zákl. přenesená",$N$127,0)</f>
        <v>0</v>
      </c>
      <c r="BH127" s="119">
        <f>IF($U$127="sníž. přenesená",$N$127,0)</f>
        <v>0</v>
      </c>
      <c r="BI127" s="119">
        <f>IF($U$127="nulová",$N$127,0)</f>
        <v>0</v>
      </c>
      <c r="BJ127" s="6" t="s">
        <v>19</v>
      </c>
      <c r="BK127" s="119">
        <f>ROUND($L$127*$K$127,2)</f>
        <v>0</v>
      </c>
      <c r="BL127" s="6" t="s">
        <v>138</v>
      </c>
      <c r="BM127" s="6" t="s">
        <v>151</v>
      </c>
    </row>
    <row r="128" spans="2:51" s="6" customFormat="1" ht="32.25" customHeight="1">
      <c r="B128" s="120"/>
      <c r="E128" s="121"/>
      <c r="F128" s="206" t="s">
        <v>152</v>
      </c>
      <c r="G128" s="207"/>
      <c r="H128" s="207"/>
      <c r="I128" s="207"/>
      <c r="K128" s="121"/>
      <c r="R128" s="122"/>
      <c r="T128" s="123"/>
      <c r="AA128" s="124"/>
      <c r="AT128" s="121" t="s">
        <v>141</v>
      </c>
      <c r="AU128" s="121" t="s">
        <v>96</v>
      </c>
      <c r="AV128" s="121" t="s">
        <v>19</v>
      </c>
      <c r="AW128" s="121" t="s">
        <v>107</v>
      </c>
      <c r="AX128" s="121" t="s">
        <v>80</v>
      </c>
      <c r="AY128" s="121" t="s">
        <v>133</v>
      </c>
    </row>
    <row r="129" spans="2:51" s="6" customFormat="1" ht="18.75" customHeight="1">
      <c r="B129" s="125"/>
      <c r="E129" s="126"/>
      <c r="F129" s="208" t="s">
        <v>153</v>
      </c>
      <c r="G129" s="209"/>
      <c r="H129" s="209"/>
      <c r="I129" s="209"/>
      <c r="K129" s="127">
        <v>3696.16</v>
      </c>
      <c r="R129" s="128"/>
      <c r="T129" s="129"/>
      <c r="AA129" s="130"/>
      <c r="AT129" s="126" t="s">
        <v>141</v>
      </c>
      <c r="AU129" s="126" t="s">
        <v>96</v>
      </c>
      <c r="AV129" s="126" t="s">
        <v>96</v>
      </c>
      <c r="AW129" s="126" t="s">
        <v>107</v>
      </c>
      <c r="AX129" s="126" t="s">
        <v>19</v>
      </c>
      <c r="AY129" s="126" t="s">
        <v>133</v>
      </c>
    </row>
    <row r="130" spans="2:65" s="6" customFormat="1" ht="27" customHeight="1">
      <c r="B130" s="19"/>
      <c r="C130" s="112" t="s">
        <v>138</v>
      </c>
      <c r="D130" s="112" t="s">
        <v>134</v>
      </c>
      <c r="E130" s="113" t="s">
        <v>154</v>
      </c>
      <c r="F130" s="203" t="s">
        <v>155</v>
      </c>
      <c r="G130" s="204"/>
      <c r="H130" s="204"/>
      <c r="I130" s="204"/>
      <c r="J130" s="114" t="s">
        <v>137</v>
      </c>
      <c r="K130" s="115">
        <v>3706.06</v>
      </c>
      <c r="L130" s="205"/>
      <c r="M130" s="204"/>
      <c r="N130" s="205">
        <f>ROUND($L$130*$K$130,2)</f>
        <v>0</v>
      </c>
      <c r="O130" s="204"/>
      <c r="P130" s="204"/>
      <c r="Q130" s="204"/>
      <c r="R130" s="20"/>
      <c r="T130" s="116"/>
      <c r="U130" s="26" t="s">
        <v>45</v>
      </c>
      <c r="V130" s="117">
        <v>0.018</v>
      </c>
      <c r="W130" s="117">
        <f>$V$130*$K$130</f>
        <v>66.70908</v>
      </c>
      <c r="X130" s="117">
        <v>6E-05</v>
      </c>
      <c r="Y130" s="117">
        <f>$X$130*$K$130</f>
        <v>0.2223636</v>
      </c>
      <c r="Z130" s="117">
        <v>0.128</v>
      </c>
      <c r="AA130" s="118">
        <f>$Z$130*$K$130</f>
        <v>474.37568</v>
      </c>
      <c r="AR130" s="6" t="s">
        <v>138</v>
      </c>
      <c r="AT130" s="6" t="s">
        <v>134</v>
      </c>
      <c r="AU130" s="6" t="s">
        <v>96</v>
      </c>
      <c r="AY130" s="6" t="s">
        <v>133</v>
      </c>
      <c r="BE130" s="119">
        <f>IF($U$130="základní",$N$130,0)</f>
        <v>0</v>
      </c>
      <c r="BF130" s="119">
        <f>IF($U$130="snížená",$N$130,0)</f>
        <v>0</v>
      </c>
      <c r="BG130" s="119">
        <f>IF($U$130="zákl. přenesená",$N$130,0)</f>
        <v>0</v>
      </c>
      <c r="BH130" s="119">
        <f>IF($U$130="sníž. přenesená",$N$130,0)</f>
        <v>0</v>
      </c>
      <c r="BI130" s="119">
        <f>IF($U$130="nulová",$N$130,0)</f>
        <v>0</v>
      </c>
      <c r="BJ130" s="6" t="s">
        <v>19</v>
      </c>
      <c r="BK130" s="119">
        <f>ROUND($L$130*$K$130,2)</f>
        <v>0</v>
      </c>
      <c r="BL130" s="6" t="s">
        <v>138</v>
      </c>
      <c r="BM130" s="6" t="s">
        <v>156</v>
      </c>
    </row>
    <row r="131" spans="2:51" s="6" customFormat="1" ht="18.75" customHeight="1">
      <c r="B131" s="120"/>
      <c r="E131" s="121"/>
      <c r="F131" s="206" t="s">
        <v>157</v>
      </c>
      <c r="G131" s="207"/>
      <c r="H131" s="207"/>
      <c r="I131" s="207"/>
      <c r="K131" s="121"/>
      <c r="R131" s="122"/>
      <c r="T131" s="123"/>
      <c r="AA131" s="124"/>
      <c r="AT131" s="121" t="s">
        <v>141</v>
      </c>
      <c r="AU131" s="121" t="s">
        <v>96</v>
      </c>
      <c r="AV131" s="121" t="s">
        <v>19</v>
      </c>
      <c r="AW131" s="121" t="s">
        <v>107</v>
      </c>
      <c r="AX131" s="121" t="s">
        <v>80</v>
      </c>
      <c r="AY131" s="121" t="s">
        <v>133</v>
      </c>
    </row>
    <row r="132" spans="2:51" s="6" customFormat="1" ht="18.75" customHeight="1">
      <c r="B132" s="125"/>
      <c r="E132" s="126"/>
      <c r="F132" s="208" t="s">
        <v>158</v>
      </c>
      <c r="G132" s="209"/>
      <c r="H132" s="209"/>
      <c r="I132" s="209"/>
      <c r="K132" s="127">
        <v>3706.06</v>
      </c>
      <c r="R132" s="128"/>
      <c r="T132" s="129"/>
      <c r="AA132" s="130"/>
      <c r="AT132" s="126" t="s">
        <v>141</v>
      </c>
      <c r="AU132" s="126" t="s">
        <v>96</v>
      </c>
      <c r="AV132" s="126" t="s">
        <v>96</v>
      </c>
      <c r="AW132" s="126" t="s">
        <v>107</v>
      </c>
      <c r="AX132" s="126" t="s">
        <v>19</v>
      </c>
      <c r="AY132" s="126" t="s">
        <v>133</v>
      </c>
    </row>
    <row r="133" spans="2:65" s="6" customFormat="1" ht="27" customHeight="1">
      <c r="B133" s="19"/>
      <c r="C133" s="112" t="s">
        <v>159</v>
      </c>
      <c r="D133" s="112" t="s">
        <v>134</v>
      </c>
      <c r="E133" s="113" t="s">
        <v>160</v>
      </c>
      <c r="F133" s="203" t="s">
        <v>161</v>
      </c>
      <c r="G133" s="204"/>
      <c r="H133" s="204"/>
      <c r="I133" s="204"/>
      <c r="J133" s="114" t="s">
        <v>162</v>
      </c>
      <c r="K133" s="115">
        <v>618.46</v>
      </c>
      <c r="L133" s="205"/>
      <c r="M133" s="204"/>
      <c r="N133" s="205">
        <f>ROUND($L$133*$K$133,2)</f>
        <v>0</v>
      </c>
      <c r="O133" s="204"/>
      <c r="P133" s="204"/>
      <c r="Q133" s="204"/>
      <c r="R133" s="20"/>
      <c r="T133" s="116"/>
      <c r="U133" s="26" t="s">
        <v>45</v>
      </c>
      <c r="V133" s="117">
        <v>0.12</v>
      </c>
      <c r="W133" s="117">
        <f>$V$133*$K$133</f>
        <v>74.2152</v>
      </c>
      <c r="X133" s="117">
        <v>0</v>
      </c>
      <c r="Y133" s="117">
        <f>$X$133*$K$133</f>
        <v>0</v>
      </c>
      <c r="Z133" s="117">
        <v>0</v>
      </c>
      <c r="AA133" s="118">
        <f>$Z$133*$K$133</f>
        <v>0</v>
      </c>
      <c r="AR133" s="6" t="s">
        <v>138</v>
      </c>
      <c r="AT133" s="6" t="s">
        <v>134</v>
      </c>
      <c r="AU133" s="6" t="s">
        <v>96</v>
      </c>
      <c r="AY133" s="6" t="s">
        <v>133</v>
      </c>
      <c r="BE133" s="119">
        <f>IF($U$133="základní",$N$133,0)</f>
        <v>0</v>
      </c>
      <c r="BF133" s="119">
        <f>IF($U$133="snížená",$N$133,0)</f>
        <v>0</v>
      </c>
      <c r="BG133" s="119">
        <f>IF($U$133="zákl. přenesená",$N$133,0)</f>
        <v>0</v>
      </c>
      <c r="BH133" s="119">
        <f>IF($U$133="sníž. přenesená",$N$133,0)</f>
        <v>0</v>
      </c>
      <c r="BI133" s="119">
        <f>IF($U$133="nulová",$N$133,0)</f>
        <v>0</v>
      </c>
      <c r="BJ133" s="6" t="s">
        <v>19</v>
      </c>
      <c r="BK133" s="119">
        <f>ROUND($L$133*$K$133,2)</f>
        <v>0</v>
      </c>
      <c r="BL133" s="6" t="s">
        <v>138</v>
      </c>
      <c r="BM133" s="6" t="s">
        <v>163</v>
      </c>
    </row>
    <row r="134" spans="2:51" s="6" customFormat="1" ht="32.25" customHeight="1">
      <c r="B134" s="120"/>
      <c r="E134" s="121"/>
      <c r="F134" s="206" t="s">
        <v>164</v>
      </c>
      <c r="G134" s="207"/>
      <c r="H134" s="207"/>
      <c r="I134" s="207"/>
      <c r="K134" s="121"/>
      <c r="R134" s="122"/>
      <c r="T134" s="123"/>
      <c r="AA134" s="124"/>
      <c r="AT134" s="121" t="s">
        <v>141</v>
      </c>
      <c r="AU134" s="121" t="s">
        <v>96</v>
      </c>
      <c r="AV134" s="121" t="s">
        <v>19</v>
      </c>
      <c r="AW134" s="121" t="s">
        <v>107</v>
      </c>
      <c r="AX134" s="121" t="s">
        <v>80</v>
      </c>
      <c r="AY134" s="121" t="s">
        <v>133</v>
      </c>
    </row>
    <row r="135" spans="2:51" s="6" customFormat="1" ht="18.75" customHeight="1">
      <c r="B135" s="125"/>
      <c r="E135" s="126"/>
      <c r="F135" s="208" t="s">
        <v>165</v>
      </c>
      <c r="G135" s="209"/>
      <c r="H135" s="209"/>
      <c r="I135" s="209"/>
      <c r="K135" s="127">
        <v>604.18</v>
      </c>
      <c r="R135" s="128"/>
      <c r="T135" s="129"/>
      <c r="AA135" s="130"/>
      <c r="AT135" s="126" t="s">
        <v>141</v>
      </c>
      <c r="AU135" s="126" t="s">
        <v>96</v>
      </c>
      <c r="AV135" s="126" t="s">
        <v>96</v>
      </c>
      <c r="AW135" s="126" t="s">
        <v>107</v>
      </c>
      <c r="AX135" s="126" t="s">
        <v>80</v>
      </c>
      <c r="AY135" s="126" t="s">
        <v>133</v>
      </c>
    </row>
    <row r="136" spans="2:51" s="6" customFormat="1" ht="18.75" customHeight="1">
      <c r="B136" s="120"/>
      <c r="E136" s="121"/>
      <c r="F136" s="206" t="s">
        <v>166</v>
      </c>
      <c r="G136" s="207"/>
      <c r="H136" s="207"/>
      <c r="I136" s="207"/>
      <c r="K136" s="121"/>
      <c r="R136" s="122"/>
      <c r="T136" s="123"/>
      <c r="AA136" s="124"/>
      <c r="AT136" s="121" t="s">
        <v>141</v>
      </c>
      <c r="AU136" s="121" t="s">
        <v>96</v>
      </c>
      <c r="AV136" s="121" t="s">
        <v>19</v>
      </c>
      <c r="AW136" s="121" t="s">
        <v>107</v>
      </c>
      <c r="AX136" s="121" t="s">
        <v>80</v>
      </c>
      <c r="AY136" s="121" t="s">
        <v>133</v>
      </c>
    </row>
    <row r="137" spans="2:51" s="6" customFormat="1" ht="18.75" customHeight="1">
      <c r="B137" s="125"/>
      <c r="E137" s="126"/>
      <c r="F137" s="208" t="s">
        <v>167</v>
      </c>
      <c r="G137" s="209"/>
      <c r="H137" s="209"/>
      <c r="I137" s="209"/>
      <c r="K137" s="127">
        <v>14.28</v>
      </c>
      <c r="R137" s="128"/>
      <c r="T137" s="129"/>
      <c r="AA137" s="130"/>
      <c r="AT137" s="126" t="s">
        <v>141</v>
      </c>
      <c r="AU137" s="126" t="s">
        <v>96</v>
      </c>
      <c r="AV137" s="126" t="s">
        <v>96</v>
      </c>
      <c r="AW137" s="126" t="s">
        <v>107</v>
      </c>
      <c r="AX137" s="126" t="s">
        <v>80</v>
      </c>
      <c r="AY137" s="126" t="s">
        <v>133</v>
      </c>
    </row>
    <row r="138" spans="2:51" s="6" customFormat="1" ht="18.75" customHeight="1">
      <c r="B138" s="131"/>
      <c r="E138" s="132"/>
      <c r="F138" s="210" t="s">
        <v>168</v>
      </c>
      <c r="G138" s="211"/>
      <c r="H138" s="211"/>
      <c r="I138" s="211"/>
      <c r="K138" s="133">
        <v>618.46</v>
      </c>
      <c r="R138" s="134"/>
      <c r="T138" s="135"/>
      <c r="AA138" s="136"/>
      <c r="AT138" s="132" t="s">
        <v>141</v>
      </c>
      <c r="AU138" s="132" t="s">
        <v>96</v>
      </c>
      <c r="AV138" s="132" t="s">
        <v>138</v>
      </c>
      <c r="AW138" s="132" t="s">
        <v>107</v>
      </c>
      <c r="AX138" s="132" t="s">
        <v>19</v>
      </c>
      <c r="AY138" s="132" t="s">
        <v>133</v>
      </c>
    </row>
    <row r="139" spans="2:65" s="6" customFormat="1" ht="27" customHeight="1">
      <c r="B139" s="19"/>
      <c r="C139" s="112" t="s">
        <v>169</v>
      </c>
      <c r="D139" s="112" t="s">
        <v>134</v>
      </c>
      <c r="E139" s="113" t="s">
        <v>170</v>
      </c>
      <c r="F139" s="203" t="s">
        <v>171</v>
      </c>
      <c r="G139" s="204"/>
      <c r="H139" s="204"/>
      <c r="I139" s="204"/>
      <c r="J139" s="114" t="s">
        <v>162</v>
      </c>
      <c r="K139" s="115">
        <v>309.23</v>
      </c>
      <c r="L139" s="205"/>
      <c r="M139" s="204"/>
      <c r="N139" s="205">
        <f>ROUND($L$139*$K$139,2)</f>
        <v>0</v>
      </c>
      <c r="O139" s="204"/>
      <c r="P139" s="204"/>
      <c r="Q139" s="204"/>
      <c r="R139" s="20"/>
      <c r="T139" s="116"/>
      <c r="U139" s="26" t="s">
        <v>45</v>
      </c>
      <c r="V139" s="117">
        <v>0.083</v>
      </c>
      <c r="W139" s="117">
        <f>$V$139*$K$139</f>
        <v>25.666090000000004</v>
      </c>
      <c r="X139" s="117">
        <v>0</v>
      </c>
      <c r="Y139" s="117">
        <f>$X$139*$K$139</f>
        <v>0</v>
      </c>
      <c r="Z139" s="117">
        <v>0</v>
      </c>
      <c r="AA139" s="118">
        <f>$Z$139*$K$139</f>
        <v>0</v>
      </c>
      <c r="AR139" s="6" t="s">
        <v>138</v>
      </c>
      <c r="AT139" s="6" t="s">
        <v>134</v>
      </c>
      <c r="AU139" s="6" t="s">
        <v>96</v>
      </c>
      <c r="AY139" s="6" t="s">
        <v>133</v>
      </c>
      <c r="BE139" s="119">
        <f>IF($U$139="základní",$N$139,0)</f>
        <v>0</v>
      </c>
      <c r="BF139" s="119">
        <f>IF($U$139="snížená",$N$139,0)</f>
        <v>0</v>
      </c>
      <c r="BG139" s="119">
        <f>IF($U$139="zákl. přenesená",$N$139,0)</f>
        <v>0</v>
      </c>
      <c r="BH139" s="119">
        <f>IF($U$139="sníž. přenesená",$N$139,0)</f>
        <v>0</v>
      </c>
      <c r="BI139" s="119">
        <f>IF($U$139="nulová",$N$139,0)</f>
        <v>0</v>
      </c>
      <c r="BJ139" s="6" t="s">
        <v>19</v>
      </c>
      <c r="BK139" s="119">
        <f>ROUND($L$139*$K$139,2)</f>
        <v>0</v>
      </c>
      <c r="BL139" s="6" t="s">
        <v>138</v>
      </c>
      <c r="BM139" s="6" t="s">
        <v>172</v>
      </c>
    </row>
    <row r="140" spans="2:51" s="6" customFormat="1" ht="18.75" customHeight="1">
      <c r="B140" s="125"/>
      <c r="E140" s="126"/>
      <c r="F140" s="208" t="s">
        <v>173</v>
      </c>
      <c r="G140" s="209"/>
      <c r="H140" s="209"/>
      <c r="I140" s="209"/>
      <c r="K140" s="127">
        <v>309.23</v>
      </c>
      <c r="R140" s="128"/>
      <c r="T140" s="129"/>
      <c r="AA140" s="130"/>
      <c r="AT140" s="126" t="s">
        <v>141</v>
      </c>
      <c r="AU140" s="126" t="s">
        <v>96</v>
      </c>
      <c r="AV140" s="126" t="s">
        <v>96</v>
      </c>
      <c r="AW140" s="126" t="s">
        <v>107</v>
      </c>
      <c r="AX140" s="126" t="s">
        <v>19</v>
      </c>
      <c r="AY140" s="126" t="s">
        <v>133</v>
      </c>
    </row>
    <row r="141" spans="2:65" s="6" customFormat="1" ht="27" customHeight="1">
      <c r="B141" s="19"/>
      <c r="C141" s="112" t="s">
        <v>174</v>
      </c>
      <c r="D141" s="112" t="s">
        <v>134</v>
      </c>
      <c r="E141" s="113" t="s">
        <v>175</v>
      </c>
      <c r="F141" s="203" t="s">
        <v>176</v>
      </c>
      <c r="G141" s="204"/>
      <c r="H141" s="204"/>
      <c r="I141" s="204"/>
      <c r="J141" s="114" t="s">
        <v>162</v>
      </c>
      <c r="K141" s="115">
        <v>1054.016</v>
      </c>
      <c r="L141" s="205"/>
      <c r="M141" s="204"/>
      <c r="N141" s="205">
        <f>ROUND($L$141*$K$141,2)</f>
        <v>0</v>
      </c>
      <c r="O141" s="204"/>
      <c r="P141" s="204"/>
      <c r="Q141" s="204"/>
      <c r="R141" s="20"/>
      <c r="T141" s="116"/>
      <c r="U141" s="26" t="s">
        <v>45</v>
      </c>
      <c r="V141" s="117">
        <v>0.229</v>
      </c>
      <c r="W141" s="117">
        <f>$V$141*$K$141</f>
        <v>241.36966400000003</v>
      </c>
      <c r="X141" s="117">
        <v>0</v>
      </c>
      <c r="Y141" s="117">
        <f>$X$141*$K$141</f>
        <v>0</v>
      </c>
      <c r="Z141" s="117">
        <v>0</v>
      </c>
      <c r="AA141" s="118">
        <f>$Z$141*$K$141</f>
        <v>0</v>
      </c>
      <c r="AR141" s="6" t="s">
        <v>138</v>
      </c>
      <c r="AT141" s="6" t="s">
        <v>134</v>
      </c>
      <c r="AU141" s="6" t="s">
        <v>96</v>
      </c>
      <c r="AY141" s="6" t="s">
        <v>133</v>
      </c>
      <c r="BE141" s="119">
        <f>IF($U$141="základní",$N$141,0)</f>
        <v>0</v>
      </c>
      <c r="BF141" s="119">
        <f>IF($U$141="snížená",$N$141,0)</f>
        <v>0</v>
      </c>
      <c r="BG141" s="119">
        <f>IF($U$141="zákl. přenesená",$N$141,0)</f>
        <v>0</v>
      </c>
      <c r="BH141" s="119">
        <f>IF($U$141="sníž. přenesená",$N$141,0)</f>
        <v>0</v>
      </c>
      <c r="BI141" s="119">
        <f>IF($U$141="nulová",$N$141,0)</f>
        <v>0</v>
      </c>
      <c r="BJ141" s="6" t="s">
        <v>19</v>
      </c>
      <c r="BK141" s="119">
        <f>ROUND($L$141*$K$141,2)</f>
        <v>0</v>
      </c>
      <c r="BL141" s="6" t="s">
        <v>138</v>
      </c>
      <c r="BM141" s="6" t="s">
        <v>177</v>
      </c>
    </row>
    <row r="142" spans="2:51" s="6" customFormat="1" ht="18.75" customHeight="1">
      <c r="B142" s="120"/>
      <c r="E142" s="121"/>
      <c r="F142" s="206" t="s">
        <v>178</v>
      </c>
      <c r="G142" s="207"/>
      <c r="H142" s="207"/>
      <c r="I142" s="207"/>
      <c r="K142" s="121"/>
      <c r="R142" s="122"/>
      <c r="T142" s="123"/>
      <c r="AA142" s="124"/>
      <c r="AT142" s="121" t="s">
        <v>141</v>
      </c>
      <c r="AU142" s="121" t="s">
        <v>96</v>
      </c>
      <c r="AV142" s="121" t="s">
        <v>19</v>
      </c>
      <c r="AW142" s="121" t="s">
        <v>107</v>
      </c>
      <c r="AX142" s="121" t="s">
        <v>80</v>
      </c>
      <c r="AY142" s="121" t="s">
        <v>133</v>
      </c>
    </row>
    <row r="143" spans="2:51" s="6" customFormat="1" ht="18.75" customHeight="1">
      <c r="B143" s="125"/>
      <c r="E143" s="126"/>
      <c r="F143" s="208" t="s">
        <v>167</v>
      </c>
      <c r="G143" s="209"/>
      <c r="H143" s="209"/>
      <c r="I143" s="209"/>
      <c r="K143" s="127">
        <v>14.28</v>
      </c>
      <c r="R143" s="128"/>
      <c r="T143" s="129"/>
      <c r="AA143" s="130"/>
      <c r="AT143" s="126" t="s">
        <v>141</v>
      </c>
      <c r="AU143" s="126" t="s">
        <v>96</v>
      </c>
      <c r="AV143" s="126" t="s">
        <v>96</v>
      </c>
      <c r="AW143" s="126" t="s">
        <v>107</v>
      </c>
      <c r="AX143" s="126" t="s">
        <v>80</v>
      </c>
      <c r="AY143" s="126" t="s">
        <v>133</v>
      </c>
    </row>
    <row r="144" spans="2:51" s="6" customFormat="1" ht="18.75" customHeight="1">
      <c r="B144" s="120"/>
      <c r="E144" s="121"/>
      <c r="F144" s="206" t="s">
        <v>179</v>
      </c>
      <c r="G144" s="207"/>
      <c r="H144" s="207"/>
      <c r="I144" s="207"/>
      <c r="K144" s="121"/>
      <c r="R144" s="122"/>
      <c r="T144" s="123"/>
      <c r="AA144" s="124"/>
      <c r="AT144" s="121" t="s">
        <v>141</v>
      </c>
      <c r="AU144" s="121" t="s">
        <v>96</v>
      </c>
      <c r="AV144" s="121" t="s">
        <v>19</v>
      </c>
      <c r="AW144" s="121" t="s">
        <v>107</v>
      </c>
      <c r="AX144" s="121" t="s">
        <v>80</v>
      </c>
      <c r="AY144" s="121" t="s">
        <v>133</v>
      </c>
    </row>
    <row r="145" spans="2:51" s="6" customFormat="1" ht="18.75" customHeight="1">
      <c r="B145" s="125"/>
      <c r="E145" s="126"/>
      <c r="F145" s="208" t="s">
        <v>180</v>
      </c>
      <c r="G145" s="209"/>
      <c r="H145" s="209"/>
      <c r="I145" s="209"/>
      <c r="K145" s="127">
        <v>471.096</v>
      </c>
      <c r="R145" s="128"/>
      <c r="T145" s="129"/>
      <c r="AA145" s="130"/>
      <c r="AT145" s="126" t="s">
        <v>141</v>
      </c>
      <c r="AU145" s="126" t="s">
        <v>96</v>
      </c>
      <c r="AV145" s="126" t="s">
        <v>96</v>
      </c>
      <c r="AW145" s="126" t="s">
        <v>107</v>
      </c>
      <c r="AX145" s="126" t="s">
        <v>80</v>
      </c>
      <c r="AY145" s="126" t="s">
        <v>133</v>
      </c>
    </row>
    <row r="146" spans="2:51" s="6" customFormat="1" ht="18.75" customHeight="1">
      <c r="B146" s="120"/>
      <c r="E146" s="121"/>
      <c r="F146" s="206" t="s">
        <v>181</v>
      </c>
      <c r="G146" s="207"/>
      <c r="H146" s="207"/>
      <c r="I146" s="207"/>
      <c r="K146" s="121"/>
      <c r="R146" s="122"/>
      <c r="T146" s="123"/>
      <c r="AA146" s="124"/>
      <c r="AT146" s="121" t="s">
        <v>141</v>
      </c>
      <c r="AU146" s="121" t="s">
        <v>96</v>
      </c>
      <c r="AV146" s="121" t="s">
        <v>19</v>
      </c>
      <c r="AW146" s="121" t="s">
        <v>107</v>
      </c>
      <c r="AX146" s="121" t="s">
        <v>80</v>
      </c>
      <c r="AY146" s="121" t="s">
        <v>133</v>
      </c>
    </row>
    <row r="147" spans="2:51" s="6" customFormat="1" ht="18.75" customHeight="1">
      <c r="B147" s="125"/>
      <c r="E147" s="126"/>
      <c r="F147" s="208" t="s">
        <v>182</v>
      </c>
      <c r="G147" s="209"/>
      <c r="H147" s="209"/>
      <c r="I147" s="209"/>
      <c r="K147" s="127">
        <v>568.64</v>
      </c>
      <c r="R147" s="128"/>
      <c r="T147" s="129"/>
      <c r="AA147" s="130"/>
      <c r="AT147" s="126" t="s">
        <v>141</v>
      </c>
      <c r="AU147" s="126" t="s">
        <v>96</v>
      </c>
      <c r="AV147" s="126" t="s">
        <v>96</v>
      </c>
      <c r="AW147" s="126" t="s">
        <v>107</v>
      </c>
      <c r="AX147" s="126" t="s">
        <v>80</v>
      </c>
      <c r="AY147" s="126" t="s">
        <v>133</v>
      </c>
    </row>
    <row r="148" spans="2:51" s="6" customFormat="1" ht="18.75" customHeight="1">
      <c r="B148" s="131"/>
      <c r="E148" s="132"/>
      <c r="F148" s="210" t="s">
        <v>168</v>
      </c>
      <c r="G148" s="211"/>
      <c r="H148" s="211"/>
      <c r="I148" s="211"/>
      <c r="K148" s="133">
        <v>1054.016</v>
      </c>
      <c r="R148" s="134"/>
      <c r="T148" s="135"/>
      <c r="AA148" s="136"/>
      <c r="AT148" s="132" t="s">
        <v>141</v>
      </c>
      <c r="AU148" s="132" t="s">
        <v>96</v>
      </c>
      <c r="AV148" s="132" t="s">
        <v>138</v>
      </c>
      <c r="AW148" s="132" t="s">
        <v>107</v>
      </c>
      <c r="AX148" s="132" t="s">
        <v>19</v>
      </c>
      <c r="AY148" s="132" t="s">
        <v>133</v>
      </c>
    </row>
    <row r="149" spans="2:65" s="6" customFormat="1" ht="27" customHeight="1">
      <c r="B149" s="19"/>
      <c r="C149" s="112" t="s">
        <v>183</v>
      </c>
      <c r="D149" s="112" t="s">
        <v>134</v>
      </c>
      <c r="E149" s="113" t="s">
        <v>184</v>
      </c>
      <c r="F149" s="203" t="s">
        <v>185</v>
      </c>
      <c r="G149" s="204"/>
      <c r="H149" s="204"/>
      <c r="I149" s="204"/>
      <c r="J149" s="114" t="s">
        <v>162</v>
      </c>
      <c r="K149" s="115">
        <v>527.008</v>
      </c>
      <c r="L149" s="205"/>
      <c r="M149" s="204"/>
      <c r="N149" s="205">
        <f>ROUND($L$149*$K$149,2)</f>
        <v>0</v>
      </c>
      <c r="O149" s="204"/>
      <c r="P149" s="204"/>
      <c r="Q149" s="204"/>
      <c r="R149" s="20"/>
      <c r="T149" s="116"/>
      <c r="U149" s="26" t="s">
        <v>45</v>
      </c>
      <c r="V149" s="117">
        <v>0.119</v>
      </c>
      <c r="W149" s="117">
        <f>$V$149*$K$149</f>
        <v>62.713952</v>
      </c>
      <c r="X149" s="117">
        <v>0</v>
      </c>
      <c r="Y149" s="117">
        <f>$X$149*$K$149</f>
        <v>0</v>
      </c>
      <c r="Z149" s="117">
        <v>0</v>
      </c>
      <c r="AA149" s="118">
        <f>$Z$149*$K$149</f>
        <v>0</v>
      </c>
      <c r="AR149" s="6" t="s">
        <v>138</v>
      </c>
      <c r="AT149" s="6" t="s">
        <v>134</v>
      </c>
      <c r="AU149" s="6" t="s">
        <v>96</v>
      </c>
      <c r="AY149" s="6" t="s">
        <v>133</v>
      </c>
      <c r="BE149" s="119">
        <f>IF($U$149="základní",$N$149,0)</f>
        <v>0</v>
      </c>
      <c r="BF149" s="119">
        <f>IF($U$149="snížená",$N$149,0)</f>
        <v>0</v>
      </c>
      <c r="BG149" s="119">
        <f>IF($U$149="zákl. přenesená",$N$149,0)</f>
        <v>0</v>
      </c>
      <c r="BH149" s="119">
        <f>IF($U$149="sníž. přenesená",$N$149,0)</f>
        <v>0</v>
      </c>
      <c r="BI149" s="119">
        <f>IF($U$149="nulová",$N$149,0)</f>
        <v>0</v>
      </c>
      <c r="BJ149" s="6" t="s">
        <v>19</v>
      </c>
      <c r="BK149" s="119">
        <f>ROUND($L$149*$K$149,2)</f>
        <v>0</v>
      </c>
      <c r="BL149" s="6" t="s">
        <v>138</v>
      </c>
      <c r="BM149" s="6" t="s">
        <v>186</v>
      </c>
    </row>
    <row r="150" spans="2:51" s="6" customFormat="1" ht="18.75" customHeight="1">
      <c r="B150" s="125"/>
      <c r="E150" s="126"/>
      <c r="F150" s="208" t="s">
        <v>187</v>
      </c>
      <c r="G150" s="209"/>
      <c r="H150" s="209"/>
      <c r="I150" s="209"/>
      <c r="K150" s="127">
        <v>527.008</v>
      </c>
      <c r="R150" s="128"/>
      <c r="T150" s="129"/>
      <c r="AA150" s="130"/>
      <c r="AT150" s="126" t="s">
        <v>141</v>
      </c>
      <c r="AU150" s="126" t="s">
        <v>96</v>
      </c>
      <c r="AV150" s="126" t="s">
        <v>96</v>
      </c>
      <c r="AW150" s="126" t="s">
        <v>107</v>
      </c>
      <c r="AX150" s="126" t="s">
        <v>19</v>
      </c>
      <c r="AY150" s="126" t="s">
        <v>133</v>
      </c>
    </row>
    <row r="151" spans="2:65" s="6" customFormat="1" ht="27" customHeight="1">
      <c r="B151" s="19"/>
      <c r="C151" s="112" t="s">
        <v>188</v>
      </c>
      <c r="D151" s="112" t="s">
        <v>134</v>
      </c>
      <c r="E151" s="113" t="s">
        <v>189</v>
      </c>
      <c r="F151" s="203" t="s">
        <v>190</v>
      </c>
      <c r="G151" s="204"/>
      <c r="H151" s="204"/>
      <c r="I151" s="204"/>
      <c r="J151" s="114" t="s">
        <v>162</v>
      </c>
      <c r="K151" s="115">
        <v>721.954</v>
      </c>
      <c r="L151" s="205"/>
      <c r="M151" s="204"/>
      <c r="N151" s="205">
        <f>ROUND($L$151*$K$151,2)</f>
        <v>0</v>
      </c>
      <c r="O151" s="204"/>
      <c r="P151" s="204"/>
      <c r="Q151" s="204"/>
      <c r="R151" s="20"/>
      <c r="T151" s="116"/>
      <c r="U151" s="26" t="s">
        <v>45</v>
      </c>
      <c r="V151" s="117">
        <v>0.609</v>
      </c>
      <c r="W151" s="117">
        <f>$V$151*$K$151</f>
        <v>439.66998599999994</v>
      </c>
      <c r="X151" s="117">
        <v>0.00591</v>
      </c>
      <c r="Y151" s="117">
        <f>$X$151*$K$151</f>
        <v>4.26674814</v>
      </c>
      <c r="Z151" s="117">
        <v>0</v>
      </c>
      <c r="AA151" s="118">
        <f>$Z$151*$K$151</f>
        <v>0</v>
      </c>
      <c r="AR151" s="6" t="s">
        <v>138</v>
      </c>
      <c r="AT151" s="6" t="s">
        <v>134</v>
      </c>
      <c r="AU151" s="6" t="s">
        <v>96</v>
      </c>
      <c r="AY151" s="6" t="s">
        <v>133</v>
      </c>
      <c r="BE151" s="119">
        <f>IF($U$151="základní",$N$151,0)</f>
        <v>0</v>
      </c>
      <c r="BF151" s="119">
        <f>IF($U$151="snížená",$N$151,0)</f>
        <v>0</v>
      </c>
      <c r="BG151" s="119">
        <f>IF($U$151="zákl. přenesená",$N$151,0)</f>
        <v>0</v>
      </c>
      <c r="BH151" s="119">
        <f>IF($U$151="sníž. přenesená",$N$151,0)</f>
        <v>0</v>
      </c>
      <c r="BI151" s="119">
        <f>IF($U$151="nulová",$N$151,0)</f>
        <v>0</v>
      </c>
      <c r="BJ151" s="6" t="s">
        <v>19</v>
      </c>
      <c r="BK151" s="119">
        <f>ROUND($L$151*$K$151,2)</f>
        <v>0</v>
      </c>
      <c r="BL151" s="6" t="s">
        <v>138</v>
      </c>
      <c r="BM151" s="6" t="s">
        <v>191</v>
      </c>
    </row>
    <row r="152" spans="2:51" s="6" customFormat="1" ht="18.75" customHeight="1">
      <c r="B152" s="120"/>
      <c r="E152" s="121"/>
      <c r="F152" s="206" t="s">
        <v>192</v>
      </c>
      <c r="G152" s="207"/>
      <c r="H152" s="207"/>
      <c r="I152" s="207"/>
      <c r="K152" s="121"/>
      <c r="R152" s="122"/>
      <c r="T152" s="123"/>
      <c r="AA152" s="124"/>
      <c r="AT152" s="121" t="s">
        <v>141</v>
      </c>
      <c r="AU152" s="121" t="s">
        <v>96</v>
      </c>
      <c r="AV152" s="121" t="s">
        <v>19</v>
      </c>
      <c r="AW152" s="121" t="s">
        <v>107</v>
      </c>
      <c r="AX152" s="121" t="s">
        <v>80</v>
      </c>
      <c r="AY152" s="121" t="s">
        <v>133</v>
      </c>
    </row>
    <row r="153" spans="2:51" s="6" customFormat="1" ht="18.75" customHeight="1">
      <c r="B153" s="125"/>
      <c r="E153" s="126"/>
      <c r="F153" s="208" t="s">
        <v>193</v>
      </c>
      <c r="G153" s="209"/>
      <c r="H153" s="209"/>
      <c r="I153" s="209"/>
      <c r="K153" s="127">
        <v>117.774</v>
      </c>
      <c r="R153" s="128"/>
      <c r="T153" s="129"/>
      <c r="AA153" s="130"/>
      <c r="AT153" s="126" t="s">
        <v>141</v>
      </c>
      <c r="AU153" s="126" t="s">
        <v>96</v>
      </c>
      <c r="AV153" s="126" t="s">
        <v>96</v>
      </c>
      <c r="AW153" s="126" t="s">
        <v>107</v>
      </c>
      <c r="AX153" s="126" t="s">
        <v>80</v>
      </c>
      <c r="AY153" s="126" t="s">
        <v>133</v>
      </c>
    </row>
    <row r="154" spans="2:51" s="6" customFormat="1" ht="18.75" customHeight="1">
      <c r="B154" s="120"/>
      <c r="E154" s="121"/>
      <c r="F154" s="206" t="s">
        <v>194</v>
      </c>
      <c r="G154" s="207"/>
      <c r="H154" s="207"/>
      <c r="I154" s="207"/>
      <c r="K154" s="121"/>
      <c r="R154" s="122"/>
      <c r="T154" s="123"/>
      <c r="AA154" s="124"/>
      <c r="AT154" s="121" t="s">
        <v>141</v>
      </c>
      <c r="AU154" s="121" t="s">
        <v>96</v>
      </c>
      <c r="AV154" s="121" t="s">
        <v>19</v>
      </c>
      <c r="AW154" s="121" t="s">
        <v>107</v>
      </c>
      <c r="AX154" s="121" t="s">
        <v>80</v>
      </c>
      <c r="AY154" s="121" t="s">
        <v>133</v>
      </c>
    </row>
    <row r="155" spans="2:51" s="6" customFormat="1" ht="18.75" customHeight="1">
      <c r="B155" s="125"/>
      <c r="E155" s="126"/>
      <c r="F155" s="208" t="s">
        <v>165</v>
      </c>
      <c r="G155" s="209"/>
      <c r="H155" s="209"/>
      <c r="I155" s="209"/>
      <c r="K155" s="127">
        <v>604.18</v>
      </c>
      <c r="R155" s="128"/>
      <c r="T155" s="129"/>
      <c r="AA155" s="130"/>
      <c r="AT155" s="126" t="s">
        <v>141</v>
      </c>
      <c r="AU155" s="126" t="s">
        <v>96</v>
      </c>
      <c r="AV155" s="126" t="s">
        <v>96</v>
      </c>
      <c r="AW155" s="126" t="s">
        <v>107</v>
      </c>
      <c r="AX155" s="126" t="s">
        <v>80</v>
      </c>
      <c r="AY155" s="126" t="s">
        <v>133</v>
      </c>
    </row>
    <row r="156" spans="2:51" s="6" customFormat="1" ht="18.75" customHeight="1">
      <c r="B156" s="131"/>
      <c r="E156" s="132"/>
      <c r="F156" s="210" t="s">
        <v>168</v>
      </c>
      <c r="G156" s="211"/>
      <c r="H156" s="211"/>
      <c r="I156" s="211"/>
      <c r="K156" s="133">
        <v>721.954</v>
      </c>
      <c r="R156" s="134"/>
      <c r="T156" s="135"/>
      <c r="AA156" s="136"/>
      <c r="AT156" s="132" t="s">
        <v>141</v>
      </c>
      <c r="AU156" s="132" t="s">
        <v>96</v>
      </c>
      <c r="AV156" s="132" t="s">
        <v>138</v>
      </c>
      <c r="AW156" s="132" t="s">
        <v>107</v>
      </c>
      <c r="AX156" s="132" t="s">
        <v>19</v>
      </c>
      <c r="AY156" s="132" t="s">
        <v>133</v>
      </c>
    </row>
    <row r="157" spans="2:65" s="6" customFormat="1" ht="27" customHeight="1">
      <c r="B157" s="19"/>
      <c r="C157" s="112" t="s">
        <v>24</v>
      </c>
      <c r="D157" s="112" t="s">
        <v>134</v>
      </c>
      <c r="E157" s="113" t="s">
        <v>195</v>
      </c>
      <c r="F157" s="203" t="s">
        <v>196</v>
      </c>
      <c r="G157" s="204"/>
      <c r="H157" s="204"/>
      <c r="I157" s="204"/>
      <c r="J157" s="114" t="s">
        <v>162</v>
      </c>
      <c r="K157" s="115">
        <v>53.7</v>
      </c>
      <c r="L157" s="205"/>
      <c r="M157" s="204"/>
      <c r="N157" s="205">
        <f>ROUND($L$157*$K$157,2)</f>
        <v>0</v>
      </c>
      <c r="O157" s="204"/>
      <c r="P157" s="204"/>
      <c r="Q157" s="204"/>
      <c r="R157" s="20"/>
      <c r="T157" s="116"/>
      <c r="U157" s="26" t="s">
        <v>45</v>
      </c>
      <c r="V157" s="117">
        <v>3.937</v>
      </c>
      <c r="W157" s="117">
        <f>$V$157*$K$157</f>
        <v>211.4169</v>
      </c>
      <c r="X157" s="117">
        <v>0</v>
      </c>
      <c r="Y157" s="117">
        <f>$X$157*$K$157</f>
        <v>0</v>
      </c>
      <c r="Z157" s="117">
        <v>0</v>
      </c>
      <c r="AA157" s="118">
        <f>$Z$157*$K$157</f>
        <v>0</v>
      </c>
      <c r="AR157" s="6" t="s">
        <v>138</v>
      </c>
      <c r="AT157" s="6" t="s">
        <v>134</v>
      </c>
      <c r="AU157" s="6" t="s">
        <v>96</v>
      </c>
      <c r="AY157" s="6" t="s">
        <v>133</v>
      </c>
      <c r="BE157" s="119">
        <f>IF($U$157="základní",$N$157,0)</f>
        <v>0</v>
      </c>
      <c r="BF157" s="119">
        <f>IF($U$157="snížená",$N$157,0)</f>
        <v>0</v>
      </c>
      <c r="BG157" s="119">
        <f>IF($U$157="zákl. přenesená",$N$157,0)</f>
        <v>0</v>
      </c>
      <c r="BH157" s="119">
        <f>IF($U$157="sníž. přenesená",$N$157,0)</f>
        <v>0</v>
      </c>
      <c r="BI157" s="119">
        <f>IF($U$157="nulová",$N$157,0)</f>
        <v>0</v>
      </c>
      <c r="BJ157" s="6" t="s">
        <v>19</v>
      </c>
      <c r="BK157" s="119">
        <f>ROUND($L$157*$K$157,2)</f>
        <v>0</v>
      </c>
      <c r="BL157" s="6" t="s">
        <v>138</v>
      </c>
      <c r="BM157" s="6" t="s">
        <v>197</v>
      </c>
    </row>
    <row r="158" spans="2:51" s="6" customFormat="1" ht="18.75" customHeight="1">
      <c r="B158" s="120"/>
      <c r="E158" s="121"/>
      <c r="F158" s="206" t="s">
        <v>198</v>
      </c>
      <c r="G158" s="207"/>
      <c r="H158" s="207"/>
      <c r="I158" s="207"/>
      <c r="K158" s="121"/>
      <c r="R158" s="122"/>
      <c r="T158" s="123"/>
      <c r="AA158" s="124"/>
      <c r="AT158" s="121" t="s">
        <v>141</v>
      </c>
      <c r="AU158" s="121" t="s">
        <v>96</v>
      </c>
      <c r="AV158" s="121" t="s">
        <v>19</v>
      </c>
      <c r="AW158" s="121" t="s">
        <v>107</v>
      </c>
      <c r="AX158" s="121" t="s">
        <v>80</v>
      </c>
      <c r="AY158" s="121" t="s">
        <v>133</v>
      </c>
    </row>
    <row r="159" spans="2:51" s="6" customFormat="1" ht="18.75" customHeight="1">
      <c r="B159" s="125"/>
      <c r="E159" s="126"/>
      <c r="F159" s="208" t="s">
        <v>199</v>
      </c>
      <c r="G159" s="209"/>
      <c r="H159" s="209"/>
      <c r="I159" s="209"/>
      <c r="K159" s="127">
        <v>53.7</v>
      </c>
      <c r="R159" s="128"/>
      <c r="T159" s="129"/>
      <c r="AA159" s="130"/>
      <c r="AT159" s="126" t="s">
        <v>141</v>
      </c>
      <c r="AU159" s="126" t="s">
        <v>96</v>
      </c>
      <c r="AV159" s="126" t="s">
        <v>96</v>
      </c>
      <c r="AW159" s="126" t="s">
        <v>107</v>
      </c>
      <c r="AX159" s="126" t="s">
        <v>80</v>
      </c>
      <c r="AY159" s="126" t="s">
        <v>133</v>
      </c>
    </row>
    <row r="160" spans="2:51" s="6" customFormat="1" ht="18.75" customHeight="1">
      <c r="B160" s="131"/>
      <c r="E160" s="132"/>
      <c r="F160" s="210" t="s">
        <v>168</v>
      </c>
      <c r="G160" s="211"/>
      <c r="H160" s="211"/>
      <c r="I160" s="211"/>
      <c r="K160" s="133">
        <v>53.7</v>
      </c>
      <c r="R160" s="134"/>
      <c r="T160" s="135"/>
      <c r="AA160" s="136"/>
      <c r="AT160" s="132" t="s">
        <v>141</v>
      </c>
      <c r="AU160" s="132" t="s">
        <v>96</v>
      </c>
      <c r="AV160" s="132" t="s">
        <v>138</v>
      </c>
      <c r="AW160" s="132" t="s">
        <v>107</v>
      </c>
      <c r="AX160" s="132" t="s">
        <v>19</v>
      </c>
      <c r="AY160" s="132" t="s">
        <v>133</v>
      </c>
    </row>
    <row r="161" spans="2:65" s="6" customFormat="1" ht="27" customHeight="1">
      <c r="B161" s="19"/>
      <c r="C161" s="112" t="s">
        <v>200</v>
      </c>
      <c r="D161" s="112" t="s">
        <v>134</v>
      </c>
      <c r="E161" s="113" t="s">
        <v>201</v>
      </c>
      <c r="F161" s="203" t="s">
        <v>202</v>
      </c>
      <c r="G161" s="204"/>
      <c r="H161" s="204"/>
      <c r="I161" s="204"/>
      <c r="J161" s="114" t="s">
        <v>162</v>
      </c>
      <c r="K161" s="115">
        <v>26.85</v>
      </c>
      <c r="L161" s="205"/>
      <c r="M161" s="204"/>
      <c r="N161" s="205">
        <f>ROUND($L$161*$K$161,2)</f>
        <v>0</v>
      </c>
      <c r="O161" s="204"/>
      <c r="P161" s="204"/>
      <c r="Q161" s="204"/>
      <c r="R161" s="20"/>
      <c r="T161" s="116"/>
      <c r="U161" s="26" t="s">
        <v>45</v>
      </c>
      <c r="V161" s="117">
        <v>1.011</v>
      </c>
      <c r="W161" s="117">
        <f>$V$161*$K$161</f>
        <v>27.145349999999997</v>
      </c>
      <c r="X161" s="117">
        <v>0</v>
      </c>
      <c r="Y161" s="117">
        <f>$X$161*$K$161</f>
        <v>0</v>
      </c>
      <c r="Z161" s="117">
        <v>0</v>
      </c>
      <c r="AA161" s="118">
        <f>$Z$161*$K$161</f>
        <v>0</v>
      </c>
      <c r="AR161" s="6" t="s">
        <v>138</v>
      </c>
      <c r="AT161" s="6" t="s">
        <v>134</v>
      </c>
      <c r="AU161" s="6" t="s">
        <v>96</v>
      </c>
      <c r="AY161" s="6" t="s">
        <v>133</v>
      </c>
      <c r="BE161" s="119">
        <f>IF($U$161="základní",$N$161,0)</f>
        <v>0</v>
      </c>
      <c r="BF161" s="119">
        <f>IF($U$161="snížená",$N$161,0)</f>
        <v>0</v>
      </c>
      <c r="BG161" s="119">
        <f>IF($U$161="zákl. přenesená",$N$161,0)</f>
        <v>0</v>
      </c>
      <c r="BH161" s="119">
        <f>IF($U$161="sníž. přenesená",$N$161,0)</f>
        <v>0</v>
      </c>
      <c r="BI161" s="119">
        <f>IF($U$161="nulová",$N$161,0)</f>
        <v>0</v>
      </c>
      <c r="BJ161" s="6" t="s">
        <v>19</v>
      </c>
      <c r="BK161" s="119">
        <f>ROUND($L$161*$K$161,2)</f>
        <v>0</v>
      </c>
      <c r="BL161" s="6" t="s">
        <v>138</v>
      </c>
      <c r="BM161" s="6" t="s">
        <v>203</v>
      </c>
    </row>
    <row r="162" spans="2:51" s="6" customFormat="1" ht="18.75" customHeight="1">
      <c r="B162" s="125"/>
      <c r="E162" s="126"/>
      <c r="F162" s="208" t="s">
        <v>204</v>
      </c>
      <c r="G162" s="209"/>
      <c r="H162" s="209"/>
      <c r="I162" s="209"/>
      <c r="K162" s="127">
        <v>26.85</v>
      </c>
      <c r="R162" s="128"/>
      <c r="T162" s="129"/>
      <c r="AA162" s="130"/>
      <c r="AT162" s="126" t="s">
        <v>141</v>
      </c>
      <c r="AU162" s="126" t="s">
        <v>96</v>
      </c>
      <c r="AV162" s="126" t="s">
        <v>96</v>
      </c>
      <c r="AW162" s="126" t="s">
        <v>107</v>
      </c>
      <c r="AX162" s="126" t="s">
        <v>19</v>
      </c>
      <c r="AY162" s="126" t="s">
        <v>133</v>
      </c>
    </row>
    <row r="163" spans="2:65" s="6" customFormat="1" ht="27" customHeight="1">
      <c r="B163" s="19"/>
      <c r="C163" s="112" t="s">
        <v>205</v>
      </c>
      <c r="D163" s="112" t="s">
        <v>134</v>
      </c>
      <c r="E163" s="113" t="s">
        <v>206</v>
      </c>
      <c r="F163" s="203" t="s">
        <v>207</v>
      </c>
      <c r="G163" s="204"/>
      <c r="H163" s="204"/>
      <c r="I163" s="204"/>
      <c r="J163" s="114" t="s">
        <v>162</v>
      </c>
      <c r="K163" s="115">
        <v>24.2</v>
      </c>
      <c r="L163" s="205"/>
      <c r="M163" s="204"/>
      <c r="N163" s="205">
        <f>ROUND($L$163*$K$163,2)</f>
        <v>0</v>
      </c>
      <c r="O163" s="204"/>
      <c r="P163" s="204"/>
      <c r="Q163" s="204"/>
      <c r="R163" s="20"/>
      <c r="T163" s="116"/>
      <c r="U163" s="26" t="s">
        <v>45</v>
      </c>
      <c r="V163" s="117">
        <v>2.156</v>
      </c>
      <c r="W163" s="117">
        <f>$V$163*$K$163</f>
        <v>52.175200000000004</v>
      </c>
      <c r="X163" s="117">
        <v>0</v>
      </c>
      <c r="Y163" s="117">
        <f>$X$163*$K$163</f>
        <v>0</v>
      </c>
      <c r="Z163" s="117">
        <v>0</v>
      </c>
      <c r="AA163" s="118">
        <f>$Z$163*$K$163</f>
        <v>0</v>
      </c>
      <c r="AR163" s="6" t="s">
        <v>138</v>
      </c>
      <c r="AT163" s="6" t="s">
        <v>134</v>
      </c>
      <c r="AU163" s="6" t="s">
        <v>96</v>
      </c>
      <c r="AY163" s="6" t="s">
        <v>133</v>
      </c>
      <c r="BE163" s="119">
        <f>IF($U$163="základní",$N$163,0)</f>
        <v>0</v>
      </c>
      <c r="BF163" s="119">
        <f>IF($U$163="snížená",$N$163,0)</f>
        <v>0</v>
      </c>
      <c r="BG163" s="119">
        <f>IF($U$163="zákl. přenesená",$N$163,0)</f>
        <v>0</v>
      </c>
      <c r="BH163" s="119">
        <f>IF($U$163="sníž. přenesená",$N$163,0)</f>
        <v>0</v>
      </c>
      <c r="BI163" s="119">
        <f>IF($U$163="nulová",$N$163,0)</f>
        <v>0</v>
      </c>
      <c r="BJ163" s="6" t="s">
        <v>19</v>
      </c>
      <c r="BK163" s="119">
        <f>ROUND($L$163*$K$163,2)</f>
        <v>0</v>
      </c>
      <c r="BL163" s="6" t="s">
        <v>138</v>
      </c>
      <c r="BM163" s="6" t="s">
        <v>208</v>
      </c>
    </row>
    <row r="164" spans="2:51" s="6" customFormat="1" ht="18.75" customHeight="1">
      <c r="B164" s="120"/>
      <c r="E164" s="121"/>
      <c r="F164" s="206" t="s">
        <v>209</v>
      </c>
      <c r="G164" s="207"/>
      <c r="H164" s="207"/>
      <c r="I164" s="207"/>
      <c r="K164" s="121"/>
      <c r="R164" s="122"/>
      <c r="T164" s="123"/>
      <c r="AA164" s="124"/>
      <c r="AT164" s="121" t="s">
        <v>141</v>
      </c>
      <c r="AU164" s="121" t="s">
        <v>96</v>
      </c>
      <c r="AV164" s="121" t="s">
        <v>19</v>
      </c>
      <c r="AW164" s="121" t="s">
        <v>107</v>
      </c>
      <c r="AX164" s="121" t="s">
        <v>80</v>
      </c>
      <c r="AY164" s="121" t="s">
        <v>133</v>
      </c>
    </row>
    <row r="165" spans="2:51" s="6" customFormat="1" ht="18.75" customHeight="1">
      <c r="B165" s="125"/>
      <c r="E165" s="126"/>
      <c r="F165" s="208" t="s">
        <v>210</v>
      </c>
      <c r="G165" s="209"/>
      <c r="H165" s="209"/>
      <c r="I165" s="209"/>
      <c r="K165" s="127">
        <v>24.2</v>
      </c>
      <c r="R165" s="128"/>
      <c r="T165" s="129"/>
      <c r="AA165" s="130"/>
      <c r="AT165" s="126" t="s">
        <v>141</v>
      </c>
      <c r="AU165" s="126" t="s">
        <v>96</v>
      </c>
      <c r="AV165" s="126" t="s">
        <v>96</v>
      </c>
      <c r="AW165" s="126" t="s">
        <v>107</v>
      </c>
      <c r="AX165" s="126" t="s">
        <v>19</v>
      </c>
      <c r="AY165" s="126" t="s">
        <v>133</v>
      </c>
    </row>
    <row r="166" spans="2:65" s="6" customFormat="1" ht="27" customHeight="1">
      <c r="B166" s="19"/>
      <c r="C166" s="112" t="s">
        <v>211</v>
      </c>
      <c r="D166" s="112" t="s">
        <v>134</v>
      </c>
      <c r="E166" s="113" t="s">
        <v>212</v>
      </c>
      <c r="F166" s="203" t="s">
        <v>213</v>
      </c>
      <c r="G166" s="204"/>
      <c r="H166" s="204"/>
      <c r="I166" s="204"/>
      <c r="J166" s="114" t="s">
        <v>162</v>
      </c>
      <c r="K166" s="115">
        <v>12.1</v>
      </c>
      <c r="L166" s="205"/>
      <c r="M166" s="204"/>
      <c r="N166" s="205">
        <f>ROUND($L$166*$K$166,2)</f>
        <v>0</v>
      </c>
      <c r="O166" s="204"/>
      <c r="P166" s="204"/>
      <c r="Q166" s="204"/>
      <c r="R166" s="20"/>
      <c r="T166" s="116"/>
      <c r="U166" s="26" t="s">
        <v>45</v>
      </c>
      <c r="V166" s="117">
        <v>0.152</v>
      </c>
      <c r="W166" s="117">
        <f>$V$166*$K$166</f>
        <v>1.8392</v>
      </c>
      <c r="X166" s="117">
        <v>0</v>
      </c>
      <c r="Y166" s="117">
        <f>$X$166*$K$166</f>
        <v>0</v>
      </c>
      <c r="Z166" s="117">
        <v>0</v>
      </c>
      <c r="AA166" s="118">
        <f>$Z$166*$K$166</f>
        <v>0</v>
      </c>
      <c r="AR166" s="6" t="s">
        <v>138</v>
      </c>
      <c r="AT166" s="6" t="s">
        <v>134</v>
      </c>
      <c r="AU166" s="6" t="s">
        <v>96</v>
      </c>
      <c r="AY166" s="6" t="s">
        <v>133</v>
      </c>
      <c r="BE166" s="119">
        <f>IF($U$166="základní",$N$166,0)</f>
        <v>0</v>
      </c>
      <c r="BF166" s="119">
        <f>IF($U$166="snížená",$N$166,0)</f>
        <v>0</v>
      </c>
      <c r="BG166" s="119">
        <f>IF($U$166="zákl. přenesená",$N$166,0)</f>
        <v>0</v>
      </c>
      <c r="BH166" s="119">
        <f>IF($U$166="sníž. přenesená",$N$166,0)</f>
        <v>0</v>
      </c>
      <c r="BI166" s="119">
        <f>IF($U$166="nulová",$N$166,0)</f>
        <v>0</v>
      </c>
      <c r="BJ166" s="6" t="s">
        <v>19</v>
      </c>
      <c r="BK166" s="119">
        <f>ROUND($L$166*$K$166,2)</f>
        <v>0</v>
      </c>
      <c r="BL166" s="6" t="s">
        <v>138</v>
      </c>
      <c r="BM166" s="6" t="s">
        <v>214</v>
      </c>
    </row>
    <row r="167" spans="2:51" s="6" customFormat="1" ht="18.75" customHeight="1">
      <c r="B167" s="125"/>
      <c r="E167" s="126"/>
      <c r="F167" s="208" t="s">
        <v>215</v>
      </c>
      <c r="G167" s="209"/>
      <c r="H167" s="209"/>
      <c r="I167" s="209"/>
      <c r="K167" s="127">
        <v>12.1</v>
      </c>
      <c r="R167" s="128"/>
      <c r="T167" s="129"/>
      <c r="AA167" s="130"/>
      <c r="AT167" s="126" t="s">
        <v>141</v>
      </c>
      <c r="AU167" s="126" t="s">
        <v>96</v>
      </c>
      <c r="AV167" s="126" t="s">
        <v>96</v>
      </c>
      <c r="AW167" s="126" t="s">
        <v>107</v>
      </c>
      <c r="AX167" s="126" t="s">
        <v>19</v>
      </c>
      <c r="AY167" s="126" t="s">
        <v>133</v>
      </c>
    </row>
    <row r="168" spans="2:65" s="6" customFormat="1" ht="27" customHeight="1">
      <c r="B168" s="19"/>
      <c r="C168" s="112" t="s">
        <v>216</v>
      </c>
      <c r="D168" s="112" t="s">
        <v>134</v>
      </c>
      <c r="E168" s="113" t="s">
        <v>217</v>
      </c>
      <c r="F168" s="203" t="s">
        <v>218</v>
      </c>
      <c r="G168" s="204"/>
      <c r="H168" s="204"/>
      <c r="I168" s="204"/>
      <c r="J168" s="114" t="s">
        <v>162</v>
      </c>
      <c r="K168" s="115">
        <v>254.858</v>
      </c>
      <c r="L168" s="205"/>
      <c r="M168" s="204"/>
      <c r="N168" s="205">
        <f>ROUND($L$168*$K$168,2)</f>
        <v>0</v>
      </c>
      <c r="O168" s="204"/>
      <c r="P168" s="204"/>
      <c r="Q168" s="204"/>
      <c r="R168" s="20"/>
      <c r="T168" s="116"/>
      <c r="U168" s="26" t="s">
        <v>45</v>
      </c>
      <c r="V168" s="117">
        <v>0.05</v>
      </c>
      <c r="W168" s="117">
        <f>$V$168*$K$168</f>
        <v>12.7429</v>
      </c>
      <c r="X168" s="117">
        <v>0</v>
      </c>
      <c r="Y168" s="117">
        <f>$X$168*$K$168</f>
        <v>0</v>
      </c>
      <c r="Z168" s="117">
        <v>0</v>
      </c>
      <c r="AA168" s="118">
        <f>$Z$168*$K$168</f>
        <v>0</v>
      </c>
      <c r="AR168" s="6" t="s">
        <v>138</v>
      </c>
      <c r="AT168" s="6" t="s">
        <v>134</v>
      </c>
      <c r="AU168" s="6" t="s">
        <v>96</v>
      </c>
      <c r="AY168" s="6" t="s">
        <v>133</v>
      </c>
      <c r="BE168" s="119">
        <f>IF($U$168="základní",$N$168,0)</f>
        <v>0</v>
      </c>
      <c r="BF168" s="119">
        <f>IF($U$168="snížená",$N$168,0)</f>
        <v>0</v>
      </c>
      <c r="BG168" s="119">
        <f>IF($U$168="zákl. přenesená",$N$168,0)</f>
        <v>0</v>
      </c>
      <c r="BH168" s="119">
        <f>IF($U$168="sníž. přenesená",$N$168,0)</f>
        <v>0</v>
      </c>
      <c r="BI168" s="119">
        <f>IF($U$168="nulová",$N$168,0)</f>
        <v>0</v>
      </c>
      <c r="BJ168" s="6" t="s">
        <v>19</v>
      </c>
      <c r="BK168" s="119">
        <f>ROUND($L$168*$K$168,2)</f>
        <v>0</v>
      </c>
      <c r="BL168" s="6" t="s">
        <v>138</v>
      </c>
      <c r="BM168" s="6" t="s">
        <v>219</v>
      </c>
    </row>
    <row r="169" spans="2:51" s="6" customFormat="1" ht="32.25" customHeight="1">
      <c r="B169" s="120"/>
      <c r="E169" s="121"/>
      <c r="F169" s="206" t="s">
        <v>220</v>
      </c>
      <c r="G169" s="207"/>
      <c r="H169" s="207"/>
      <c r="I169" s="207"/>
      <c r="K169" s="121"/>
      <c r="R169" s="122"/>
      <c r="T169" s="123"/>
      <c r="AA169" s="124"/>
      <c r="AT169" s="121" t="s">
        <v>141</v>
      </c>
      <c r="AU169" s="121" t="s">
        <v>96</v>
      </c>
      <c r="AV169" s="121" t="s">
        <v>19</v>
      </c>
      <c r="AW169" s="121" t="s">
        <v>107</v>
      </c>
      <c r="AX169" s="121" t="s">
        <v>80</v>
      </c>
      <c r="AY169" s="121" t="s">
        <v>133</v>
      </c>
    </row>
    <row r="170" spans="2:51" s="6" customFormat="1" ht="18.75" customHeight="1">
      <c r="B170" s="125"/>
      <c r="E170" s="126"/>
      <c r="F170" s="208" t="s">
        <v>221</v>
      </c>
      <c r="G170" s="209"/>
      <c r="H170" s="209"/>
      <c r="I170" s="209"/>
      <c r="K170" s="127">
        <v>57.929</v>
      </c>
      <c r="R170" s="128"/>
      <c r="T170" s="129"/>
      <c r="AA170" s="130"/>
      <c r="AT170" s="126" t="s">
        <v>141</v>
      </c>
      <c r="AU170" s="126" t="s">
        <v>96</v>
      </c>
      <c r="AV170" s="126" t="s">
        <v>96</v>
      </c>
      <c r="AW170" s="126" t="s">
        <v>107</v>
      </c>
      <c r="AX170" s="126" t="s">
        <v>80</v>
      </c>
      <c r="AY170" s="126" t="s">
        <v>133</v>
      </c>
    </row>
    <row r="171" spans="2:51" s="6" customFormat="1" ht="18.75" customHeight="1">
      <c r="B171" s="125"/>
      <c r="E171" s="126"/>
      <c r="F171" s="208" t="s">
        <v>222</v>
      </c>
      <c r="G171" s="209"/>
      <c r="H171" s="209"/>
      <c r="I171" s="209"/>
      <c r="K171" s="127">
        <v>52.5</v>
      </c>
      <c r="R171" s="128"/>
      <c r="T171" s="129"/>
      <c r="AA171" s="130"/>
      <c r="AT171" s="126" t="s">
        <v>141</v>
      </c>
      <c r="AU171" s="126" t="s">
        <v>96</v>
      </c>
      <c r="AV171" s="126" t="s">
        <v>96</v>
      </c>
      <c r="AW171" s="126" t="s">
        <v>107</v>
      </c>
      <c r="AX171" s="126" t="s">
        <v>80</v>
      </c>
      <c r="AY171" s="126" t="s">
        <v>133</v>
      </c>
    </row>
    <row r="172" spans="2:51" s="6" customFormat="1" ht="18.75" customHeight="1">
      <c r="B172" s="125"/>
      <c r="E172" s="126"/>
      <c r="F172" s="208" t="s">
        <v>223</v>
      </c>
      <c r="G172" s="209"/>
      <c r="H172" s="209"/>
      <c r="I172" s="209"/>
      <c r="K172" s="127">
        <v>17</v>
      </c>
      <c r="R172" s="128"/>
      <c r="T172" s="129"/>
      <c r="AA172" s="130"/>
      <c r="AT172" s="126" t="s">
        <v>141</v>
      </c>
      <c r="AU172" s="126" t="s">
        <v>96</v>
      </c>
      <c r="AV172" s="126" t="s">
        <v>96</v>
      </c>
      <c r="AW172" s="126" t="s">
        <v>107</v>
      </c>
      <c r="AX172" s="126" t="s">
        <v>80</v>
      </c>
      <c r="AY172" s="126" t="s">
        <v>133</v>
      </c>
    </row>
    <row r="173" spans="2:51" s="6" customFormat="1" ht="18.75" customHeight="1">
      <c r="B173" s="137"/>
      <c r="E173" s="138"/>
      <c r="F173" s="212" t="s">
        <v>224</v>
      </c>
      <c r="G173" s="213"/>
      <c r="H173" s="213"/>
      <c r="I173" s="213"/>
      <c r="K173" s="139">
        <v>127.429</v>
      </c>
      <c r="R173" s="140"/>
      <c r="T173" s="141"/>
      <c r="AA173" s="142"/>
      <c r="AT173" s="138" t="s">
        <v>141</v>
      </c>
      <c r="AU173" s="138" t="s">
        <v>96</v>
      </c>
      <c r="AV173" s="138" t="s">
        <v>148</v>
      </c>
      <c r="AW173" s="138" t="s">
        <v>107</v>
      </c>
      <c r="AX173" s="138" t="s">
        <v>80</v>
      </c>
      <c r="AY173" s="138" t="s">
        <v>133</v>
      </c>
    </row>
    <row r="174" spans="2:51" s="6" customFormat="1" ht="18.75" customHeight="1">
      <c r="B174" s="125"/>
      <c r="E174" s="126"/>
      <c r="F174" s="208" t="s">
        <v>225</v>
      </c>
      <c r="G174" s="209"/>
      <c r="H174" s="209"/>
      <c r="I174" s="209"/>
      <c r="K174" s="127">
        <v>127.429</v>
      </c>
      <c r="R174" s="128"/>
      <c r="T174" s="129"/>
      <c r="AA174" s="130"/>
      <c r="AT174" s="126" t="s">
        <v>141</v>
      </c>
      <c r="AU174" s="126" t="s">
        <v>96</v>
      </c>
      <c r="AV174" s="126" t="s">
        <v>96</v>
      </c>
      <c r="AW174" s="126" t="s">
        <v>107</v>
      </c>
      <c r="AX174" s="126" t="s">
        <v>80</v>
      </c>
      <c r="AY174" s="126" t="s">
        <v>133</v>
      </c>
    </row>
    <row r="175" spans="2:51" s="6" customFormat="1" ht="18.75" customHeight="1">
      <c r="B175" s="131"/>
      <c r="E175" s="132"/>
      <c r="F175" s="210" t="s">
        <v>168</v>
      </c>
      <c r="G175" s="211"/>
      <c r="H175" s="211"/>
      <c r="I175" s="211"/>
      <c r="K175" s="133">
        <v>254.858</v>
      </c>
      <c r="R175" s="134"/>
      <c r="T175" s="135"/>
      <c r="AA175" s="136"/>
      <c r="AT175" s="132" t="s">
        <v>141</v>
      </c>
      <c r="AU175" s="132" t="s">
        <v>96</v>
      </c>
      <c r="AV175" s="132" t="s">
        <v>138</v>
      </c>
      <c r="AW175" s="132" t="s">
        <v>107</v>
      </c>
      <c r="AX175" s="132" t="s">
        <v>19</v>
      </c>
      <c r="AY175" s="132" t="s">
        <v>133</v>
      </c>
    </row>
    <row r="176" spans="2:65" s="6" customFormat="1" ht="27" customHeight="1">
      <c r="B176" s="19"/>
      <c r="C176" s="112" t="s">
        <v>8</v>
      </c>
      <c r="D176" s="112" t="s">
        <v>134</v>
      </c>
      <c r="E176" s="113" t="s">
        <v>226</v>
      </c>
      <c r="F176" s="203" t="s">
        <v>227</v>
      </c>
      <c r="G176" s="204"/>
      <c r="H176" s="204"/>
      <c r="I176" s="204"/>
      <c r="J176" s="114" t="s">
        <v>162</v>
      </c>
      <c r="K176" s="115">
        <v>2365.651</v>
      </c>
      <c r="L176" s="205"/>
      <c r="M176" s="204"/>
      <c r="N176" s="205">
        <f>ROUND($L$176*$K$176,2)</f>
        <v>0</v>
      </c>
      <c r="O176" s="204"/>
      <c r="P176" s="204"/>
      <c r="Q176" s="204"/>
      <c r="R176" s="20"/>
      <c r="T176" s="116"/>
      <c r="U176" s="26" t="s">
        <v>45</v>
      </c>
      <c r="V176" s="117">
        <v>0.083</v>
      </c>
      <c r="W176" s="117">
        <f>$V$176*$K$176</f>
        <v>196.349033</v>
      </c>
      <c r="X176" s="117">
        <v>0</v>
      </c>
      <c r="Y176" s="117">
        <f>$X$176*$K$176</f>
        <v>0</v>
      </c>
      <c r="Z176" s="117">
        <v>0</v>
      </c>
      <c r="AA176" s="118">
        <f>$Z$176*$K$176</f>
        <v>0</v>
      </c>
      <c r="AR176" s="6" t="s">
        <v>138</v>
      </c>
      <c r="AT176" s="6" t="s">
        <v>134</v>
      </c>
      <c r="AU176" s="6" t="s">
        <v>96</v>
      </c>
      <c r="AY176" s="6" t="s">
        <v>133</v>
      </c>
      <c r="BE176" s="119">
        <f>IF($U$176="základní",$N$176,0)</f>
        <v>0</v>
      </c>
      <c r="BF176" s="119">
        <f>IF($U$176="snížená",$N$176,0)</f>
        <v>0</v>
      </c>
      <c r="BG176" s="119">
        <f>IF($U$176="zákl. přenesená",$N$176,0)</f>
        <v>0</v>
      </c>
      <c r="BH176" s="119">
        <f>IF($U$176="sníž. přenesená",$N$176,0)</f>
        <v>0</v>
      </c>
      <c r="BI176" s="119">
        <f>IF($U$176="nulová",$N$176,0)</f>
        <v>0</v>
      </c>
      <c r="BJ176" s="6" t="s">
        <v>19</v>
      </c>
      <c r="BK176" s="119">
        <f>ROUND($L$176*$K$176,2)</f>
        <v>0</v>
      </c>
      <c r="BL176" s="6" t="s">
        <v>138</v>
      </c>
      <c r="BM176" s="6" t="s">
        <v>228</v>
      </c>
    </row>
    <row r="177" spans="2:51" s="6" customFormat="1" ht="18.75" customHeight="1">
      <c r="B177" s="120"/>
      <c r="E177" s="121"/>
      <c r="F177" s="206" t="s">
        <v>229</v>
      </c>
      <c r="G177" s="207"/>
      <c r="H177" s="207"/>
      <c r="I177" s="207"/>
      <c r="K177" s="121"/>
      <c r="R177" s="122"/>
      <c r="T177" s="123"/>
      <c r="AA177" s="124"/>
      <c r="AT177" s="121" t="s">
        <v>141</v>
      </c>
      <c r="AU177" s="121" t="s">
        <v>96</v>
      </c>
      <c r="AV177" s="121" t="s">
        <v>19</v>
      </c>
      <c r="AW177" s="121" t="s">
        <v>107</v>
      </c>
      <c r="AX177" s="121" t="s">
        <v>80</v>
      </c>
      <c r="AY177" s="121" t="s">
        <v>133</v>
      </c>
    </row>
    <row r="178" spans="2:51" s="6" customFormat="1" ht="18.75" customHeight="1">
      <c r="B178" s="125"/>
      <c r="E178" s="126"/>
      <c r="F178" s="208" t="s">
        <v>230</v>
      </c>
      <c r="G178" s="209"/>
      <c r="H178" s="209"/>
      <c r="I178" s="209"/>
      <c r="K178" s="127">
        <v>2472.33</v>
      </c>
      <c r="R178" s="128"/>
      <c r="T178" s="129"/>
      <c r="AA178" s="130"/>
      <c r="AT178" s="126" t="s">
        <v>141</v>
      </c>
      <c r="AU178" s="126" t="s">
        <v>96</v>
      </c>
      <c r="AV178" s="126" t="s">
        <v>96</v>
      </c>
      <c r="AW178" s="126" t="s">
        <v>107</v>
      </c>
      <c r="AX178" s="126" t="s">
        <v>80</v>
      </c>
      <c r="AY178" s="126" t="s">
        <v>133</v>
      </c>
    </row>
    <row r="179" spans="2:51" s="6" customFormat="1" ht="18.75" customHeight="1">
      <c r="B179" s="125"/>
      <c r="E179" s="126"/>
      <c r="F179" s="208" t="s">
        <v>231</v>
      </c>
      <c r="G179" s="209"/>
      <c r="H179" s="209"/>
      <c r="I179" s="209"/>
      <c r="K179" s="127">
        <v>20.75</v>
      </c>
      <c r="R179" s="128"/>
      <c r="T179" s="129"/>
      <c r="AA179" s="130"/>
      <c r="AT179" s="126" t="s">
        <v>141</v>
      </c>
      <c r="AU179" s="126" t="s">
        <v>96</v>
      </c>
      <c r="AV179" s="126" t="s">
        <v>96</v>
      </c>
      <c r="AW179" s="126" t="s">
        <v>107</v>
      </c>
      <c r="AX179" s="126" t="s">
        <v>80</v>
      </c>
      <c r="AY179" s="126" t="s">
        <v>133</v>
      </c>
    </row>
    <row r="180" spans="2:51" s="6" customFormat="1" ht="18.75" customHeight="1">
      <c r="B180" s="125"/>
      <c r="E180" s="126"/>
      <c r="F180" s="208" t="s">
        <v>232</v>
      </c>
      <c r="G180" s="209"/>
      <c r="H180" s="209"/>
      <c r="I180" s="209"/>
      <c r="K180" s="127">
        <v>-127.429</v>
      </c>
      <c r="R180" s="128"/>
      <c r="T180" s="129"/>
      <c r="AA180" s="130"/>
      <c r="AT180" s="126" t="s">
        <v>141</v>
      </c>
      <c r="AU180" s="126" t="s">
        <v>96</v>
      </c>
      <c r="AV180" s="126" t="s">
        <v>96</v>
      </c>
      <c r="AW180" s="126" t="s">
        <v>107</v>
      </c>
      <c r="AX180" s="126" t="s">
        <v>80</v>
      </c>
      <c r="AY180" s="126" t="s">
        <v>133</v>
      </c>
    </row>
    <row r="181" spans="2:51" s="6" customFormat="1" ht="18.75" customHeight="1">
      <c r="B181" s="131"/>
      <c r="E181" s="132"/>
      <c r="F181" s="210" t="s">
        <v>168</v>
      </c>
      <c r="G181" s="211"/>
      <c r="H181" s="211"/>
      <c r="I181" s="211"/>
      <c r="K181" s="133">
        <v>2365.651</v>
      </c>
      <c r="R181" s="134"/>
      <c r="T181" s="135"/>
      <c r="AA181" s="136"/>
      <c r="AT181" s="132" t="s">
        <v>141</v>
      </c>
      <c r="AU181" s="132" t="s">
        <v>96</v>
      </c>
      <c r="AV181" s="132" t="s">
        <v>138</v>
      </c>
      <c r="AW181" s="132" t="s">
        <v>107</v>
      </c>
      <c r="AX181" s="132" t="s">
        <v>19</v>
      </c>
      <c r="AY181" s="132" t="s">
        <v>133</v>
      </c>
    </row>
    <row r="182" spans="2:65" s="6" customFormat="1" ht="39" customHeight="1">
      <c r="B182" s="19"/>
      <c r="C182" s="112" t="s">
        <v>233</v>
      </c>
      <c r="D182" s="112" t="s">
        <v>134</v>
      </c>
      <c r="E182" s="113" t="s">
        <v>234</v>
      </c>
      <c r="F182" s="203" t="s">
        <v>235</v>
      </c>
      <c r="G182" s="204"/>
      <c r="H182" s="204"/>
      <c r="I182" s="204"/>
      <c r="J182" s="114" t="s">
        <v>162</v>
      </c>
      <c r="K182" s="115">
        <v>11828.255</v>
      </c>
      <c r="L182" s="205"/>
      <c r="M182" s="204"/>
      <c r="N182" s="205">
        <f>ROUND($L$182*$K$182,2)</f>
        <v>0</v>
      </c>
      <c r="O182" s="204"/>
      <c r="P182" s="204"/>
      <c r="Q182" s="204"/>
      <c r="R182" s="20"/>
      <c r="T182" s="116"/>
      <c r="U182" s="26" t="s">
        <v>45</v>
      </c>
      <c r="V182" s="117">
        <v>0.004</v>
      </c>
      <c r="W182" s="117">
        <f>$V$182*$K$182</f>
        <v>47.313019999999995</v>
      </c>
      <c r="X182" s="117">
        <v>0</v>
      </c>
      <c r="Y182" s="117">
        <f>$X$182*$K$182</f>
        <v>0</v>
      </c>
      <c r="Z182" s="117">
        <v>0</v>
      </c>
      <c r="AA182" s="118">
        <f>$Z$182*$K$182</f>
        <v>0</v>
      </c>
      <c r="AR182" s="6" t="s">
        <v>138</v>
      </c>
      <c r="AT182" s="6" t="s">
        <v>134</v>
      </c>
      <c r="AU182" s="6" t="s">
        <v>96</v>
      </c>
      <c r="AY182" s="6" t="s">
        <v>133</v>
      </c>
      <c r="BE182" s="119">
        <f>IF($U$182="základní",$N$182,0)</f>
        <v>0</v>
      </c>
      <c r="BF182" s="119">
        <f>IF($U$182="snížená",$N$182,0)</f>
        <v>0</v>
      </c>
      <c r="BG182" s="119">
        <f>IF($U$182="zákl. přenesená",$N$182,0)</f>
        <v>0</v>
      </c>
      <c r="BH182" s="119">
        <f>IF($U$182="sníž. přenesená",$N$182,0)</f>
        <v>0</v>
      </c>
      <c r="BI182" s="119">
        <f>IF($U$182="nulová",$N$182,0)</f>
        <v>0</v>
      </c>
      <c r="BJ182" s="6" t="s">
        <v>19</v>
      </c>
      <c r="BK182" s="119">
        <f>ROUND($L$182*$K$182,2)</f>
        <v>0</v>
      </c>
      <c r="BL182" s="6" t="s">
        <v>138</v>
      </c>
      <c r="BM182" s="6" t="s">
        <v>236</v>
      </c>
    </row>
    <row r="183" spans="2:51" s="6" customFormat="1" ht="18.75" customHeight="1">
      <c r="B183" s="125"/>
      <c r="E183" s="126"/>
      <c r="F183" s="208" t="s">
        <v>237</v>
      </c>
      <c r="G183" s="209"/>
      <c r="H183" s="209"/>
      <c r="I183" s="209"/>
      <c r="K183" s="127">
        <v>2365.651</v>
      </c>
      <c r="R183" s="128"/>
      <c r="T183" s="129"/>
      <c r="AA183" s="130"/>
      <c r="AT183" s="126" t="s">
        <v>141</v>
      </c>
      <c r="AU183" s="126" t="s">
        <v>96</v>
      </c>
      <c r="AV183" s="126" t="s">
        <v>96</v>
      </c>
      <c r="AW183" s="126" t="s">
        <v>107</v>
      </c>
      <c r="AX183" s="126" t="s">
        <v>19</v>
      </c>
      <c r="AY183" s="126" t="s">
        <v>133</v>
      </c>
    </row>
    <row r="184" spans="2:65" s="6" customFormat="1" ht="27" customHeight="1">
      <c r="B184" s="19"/>
      <c r="C184" s="112" t="s">
        <v>238</v>
      </c>
      <c r="D184" s="112" t="s">
        <v>134</v>
      </c>
      <c r="E184" s="113" t="s">
        <v>239</v>
      </c>
      <c r="F184" s="203" t="s">
        <v>240</v>
      </c>
      <c r="G184" s="204"/>
      <c r="H184" s="204"/>
      <c r="I184" s="204"/>
      <c r="J184" s="114" t="s">
        <v>162</v>
      </c>
      <c r="K184" s="115">
        <v>127.429</v>
      </c>
      <c r="L184" s="205"/>
      <c r="M184" s="204"/>
      <c r="N184" s="205">
        <f>ROUND($L$184*$K$184,2)</f>
        <v>0</v>
      </c>
      <c r="O184" s="204"/>
      <c r="P184" s="204"/>
      <c r="Q184" s="204"/>
      <c r="R184" s="20"/>
      <c r="T184" s="116"/>
      <c r="U184" s="26" t="s">
        <v>45</v>
      </c>
      <c r="V184" s="117">
        <v>0.097</v>
      </c>
      <c r="W184" s="117">
        <f>$V$184*$K$184</f>
        <v>12.360613</v>
      </c>
      <c r="X184" s="117">
        <v>0</v>
      </c>
      <c r="Y184" s="117">
        <f>$X$184*$K$184</f>
        <v>0</v>
      </c>
      <c r="Z184" s="117">
        <v>0</v>
      </c>
      <c r="AA184" s="118">
        <f>$Z$184*$K$184</f>
        <v>0</v>
      </c>
      <c r="AR184" s="6" t="s">
        <v>138</v>
      </c>
      <c r="AT184" s="6" t="s">
        <v>134</v>
      </c>
      <c r="AU184" s="6" t="s">
        <v>96</v>
      </c>
      <c r="AY184" s="6" t="s">
        <v>133</v>
      </c>
      <c r="BE184" s="119">
        <f>IF($U$184="základní",$N$184,0)</f>
        <v>0</v>
      </c>
      <c r="BF184" s="119">
        <f>IF($U$184="snížená",$N$184,0)</f>
        <v>0</v>
      </c>
      <c r="BG184" s="119">
        <f>IF($U$184="zákl. přenesená",$N$184,0)</f>
        <v>0</v>
      </c>
      <c r="BH184" s="119">
        <f>IF($U$184="sníž. přenesená",$N$184,0)</f>
        <v>0</v>
      </c>
      <c r="BI184" s="119">
        <f>IF($U$184="nulová",$N$184,0)</f>
        <v>0</v>
      </c>
      <c r="BJ184" s="6" t="s">
        <v>19</v>
      </c>
      <c r="BK184" s="119">
        <f>ROUND($L$184*$K$184,2)</f>
        <v>0</v>
      </c>
      <c r="BL184" s="6" t="s">
        <v>138</v>
      </c>
      <c r="BM184" s="6" t="s">
        <v>241</v>
      </c>
    </row>
    <row r="185" spans="2:51" s="6" customFormat="1" ht="18.75" customHeight="1">
      <c r="B185" s="125"/>
      <c r="E185" s="126"/>
      <c r="F185" s="208" t="s">
        <v>242</v>
      </c>
      <c r="G185" s="209"/>
      <c r="H185" s="209"/>
      <c r="I185" s="209"/>
      <c r="K185" s="127">
        <v>127.429</v>
      </c>
      <c r="R185" s="128"/>
      <c r="T185" s="129"/>
      <c r="AA185" s="130"/>
      <c r="AT185" s="126" t="s">
        <v>141</v>
      </c>
      <c r="AU185" s="126" t="s">
        <v>96</v>
      </c>
      <c r="AV185" s="126" t="s">
        <v>96</v>
      </c>
      <c r="AW185" s="126" t="s">
        <v>107</v>
      </c>
      <c r="AX185" s="126" t="s">
        <v>19</v>
      </c>
      <c r="AY185" s="126" t="s">
        <v>133</v>
      </c>
    </row>
    <row r="186" spans="2:65" s="6" customFormat="1" ht="27" customHeight="1">
      <c r="B186" s="19"/>
      <c r="C186" s="112" t="s">
        <v>243</v>
      </c>
      <c r="D186" s="112" t="s">
        <v>134</v>
      </c>
      <c r="E186" s="113" t="s">
        <v>244</v>
      </c>
      <c r="F186" s="203" t="s">
        <v>245</v>
      </c>
      <c r="G186" s="204"/>
      <c r="H186" s="204"/>
      <c r="I186" s="204"/>
      <c r="J186" s="114" t="s">
        <v>162</v>
      </c>
      <c r="K186" s="115">
        <v>2656.119</v>
      </c>
      <c r="L186" s="205"/>
      <c r="M186" s="204"/>
      <c r="N186" s="205">
        <f>ROUND($L$186*$K$186,2)</f>
        <v>0</v>
      </c>
      <c r="O186" s="204"/>
      <c r="P186" s="204"/>
      <c r="Q186" s="204"/>
      <c r="R186" s="20"/>
      <c r="T186" s="116"/>
      <c r="U186" s="26" t="s">
        <v>45</v>
      </c>
      <c r="V186" s="117">
        <v>0.121</v>
      </c>
      <c r="W186" s="117">
        <f>$V$186*$K$186</f>
        <v>321.390399</v>
      </c>
      <c r="X186" s="117">
        <v>0</v>
      </c>
      <c r="Y186" s="117">
        <f>$X$186*$K$186</f>
        <v>0</v>
      </c>
      <c r="Z186" s="117">
        <v>0</v>
      </c>
      <c r="AA186" s="118">
        <f>$Z$186*$K$186</f>
        <v>0</v>
      </c>
      <c r="AR186" s="6" t="s">
        <v>138</v>
      </c>
      <c r="AT186" s="6" t="s">
        <v>134</v>
      </c>
      <c r="AU186" s="6" t="s">
        <v>96</v>
      </c>
      <c r="AY186" s="6" t="s">
        <v>133</v>
      </c>
      <c r="BE186" s="119">
        <f>IF($U$186="základní",$N$186,0)</f>
        <v>0</v>
      </c>
      <c r="BF186" s="119">
        <f>IF($U$186="snížená",$N$186,0)</f>
        <v>0</v>
      </c>
      <c r="BG186" s="119">
        <f>IF($U$186="zákl. přenesená",$N$186,0)</f>
        <v>0</v>
      </c>
      <c r="BH186" s="119">
        <f>IF($U$186="sníž. přenesená",$N$186,0)</f>
        <v>0</v>
      </c>
      <c r="BI186" s="119">
        <f>IF($U$186="nulová",$N$186,0)</f>
        <v>0</v>
      </c>
      <c r="BJ186" s="6" t="s">
        <v>19</v>
      </c>
      <c r="BK186" s="119">
        <f>ROUND($L$186*$K$186,2)</f>
        <v>0</v>
      </c>
      <c r="BL186" s="6" t="s">
        <v>138</v>
      </c>
      <c r="BM186" s="6" t="s">
        <v>246</v>
      </c>
    </row>
    <row r="187" spans="2:51" s="6" customFormat="1" ht="18.75" customHeight="1">
      <c r="B187" s="125"/>
      <c r="E187" s="126"/>
      <c r="F187" s="208" t="s">
        <v>247</v>
      </c>
      <c r="G187" s="209"/>
      <c r="H187" s="209"/>
      <c r="I187" s="209"/>
      <c r="K187" s="127">
        <v>2656.119</v>
      </c>
      <c r="R187" s="128"/>
      <c r="T187" s="129"/>
      <c r="AA187" s="130"/>
      <c r="AT187" s="126" t="s">
        <v>141</v>
      </c>
      <c r="AU187" s="126" t="s">
        <v>96</v>
      </c>
      <c r="AV187" s="126" t="s">
        <v>96</v>
      </c>
      <c r="AW187" s="126" t="s">
        <v>107</v>
      </c>
      <c r="AX187" s="126" t="s">
        <v>19</v>
      </c>
      <c r="AY187" s="126" t="s">
        <v>133</v>
      </c>
    </row>
    <row r="188" spans="2:65" s="6" customFormat="1" ht="15.75" customHeight="1">
      <c r="B188" s="19"/>
      <c r="C188" s="143" t="s">
        <v>248</v>
      </c>
      <c r="D188" s="143" t="s">
        <v>249</v>
      </c>
      <c r="E188" s="144" t="s">
        <v>250</v>
      </c>
      <c r="F188" s="214" t="s">
        <v>251</v>
      </c>
      <c r="G188" s="215"/>
      <c r="H188" s="215"/>
      <c r="I188" s="215"/>
      <c r="J188" s="145" t="s">
        <v>252</v>
      </c>
      <c r="K188" s="146">
        <v>5046.626</v>
      </c>
      <c r="L188" s="216"/>
      <c r="M188" s="215"/>
      <c r="N188" s="216">
        <f>ROUND($L$188*$K$188,2)</f>
        <v>0</v>
      </c>
      <c r="O188" s="204"/>
      <c r="P188" s="204"/>
      <c r="Q188" s="204"/>
      <c r="R188" s="20"/>
      <c r="T188" s="116"/>
      <c r="U188" s="26" t="s">
        <v>45</v>
      </c>
      <c r="V188" s="117">
        <v>0</v>
      </c>
      <c r="W188" s="117">
        <f>$V$188*$K$188</f>
        <v>0</v>
      </c>
      <c r="X188" s="117">
        <v>1</v>
      </c>
      <c r="Y188" s="117">
        <f>$X$188*$K$188</f>
        <v>5046.626</v>
      </c>
      <c r="Z188" s="117">
        <v>0</v>
      </c>
      <c r="AA188" s="118">
        <f>$Z$188*$K$188</f>
        <v>0</v>
      </c>
      <c r="AR188" s="6" t="s">
        <v>183</v>
      </c>
      <c r="AT188" s="6" t="s">
        <v>249</v>
      </c>
      <c r="AU188" s="6" t="s">
        <v>96</v>
      </c>
      <c r="AY188" s="6" t="s">
        <v>133</v>
      </c>
      <c r="BE188" s="119">
        <f>IF($U$188="základní",$N$188,0)</f>
        <v>0</v>
      </c>
      <c r="BF188" s="119">
        <f>IF($U$188="snížená",$N$188,0)</f>
        <v>0</v>
      </c>
      <c r="BG188" s="119">
        <f>IF($U$188="zákl. přenesená",$N$188,0)</f>
        <v>0</v>
      </c>
      <c r="BH188" s="119">
        <f>IF($U$188="sníž. přenesená",$N$188,0)</f>
        <v>0</v>
      </c>
      <c r="BI188" s="119">
        <f>IF($U$188="nulová",$N$188,0)</f>
        <v>0</v>
      </c>
      <c r="BJ188" s="6" t="s">
        <v>19</v>
      </c>
      <c r="BK188" s="119">
        <f>ROUND($L$188*$K$188,2)</f>
        <v>0</v>
      </c>
      <c r="BL188" s="6" t="s">
        <v>138</v>
      </c>
      <c r="BM188" s="6" t="s">
        <v>253</v>
      </c>
    </row>
    <row r="189" spans="2:51" s="6" customFormat="1" ht="18.75" customHeight="1">
      <c r="B189" s="125"/>
      <c r="E189" s="126"/>
      <c r="F189" s="208" t="s">
        <v>254</v>
      </c>
      <c r="G189" s="209"/>
      <c r="H189" s="209"/>
      <c r="I189" s="209"/>
      <c r="K189" s="127">
        <v>5046.626</v>
      </c>
      <c r="R189" s="128"/>
      <c r="T189" s="129"/>
      <c r="AA189" s="130"/>
      <c r="AT189" s="126" t="s">
        <v>141</v>
      </c>
      <c r="AU189" s="126" t="s">
        <v>96</v>
      </c>
      <c r="AV189" s="126" t="s">
        <v>96</v>
      </c>
      <c r="AW189" s="126" t="s">
        <v>107</v>
      </c>
      <c r="AX189" s="126" t="s">
        <v>19</v>
      </c>
      <c r="AY189" s="126" t="s">
        <v>133</v>
      </c>
    </row>
    <row r="190" spans="2:65" s="6" customFormat="1" ht="27" customHeight="1">
      <c r="B190" s="19"/>
      <c r="C190" s="112" t="s">
        <v>255</v>
      </c>
      <c r="D190" s="112" t="s">
        <v>134</v>
      </c>
      <c r="E190" s="113" t="s">
        <v>256</v>
      </c>
      <c r="F190" s="203" t="s">
        <v>257</v>
      </c>
      <c r="G190" s="204"/>
      <c r="H190" s="204"/>
      <c r="I190" s="204"/>
      <c r="J190" s="114" t="s">
        <v>162</v>
      </c>
      <c r="K190" s="115">
        <v>57.929</v>
      </c>
      <c r="L190" s="205"/>
      <c r="M190" s="204"/>
      <c r="N190" s="205">
        <f>ROUND($L$190*$K$190,2)</f>
        <v>0</v>
      </c>
      <c r="O190" s="204"/>
      <c r="P190" s="204"/>
      <c r="Q190" s="204"/>
      <c r="R190" s="20"/>
      <c r="T190" s="116"/>
      <c r="U190" s="26" t="s">
        <v>45</v>
      </c>
      <c r="V190" s="117">
        <v>0.05</v>
      </c>
      <c r="W190" s="117">
        <f>$V$190*$K$190</f>
        <v>2.89645</v>
      </c>
      <c r="X190" s="117">
        <v>0</v>
      </c>
      <c r="Y190" s="117">
        <f>$X$190*$K$190</f>
        <v>0</v>
      </c>
      <c r="Z190" s="117">
        <v>0</v>
      </c>
      <c r="AA190" s="118">
        <f>$Z$190*$K$190</f>
        <v>0</v>
      </c>
      <c r="AR190" s="6" t="s">
        <v>138</v>
      </c>
      <c r="AT190" s="6" t="s">
        <v>134</v>
      </c>
      <c r="AU190" s="6" t="s">
        <v>96</v>
      </c>
      <c r="AY190" s="6" t="s">
        <v>133</v>
      </c>
      <c r="BE190" s="119">
        <f>IF($U$190="základní",$N$190,0)</f>
        <v>0</v>
      </c>
      <c r="BF190" s="119">
        <f>IF($U$190="snížená",$N$190,0)</f>
        <v>0</v>
      </c>
      <c r="BG190" s="119">
        <f>IF($U$190="zákl. přenesená",$N$190,0)</f>
        <v>0</v>
      </c>
      <c r="BH190" s="119">
        <f>IF($U$190="sníž. přenesená",$N$190,0)</f>
        <v>0</v>
      </c>
      <c r="BI190" s="119">
        <f>IF($U$190="nulová",$N$190,0)</f>
        <v>0</v>
      </c>
      <c r="BJ190" s="6" t="s">
        <v>19</v>
      </c>
      <c r="BK190" s="119">
        <f>ROUND($L$190*$K$190,2)</f>
        <v>0</v>
      </c>
      <c r="BL190" s="6" t="s">
        <v>138</v>
      </c>
      <c r="BM190" s="6" t="s">
        <v>258</v>
      </c>
    </row>
    <row r="191" spans="2:51" s="6" customFormat="1" ht="18.75" customHeight="1">
      <c r="B191" s="120"/>
      <c r="E191" s="121"/>
      <c r="F191" s="206" t="s">
        <v>259</v>
      </c>
      <c r="G191" s="207"/>
      <c r="H191" s="207"/>
      <c r="I191" s="207"/>
      <c r="K191" s="121"/>
      <c r="R191" s="122"/>
      <c r="T191" s="123"/>
      <c r="AA191" s="124"/>
      <c r="AT191" s="121" t="s">
        <v>141</v>
      </c>
      <c r="AU191" s="121" t="s">
        <v>96</v>
      </c>
      <c r="AV191" s="121" t="s">
        <v>19</v>
      </c>
      <c r="AW191" s="121" t="s">
        <v>107</v>
      </c>
      <c r="AX191" s="121" t="s">
        <v>80</v>
      </c>
      <c r="AY191" s="121" t="s">
        <v>133</v>
      </c>
    </row>
    <row r="192" spans="2:51" s="6" customFormat="1" ht="18.75" customHeight="1">
      <c r="B192" s="125"/>
      <c r="E192" s="126"/>
      <c r="F192" s="208" t="s">
        <v>260</v>
      </c>
      <c r="G192" s="209"/>
      <c r="H192" s="209"/>
      <c r="I192" s="209"/>
      <c r="K192" s="127">
        <v>57.929</v>
      </c>
      <c r="R192" s="128"/>
      <c r="T192" s="129"/>
      <c r="AA192" s="130"/>
      <c r="AT192" s="126" t="s">
        <v>141</v>
      </c>
      <c r="AU192" s="126" t="s">
        <v>96</v>
      </c>
      <c r="AV192" s="126" t="s">
        <v>96</v>
      </c>
      <c r="AW192" s="126" t="s">
        <v>107</v>
      </c>
      <c r="AX192" s="126" t="s">
        <v>19</v>
      </c>
      <c r="AY192" s="126" t="s">
        <v>133</v>
      </c>
    </row>
    <row r="193" spans="2:65" s="6" customFormat="1" ht="15.75" customHeight="1">
      <c r="B193" s="19"/>
      <c r="C193" s="112" t="s">
        <v>7</v>
      </c>
      <c r="D193" s="112" t="s">
        <v>134</v>
      </c>
      <c r="E193" s="113" t="s">
        <v>261</v>
      </c>
      <c r="F193" s="203" t="s">
        <v>262</v>
      </c>
      <c r="G193" s="204"/>
      <c r="H193" s="204"/>
      <c r="I193" s="204"/>
      <c r="J193" s="114" t="s">
        <v>162</v>
      </c>
      <c r="K193" s="115">
        <v>2493.08</v>
      </c>
      <c r="L193" s="205"/>
      <c r="M193" s="204"/>
      <c r="N193" s="205">
        <f>ROUND($L$193*$K$193,2)</f>
        <v>0</v>
      </c>
      <c r="O193" s="204"/>
      <c r="P193" s="204"/>
      <c r="Q193" s="204"/>
      <c r="R193" s="20"/>
      <c r="T193" s="116"/>
      <c r="U193" s="26" t="s">
        <v>45</v>
      </c>
      <c r="V193" s="117">
        <v>0.009</v>
      </c>
      <c r="W193" s="117">
        <f>$V$193*$K$193</f>
        <v>22.43772</v>
      </c>
      <c r="X193" s="117">
        <v>0</v>
      </c>
      <c r="Y193" s="117">
        <f>$X$193*$K$193</f>
        <v>0</v>
      </c>
      <c r="Z193" s="117">
        <v>0</v>
      </c>
      <c r="AA193" s="118">
        <f>$Z$193*$K$193</f>
        <v>0</v>
      </c>
      <c r="AR193" s="6" t="s">
        <v>138</v>
      </c>
      <c r="AT193" s="6" t="s">
        <v>134</v>
      </c>
      <c r="AU193" s="6" t="s">
        <v>96</v>
      </c>
      <c r="AY193" s="6" t="s">
        <v>133</v>
      </c>
      <c r="BE193" s="119">
        <f>IF($U$193="základní",$N$193,0)</f>
        <v>0</v>
      </c>
      <c r="BF193" s="119">
        <f>IF($U$193="snížená",$N$193,0)</f>
        <v>0</v>
      </c>
      <c r="BG193" s="119">
        <f>IF($U$193="zákl. přenesená",$N$193,0)</f>
        <v>0</v>
      </c>
      <c r="BH193" s="119">
        <f>IF($U$193="sníž. přenesená",$N$193,0)</f>
        <v>0</v>
      </c>
      <c r="BI193" s="119">
        <f>IF($U$193="nulová",$N$193,0)</f>
        <v>0</v>
      </c>
      <c r="BJ193" s="6" t="s">
        <v>19</v>
      </c>
      <c r="BK193" s="119">
        <f>ROUND($L$193*$K$193,2)</f>
        <v>0</v>
      </c>
      <c r="BL193" s="6" t="s">
        <v>138</v>
      </c>
      <c r="BM193" s="6" t="s">
        <v>263</v>
      </c>
    </row>
    <row r="194" spans="2:51" s="6" customFormat="1" ht="18.75" customHeight="1">
      <c r="B194" s="120"/>
      <c r="E194" s="121"/>
      <c r="F194" s="206" t="s">
        <v>229</v>
      </c>
      <c r="G194" s="207"/>
      <c r="H194" s="207"/>
      <c r="I194" s="207"/>
      <c r="K194" s="121"/>
      <c r="R194" s="122"/>
      <c r="T194" s="123"/>
      <c r="AA194" s="124"/>
      <c r="AT194" s="121" t="s">
        <v>141</v>
      </c>
      <c r="AU194" s="121" t="s">
        <v>96</v>
      </c>
      <c r="AV194" s="121" t="s">
        <v>19</v>
      </c>
      <c r="AW194" s="121" t="s">
        <v>107</v>
      </c>
      <c r="AX194" s="121" t="s">
        <v>80</v>
      </c>
      <c r="AY194" s="121" t="s">
        <v>133</v>
      </c>
    </row>
    <row r="195" spans="2:51" s="6" customFormat="1" ht="18.75" customHeight="1">
      <c r="B195" s="125"/>
      <c r="E195" s="126"/>
      <c r="F195" s="208" t="s">
        <v>230</v>
      </c>
      <c r="G195" s="209"/>
      <c r="H195" s="209"/>
      <c r="I195" s="209"/>
      <c r="K195" s="127">
        <v>2472.33</v>
      </c>
      <c r="R195" s="128"/>
      <c r="T195" s="129"/>
      <c r="AA195" s="130"/>
      <c r="AT195" s="126" t="s">
        <v>141</v>
      </c>
      <c r="AU195" s="126" t="s">
        <v>96</v>
      </c>
      <c r="AV195" s="126" t="s">
        <v>96</v>
      </c>
      <c r="AW195" s="126" t="s">
        <v>107</v>
      </c>
      <c r="AX195" s="126" t="s">
        <v>80</v>
      </c>
      <c r="AY195" s="126" t="s">
        <v>133</v>
      </c>
    </row>
    <row r="196" spans="2:51" s="6" customFormat="1" ht="18.75" customHeight="1">
      <c r="B196" s="125"/>
      <c r="E196" s="126"/>
      <c r="F196" s="208" t="s">
        <v>231</v>
      </c>
      <c r="G196" s="209"/>
      <c r="H196" s="209"/>
      <c r="I196" s="209"/>
      <c r="K196" s="127">
        <v>20.75</v>
      </c>
      <c r="R196" s="128"/>
      <c r="T196" s="129"/>
      <c r="AA196" s="130"/>
      <c r="AT196" s="126" t="s">
        <v>141</v>
      </c>
      <c r="AU196" s="126" t="s">
        <v>96</v>
      </c>
      <c r="AV196" s="126" t="s">
        <v>96</v>
      </c>
      <c r="AW196" s="126" t="s">
        <v>107</v>
      </c>
      <c r="AX196" s="126" t="s">
        <v>80</v>
      </c>
      <c r="AY196" s="126" t="s">
        <v>133</v>
      </c>
    </row>
    <row r="197" spans="2:51" s="6" customFormat="1" ht="18.75" customHeight="1">
      <c r="B197" s="131"/>
      <c r="E197" s="132"/>
      <c r="F197" s="210" t="s">
        <v>168</v>
      </c>
      <c r="G197" s="211"/>
      <c r="H197" s="211"/>
      <c r="I197" s="211"/>
      <c r="K197" s="133">
        <v>2493.08</v>
      </c>
      <c r="R197" s="134"/>
      <c r="T197" s="135"/>
      <c r="AA197" s="136"/>
      <c r="AT197" s="132" t="s">
        <v>141</v>
      </c>
      <c r="AU197" s="132" t="s">
        <v>96</v>
      </c>
      <c r="AV197" s="132" t="s">
        <v>138</v>
      </c>
      <c r="AW197" s="132" t="s">
        <v>107</v>
      </c>
      <c r="AX197" s="132" t="s">
        <v>19</v>
      </c>
      <c r="AY197" s="132" t="s">
        <v>133</v>
      </c>
    </row>
    <row r="198" spans="2:65" s="6" customFormat="1" ht="27" customHeight="1">
      <c r="B198" s="19"/>
      <c r="C198" s="112" t="s">
        <v>264</v>
      </c>
      <c r="D198" s="112" t="s">
        <v>134</v>
      </c>
      <c r="E198" s="113" t="s">
        <v>265</v>
      </c>
      <c r="F198" s="203" t="s">
        <v>266</v>
      </c>
      <c r="G198" s="204"/>
      <c r="H198" s="204"/>
      <c r="I198" s="204"/>
      <c r="J198" s="114" t="s">
        <v>252</v>
      </c>
      <c r="K198" s="115">
        <v>4494.737</v>
      </c>
      <c r="L198" s="205"/>
      <c r="M198" s="204"/>
      <c r="N198" s="205">
        <f>ROUND($L$198*$K$198,2)</f>
        <v>0</v>
      </c>
      <c r="O198" s="204"/>
      <c r="P198" s="204"/>
      <c r="Q198" s="204"/>
      <c r="R198" s="20"/>
      <c r="T198" s="116"/>
      <c r="U198" s="26" t="s">
        <v>45</v>
      </c>
      <c r="V198" s="117">
        <v>0</v>
      </c>
      <c r="W198" s="117">
        <f>$V$198*$K$198</f>
        <v>0</v>
      </c>
      <c r="X198" s="117">
        <v>0</v>
      </c>
      <c r="Y198" s="117">
        <f>$X$198*$K$198</f>
        <v>0</v>
      </c>
      <c r="Z198" s="117">
        <v>0</v>
      </c>
      <c r="AA198" s="118">
        <f>$Z$198*$K$198</f>
        <v>0</v>
      </c>
      <c r="AR198" s="6" t="s">
        <v>138</v>
      </c>
      <c r="AT198" s="6" t="s">
        <v>134</v>
      </c>
      <c r="AU198" s="6" t="s">
        <v>96</v>
      </c>
      <c r="AY198" s="6" t="s">
        <v>133</v>
      </c>
      <c r="BE198" s="119">
        <f>IF($U$198="základní",$N$198,0)</f>
        <v>0</v>
      </c>
      <c r="BF198" s="119">
        <f>IF($U$198="snížená",$N$198,0)</f>
        <v>0</v>
      </c>
      <c r="BG198" s="119">
        <f>IF($U$198="zákl. přenesená",$N$198,0)</f>
        <v>0</v>
      </c>
      <c r="BH198" s="119">
        <f>IF($U$198="sníž. přenesená",$N$198,0)</f>
        <v>0</v>
      </c>
      <c r="BI198" s="119">
        <f>IF($U$198="nulová",$N$198,0)</f>
        <v>0</v>
      </c>
      <c r="BJ198" s="6" t="s">
        <v>19</v>
      </c>
      <c r="BK198" s="119">
        <f>ROUND($L$198*$K$198,2)</f>
        <v>0</v>
      </c>
      <c r="BL198" s="6" t="s">
        <v>138</v>
      </c>
      <c r="BM198" s="6" t="s">
        <v>267</v>
      </c>
    </row>
    <row r="199" spans="2:51" s="6" customFormat="1" ht="18.75" customHeight="1">
      <c r="B199" s="125"/>
      <c r="E199" s="126"/>
      <c r="F199" s="208" t="s">
        <v>268</v>
      </c>
      <c r="G199" s="209"/>
      <c r="H199" s="209"/>
      <c r="I199" s="209"/>
      <c r="K199" s="127">
        <v>4494.737</v>
      </c>
      <c r="R199" s="128"/>
      <c r="T199" s="129"/>
      <c r="AA199" s="130"/>
      <c r="AT199" s="126" t="s">
        <v>141</v>
      </c>
      <c r="AU199" s="126" t="s">
        <v>96</v>
      </c>
      <c r="AV199" s="126" t="s">
        <v>96</v>
      </c>
      <c r="AW199" s="126" t="s">
        <v>107</v>
      </c>
      <c r="AX199" s="126" t="s">
        <v>19</v>
      </c>
      <c r="AY199" s="126" t="s">
        <v>133</v>
      </c>
    </row>
    <row r="200" spans="2:65" s="6" customFormat="1" ht="15.75" customHeight="1">
      <c r="B200" s="19"/>
      <c r="C200" s="112" t="s">
        <v>269</v>
      </c>
      <c r="D200" s="112" t="s">
        <v>134</v>
      </c>
      <c r="E200" s="113" t="s">
        <v>270</v>
      </c>
      <c r="F200" s="203" t="s">
        <v>271</v>
      </c>
      <c r="G200" s="204"/>
      <c r="H200" s="204"/>
      <c r="I200" s="204"/>
      <c r="J200" s="114" t="s">
        <v>137</v>
      </c>
      <c r="K200" s="115">
        <v>5423.8</v>
      </c>
      <c r="L200" s="205"/>
      <c r="M200" s="204"/>
      <c r="N200" s="205">
        <f>ROUND($L$200*$K$200,2)</f>
        <v>0</v>
      </c>
      <c r="O200" s="204"/>
      <c r="P200" s="204"/>
      <c r="Q200" s="204"/>
      <c r="R200" s="20"/>
      <c r="T200" s="116"/>
      <c r="U200" s="26" t="s">
        <v>45</v>
      </c>
      <c r="V200" s="117">
        <v>0.035</v>
      </c>
      <c r="W200" s="117">
        <f>$V$200*$K$200</f>
        <v>189.83300000000003</v>
      </c>
      <c r="X200" s="117">
        <v>0</v>
      </c>
      <c r="Y200" s="117">
        <f>$X$200*$K$200</f>
        <v>0</v>
      </c>
      <c r="Z200" s="117">
        <v>0</v>
      </c>
      <c r="AA200" s="118">
        <f>$Z$200*$K$200</f>
        <v>0</v>
      </c>
      <c r="AR200" s="6" t="s">
        <v>138</v>
      </c>
      <c r="AT200" s="6" t="s">
        <v>134</v>
      </c>
      <c r="AU200" s="6" t="s">
        <v>96</v>
      </c>
      <c r="AY200" s="6" t="s">
        <v>133</v>
      </c>
      <c r="BE200" s="119">
        <f>IF($U$200="základní",$N$200,0)</f>
        <v>0</v>
      </c>
      <c r="BF200" s="119">
        <f>IF($U$200="snížená",$N$200,0)</f>
        <v>0</v>
      </c>
      <c r="BG200" s="119">
        <f>IF($U$200="zákl. přenesená",$N$200,0)</f>
        <v>0</v>
      </c>
      <c r="BH200" s="119">
        <f>IF($U$200="sníž. přenesená",$N$200,0)</f>
        <v>0</v>
      </c>
      <c r="BI200" s="119">
        <f>IF($U$200="nulová",$N$200,0)</f>
        <v>0</v>
      </c>
      <c r="BJ200" s="6" t="s">
        <v>19</v>
      </c>
      <c r="BK200" s="119">
        <f>ROUND($L$200*$K$200,2)</f>
        <v>0</v>
      </c>
      <c r="BL200" s="6" t="s">
        <v>138</v>
      </c>
      <c r="BM200" s="6" t="s">
        <v>272</v>
      </c>
    </row>
    <row r="201" spans="2:51" s="6" customFormat="1" ht="18.75" customHeight="1">
      <c r="B201" s="125"/>
      <c r="E201" s="126"/>
      <c r="F201" s="208" t="s">
        <v>273</v>
      </c>
      <c r="G201" s="209"/>
      <c r="H201" s="209"/>
      <c r="I201" s="209"/>
      <c r="K201" s="127">
        <v>4491</v>
      </c>
      <c r="R201" s="128"/>
      <c r="T201" s="129"/>
      <c r="AA201" s="130"/>
      <c r="AT201" s="126" t="s">
        <v>141</v>
      </c>
      <c r="AU201" s="126" t="s">
        <v>96</v>
      </c>
      <c r="AV201" s="126" t="s">
        <v>96</v>
      </c>
      <c r="AW201" s="126" t="s">
        <v>107</v>
      </c>
      <c r="AX201" s="126" t="s">
        <v>80</v>
      </c>
      <c r="AY201" s="126" t="s">
        <v>133</v>
      </c>
    </row>
    <row r="202" spans="2:51" s="6" customFormat="1" ht="32.25" customHeight="1">
      <c r="B202" s="125"/>
      <c r="E202" s="126"/>
      <c r="F202" s="208" t="s">
        <v>274</v>
      </c>
      <c r="G202" s="209"/>
      <c r="H202" s="209"/>
      <c r="I202" s="209"/>
      <c r="K202" s="127">
        <v>412.5</v>
      </c>
      <c r="R202" s="128"/>
      <c r="T202" s="129"/>
      <c r="AA202" s="130"/>
      <c r="AT202" s="126" t="s">
        <v>141</v>
      </c>
      <c r="AU202" s="126" t="s">
        <v>96</v>
      </c>
      <c r="AV202" s="126" t="s">
        <v>96</v>
      </c>
      <c r="AW202" s="126" t="s">
        <v>107</v>
      </c>
      <c r="AX202" s="126" t="s">
        <v>80</v>
      </c>
      <c r="AY202" s="126" t="s">
        <v>133</v>
      </c>
    </row>
    <row r="203" spans="2:51" s="6" customFormat="1" ht="32.25" customHeight="1">
      <c r="B203" s="125"/>
      <c r="E203" s="126"/>
      <c r="F203" s="208" t="s">
        <v>275</v>
      </c>
      <c r="G203" s="209"/>
      <c r="H203" s="209"/>
      <c r="I203" s="209"/>
      <c r="K203" s="127">
        <v>312.8</v>
      </c>
      <c r="R203" s="128"/>
      <c r="T203" s="129"/>
      <c r="AA203" s="130"/>
      <c r="AT203" s="126" t="s">
        <v>141</v>
      </c>
      <c r="AU203" s="126" t="s">
        <v>96</v>
      </c>
      <c r="AV203" s="126" t="s">
        <v>96</v>
      </c>
      <c r="AW203" s="126" t="s">
        <v>107</v>
      </c>
      <c r="AX203" s="126" t="s">
        <v>80</v>
      </c>
      <c r="AY203" s="126" t="s">
        <v>133</v>
      </c>
    </row>
    <row r="204" spans="2:51" s="6" customFormat="1" ht="18.75" customHeight="1">
      <c r="B204" s="125"/>
      <c r="E204" s="126"/>
      <c r="F204" s="208" t="s">
        <v>276</v>
      </c>
      <c r="G204" s="209"/>
      <c r="H204" s="209"/>
      <c r="I204" s="209"/>
      <c r="K204" s="127">
        <v>207.5</v>
      </c>
      <c r="R204" s="128"/>
      <c r="T204" s="129"/>
      <c r="AA204" s="130"/>
      <c r="AT204" s="126" t="s">
        <v>141</v>
      </c>
      <c r="AU204" s="126" t="s">
        <v>96</v>
      </c>
      <c r="AV204" s="126" t="s">
        <v>96</v>
      </c>
      <c r="AW204" s="126" t="s">
        <v>107</v>
      </c>
      <c r="AX204" s="126" t="s">
        <v>80</v>
      </c>
      <c r="AY204" s="126" t="s">
        <v>133</v>
      </c>
    </row>
    <row r="205" spans="2:51" s="6" customFormat="1" ht="18.75" customHeight="1">
      <c r="B205" s="131"/>
      <c r="E205" s="132"/>
      <c r="F205" s="210" t="s">
        <v>168</v>
      </c>
      <c r="G205" s="211"/>
      <c r="H205" s="211"/>
      <c r="I205" s="211"/>
      <c r="K205" s="133">
        <v>5423.8</v>
      </c>
      <c r="R205" s="134"/>
      <c r="T205" s="135"/>
      <c r="AA205" s="136"/>
      <c r="AT205" s="132" t="s">
        <v>141</v>
      </c>
      <c r="AU205" s="132" t="s">
        <v>96</v>
      </c>
      <c r="AV205" s="132" t="s">
        <v>138</v>
      </c>
      <c r="AW205" s="132" t="s">
        <v>107</v>
      </c>
      <c r="AX205" s="132" t="s">
        <v>19</v>
      </c>
      <c r="AY205" s="132" t="s">
        <v>133</v>
      </c>
    </row>
    <row r="206" spans="2:65" s="6" customFormat="1" ht="27" customHeight="1">
      <c r="B206" s="19"/>
      <c r="C206" s="112" t="s">
        <v>277</v>
      </c>
      <c r="D206" s="112" t="s">
        <v>134</v>
      </c>
      <c r="E206" s="113" t="s">
        <v>278</v>
      </c>
      <c r="F206" s="203" t="s">
        <v>279</v>
      </c>
      <c r="G206" s="204"/>
      <c r="H206" s="204"/>
      <c r="I206" s="204"/>
      <c r="J206" s="114" t="s">
        <v>137</v>
      </c>
      <c r="K206" s="115">
        <v>555</v>
      </c>
      <c r="L206" s="205"/>
      <c r="M206" s="204"/>
      <c r="N206" s="205">
        <f>ROUND($L$206*$K$206,2)</f>
        <v>0</v>
      </c>
      <c r="O206" s="204"/>
      <c r="P206" s="204"/>
      <c r="Q206" s="204"/>
      <c r="R206" s="20"/>
      <c r="T206" s="116"/>
      <c r="U206" s="26" t="s">
        <v>45</v>
      </c>
      <c r="V206" s="117">
        <v>0.263</v>
      </c>
      <c r="W206" s="117">
        <f>$V$206*$K$206</f>
        <v>145.965</v>
      </c>
      <c r="X206" s="117">
        <v>0</v>
      </c>
      <c r="Y206" s="117">
        <f>$X$206*$K$206</f>
        <v>0</v>
      </c>
      <c r="Z206" s="117">
        <v>0</v>
      </c>
      <c r="AA206" s="118">
        <f>$Z$206*$K$206</f>
        <v>0</v>
      </c>
      <c r="AR206" s="6" t="s">
        <v>138</v>
      </c>
      <c r="AT206" s="6" t="s">
        <v>134</v>
      </c>
      <c r="AU206" s="6" t="s">
        <v>96</v>
      </c>
      <c r="AY206" s="6" t="s">
        <v>133</v>
      </c>
      <c r="BE206" s="119">
        <f>IF($U$206="základní",$N$206,0)</f>
        <v>0</v>
      </c>
      <c r="BF206" s="119">
        <f>IF($U$206="snížená",$N$206,0)</f>
        <v>0</v>
      </c>
      <c r="BG206" s="119">
        <f>IF($U$206="zákl. přenesená",$N$206,0)</f>
        <v>0</v>
      </c>
      <c r="BH206" s="119">
        <f>IF($U$206="sníž. přenesená",$N$206,0)</f>
        <v>0</v>
      </c>
      <c r="BI206" s="119">
        <f>IF($U$206="nulová",$N$206,0)</f>
        <v>0</v>
      </c>
      <c r="BJ206" s="6" t="s">
        <v>19</v>
      </c>
      <c r="BK206" s="119">
        <f>ROUND($L$206*$K$206,2)</f>
        <v>0</v>
      </c>
      <c r="BL206" s="6" t="s">
        <v>138</v>
      </c>
      <c r="BM206" s="6" t="s">
        <v>280</v>
      </c>
    </row>
    <row r="207" spans="2:65" s="6" customFormat="1" ht="27" customHeight="1">
      <c r="B207" s="19"/>
      <c r="C207" s="143" t="s">
        <v>281</v>
      </c>
      <c r="D207" s="143" t="s">
        <v>249</v>
      </c>
      <c r="E207" s="144" t="s">
        <v>282</v>
      </c>
      <c r="F207" s="214" t="s">
        <v>283</v>
      </c>
      <c r="G207" s="215"/>
      <c r="H207" s="215"/>
      <c r="I207" s="215"/>
      <c r="J207" s="145" t="s">
        <v>162</v>
      </c>
      <c r="K207" s="146">
        <v>83.25</v>
      </c>
      <c r="L207" s="216"/>
      <c r="M207" s="215"/>
      <c r="N207" s="216">
        <f>ROUND($L$207*$K$207,2)</f>
        <v>0</v>
      </c>
      <c r="O207" s="204"/>
      <c r="P207" s="204"/>
      <c r="Q207" s="204"/>
      <c r="R207" s="20"/>
      <c r="T207" s="116"/>
      <c r="U207" s="26" t="s">
        <v>45</v>
      </c>
      <c r="V207" s="117">
        <v>0</v>
      </c>
      <c r="W207" s="117">
        <f>$V$207*$K$207</f>
        <v>0</v>
      </c>
      <c r="X207" s="117">
        <v>0</v>
      </c>
      <c r="Y207" s="117">
        <f>$X$207*$K$207</f>
        <v>0</v>
      </c>
      <c r="Z207" s="117">
        <v>0</v>
      </c>
      <c r="AA207" s="118">
        <f>$Z$207*$K$207</f>
        <v>0</v>
      </c>
      <c r="AR207" s="6" t="s">
        <v>183</v>
      </c>
      <c r="AT207" s="6" t="s">
        <v>249</v>
      </c>
      <c r="AU207" s="6" t="s">
        <v>96</v>
      </c>
      <c r="AY207" s="6" t="s">
        <v>133</v>
      </c>
      <c r="BE207" s="119">
        <f>IF($U$207="základní",$N$207,0)</f>
        <v>0</v>
      </c>
      <c r="BF207" s="119">
        <f>IF($U$207="snížená",$N$207,0)</f>
        <v>0</v>
      </c>
      <c r="BG207" s="119">
        <f>IF($U$207="zákl. přenesená",$N$207,0)</f>
        <v>0</v>
      </c>
      <c r="BH207" s="119">
        <f>IF($U$207="sníž. přenesená",$N$207,0)</f>
        <v>0</v>
      </c>
      <c r="BI207" s="119">
        <f>IF($U$207="nulová",$N$207,0)</f>
        <v>0</v>
      </c>
      <c r="BJ207" s="6" t="s">
        <v>19</v>
      </c>
      <c r="BK207" s="119">
        <f>ROUND($L$207*$K$207,2)</f>
        <v>0</v>
      </c>
      <c r="BL207" s="6" t="s">
        <v>138</v>
      </c>
      <c r="BM207" s="6" t="s">
        <v>284</v>
      </c>
    </row>
    <row r="208" spans="2:51" s="6" customFormat="1" ht="18.75" customHeight="1">
      <c r="B208" s="125"/>
      <c r="E208" s="126"/>
      <c r="F208" s="208" t="s">
        <v>285</v>
      </c>
      <c r="G208" s="209"/>
      <c r="H208" s="209"/>
      <c r="I208" s="209"/>
      <c r="K208" s="127">
        <v>83.25</v>
      </c>
      <c r="R208" s="128"/>
      <c r="T208" s="129"/>
      <c r="AA208" s="130"/>
      <c r="AT208" s="126" t="s">
        <v>141</v>
      </c>
      <c r="AU208" s="126" t="s">
        <v>96</v>
      </c>
      <c r="AV208" s="126" t="s">
        <v>96</v>
      </c>
      <c r="AW208" s="126" t="s">
        <v>107</v>
      </c>
      <c r="AX208" s="126" t="s">
        <v>19</v>
      </c>
      <c r="AY208" s="126" t="s">
        <v>133</v>
      </c>
    </row>
    <row r="209" spans="2:65" s="6" customFormat="1" ht="15.75" customHeight="1">
      <c r="B209" s="19"/>
      <c r="C209" s="112" t="s">
        <v>286</v>
      </c>
      <c r="D209" s="112" t="s">
        <v>134</v>
      </c>
      <c r="E209" s="113" t="s">
        <v>287</v>
      </c>
      <c r="F209" s="203" t="s">
        <v>288</v>
      </c>
      <c r="G209" s="204"/>
      <c r="H209" s="204"/>
      <c r="I209" s="204"/>
      <c r="J209" s="114" t="s">
        <v>137</v>
      </c>
      <c r="K209" s="115">
        <v>555</v>
      </c>
      <c r="L209" s="205"/>
      <c r="M209" s="204"/>
      <c r="N209" s="205">
        <f>ROUND($L$209*$K$209,2)</f>
        <v>0</v>
      </c>
      <c r="O209" s="204"/>
      <c r="P209" s="204"/>
      <c r="Q209" s="204"/>
      <c r="R209" s="20"/>
      <c r="T209" s="116"/>
      <c r="U209" s="26" t="s">
        <v>45</v>
      </c>
      <c r="V209" s="117">
        <v>0.004</v>
      </c>
      <c r="W209" s="117">
        <f>$V$209*$K$209</f>
        <v>2.22</v>
      </c>
      <c r="X209" s="117">
        <v>0</v>
      </c>
      <c r="Y209" s="117">
        <f>$X$209*$K$209</f>
        <v>0</v>
      </c>
      <c r="Z209" s="117">
        <v>0</v>
      </c>
      <c r="AA209" s="118">
        <f>$Z$209*$K$209</f>
        <v>0</v>
      </c>
      <c r="AR209" s="6" t="s">
        <v>138</v>
      </c>
      <c r="AT209" s="6" t="s">
        <v>134</v>
      </c>
      <c r="AU209" s="6" t="s">
        <v>96</v>
      </c>
      <c r="AY209" s="6" t="s">
        <v>133</v>
      </c>
      <c r="BE209" s="119">
        <f>IF($U$209="základní",$N$209,0)</f>
        <v>0</v>
      </c>
      <c r="BF209" s="119">
        <f>IF($U$209="snížená",$N$209,0)</f>
        <v>0</v>
      </c>
      <c r="BG209" s="119">
        <f>IF($U$209="zákl. přenesená",$N$209,0)</f>
        <v>0</v>
      </c>
      <c r="BH209" s="119">
        <f>IF($U$209="sníž. přenesená",$N$209,0)</f>
        <v>0</v>
      </c>
      <c r="BI209" s="119">
        <f>IF($U$209="nulová",$N$209,0)</f>
        <v>0</v>
      </c>
      <c r="BJ209" s="6" t="s">
        <v>19</v>
      </c>
      <c r="BK209" s="119">
        <f>ROUND($L$209*$K$209,2)</f>
        <v>0</v>
      </c>
      <c r="BL209" s="6" t="s">
        <v>138</v>
      </c>
      <c r="BM209" s="6" t="s">
        <v>289</v>
      </c>
    </row>
    <row r="210" spans="2:65" s="6" customFormat="1" ht="15.75" customHeight="1">
      <c r="B210" s="19"/>
      <c r="C210" s="112" t="s">
        <v>290</v>
      </c>
      <c r="D210" s="112" t="s">
        <v>134</v>
      </c>
      <c r="E210" s="113" t="s">
        <v>291</v>
      </c>
      <c r="F210" s="203" t="s">
        <v>292</v>
      </c>
      <c r="G210" s="204"/>
      <c r="H210" s="204"/>
      <c r="I210" s="204"/>
      <c r="J210" s="114" t="s">
        <v>137</v>
      </c>
      <c r="K210" s="115">
        <v>555</v>
      </c>
      <c r="L210" s="205"/>
      <c r="M210" s="204"/>
      <c r="N210" s="205">
        <f>ROUND($L$210*$K$210,2)</f>
        <v>0</v>
      </c>
      <c r="O210" s="204"/>
      <c r="P210" s="204"/>
      <c r="Q210" s="204"/>
      <c r="R210" s="20"/>
      <c r="T210" s="116"/>
      <c r="U210" s="26" t="s">
        <v>45</v>
      </c>
      <c r="V210" s="117">
        <v>0.012</v>
      </c>
      <c r="W210" s="117">
        <f>$V$210*$K$210</f>
        <v>6.66</v>
      </c>
      <c r="X210" s="117">
        <v>0.00356</v>
      </c>
      <c r="Y210" s="117">
        <f>$X$210*$K$210</f>
        <v>1.9757999999999998</v>
      </c>
      <c r="Z210" s="117">
        <v>0</v>
      </c>
      <c r="AA210" s="118">
        <f>$Z$210*$K$210</f>
        <v>0</v>
      </c>
      <c r="AR210" s="6" t="s">
        <v>138</v>
      </c>
      <c r="AT210" s="6" t="s">
        <v>134</v>
      </c>
      <c r="AU210" s="6" t="s">
        <v>96</v>
      </c>
      <c r="AY210" s="6" t="s">
        <v>133</v>
      </c>
      <c r="BE210" s="119">
        <f>IF($U$210="základní",$N$210,0)</f>
        <v>0</v>
      </c>
      <c r="BF210" s="119">
        <f>IF($U$210="snížená",$N$210,0)</f>
        <v>0</v>
      </c>
      <c r="BG210" s="119">
        <f>IF($U$210="zákl. přenesená",$N$210,0)</f>
        <v>0</v>
      </c>
      <c r="BH210" s="119">
        <f>IF($U$210="sníž. přenesená",$N$210,0)</f>
        <v>0</v>
      </c>
      <c r="BI210" s="119">
        <f>IF($U$210="nulová",$N$210,0)</f>
        <v>0</v>
      </c>
      <c r="BJ210" s="6" t="s">
        <v>19</v>
      </c>
      <c r="BK210" s="119">
        <f>ROUND($L$210*$K$210,2)</f>
        <v>0</v>
      </c>
      <c r="BL210" s="6" t="s">
        <v>138</v>
      </c>
      <c r="BM210" s="6" t="s">
        <v>293</v>
      </c>
    </row>
    <row r="211" spans="2:65" s="6" customFormat="1" ht="15.75" customHeight="1">
      <c r="B211" s="19"/>
      <c r="C211" s="143" t="s">
        <v>294</v>
      </c>
      <c r="D211" s="143" t="s">
        <v>249</v>
      </c>
      <c r="E211" s="144" t="s">
        <v>295</v>
      </c>
      <c r="F211" s="214" t="s">
        <v>296</v>
      </c>
      <c r="G211" s="215"/>
      <c r="H211" s="215"/>
      <c r="I211" s="215"/>
      <c r="J211" s="145" t="s">
        <v>297</v>
      </c>
      <c r="K211" s="146">
        <v>22.2</v>
      </c>
      <c r="L211" s="216"/>
      <c r="M211" s="215"/>
      <c r="N211" s="216">
        <f>ROUND($L$211*$K$211,2)</f>
        <v>0</v>
      </c>
      <c r="O211" s="204"/>
      <c r="P211" s="204"/>
      <c r="Q211" s="204"/>
      <c r="R211" s="20"/>
      <c r="T211" s="116"/>
      <c r="U211" s="26" t="s">
        <v>45</v>
      </c>
      <c r="V211" s="117">
        <v>0</v>
      </c>
      <c r="W211" s="117">
        <f>$V$211*$K$211</f>
        <v>0</v>
      </c>
      <c r="X211" s="117">
        <v>0.001</v>
      </c>
      <c r="Y211" s="117">
        <f>$X$211*$K$211</f>
        <v>0.0222</v>
      </c>
      <c r="Z211" s="117">
        <v>0</v>
      </c>
      <c r="AA211" s="118">
        <f>$Z$211*$K$211</f>
        <v>0</v>
      </c>
      <c r="AR211" s="6" t="s">
        <v>183</v>
      </c>
      <c r="AT211" s="6" t="s">
        <v>249</v>
      </c>
      <c r="AU211" s="6" t="s">
        <v>96</v>
      </c>
      <c r="AY211" s="6" t="s">
        <v>133</v>
      </c>
      <c r="BE211" s="119">
        <f>IF($U$211="základní",$N$211,0)</f>
        <v>0</v>
      </c>
      <c r="BF211" s="119">
        <f>IF($U$211="snížená",$N$211,0)</f>
        <v>0</v>
      </c>
      <c r="BG211" s="119">
        <f>IF($U$211="zákl. přenesená",$N$211,0)</f>
        <v>0</v>
      </c>
      <c r="BH211" s="119">
        <f>IF($U$211="sníž. přenesená",$N$211,0)</f>
        <v>0</v>
      </c>
      <c r="BI211" s="119">
        <f>IF($U$211="nulová",$N$211,0)</f>
        <v>0</v>
      </c>
      <c r="BJ211" s="6" t="s">
        <v>19</v>
      </c>
      <c r="BK211" s="119">
        <f>ROUND($L$211*$K$211,2)</f>
        <v>0</v>
      </c>
      <c r="BL211" s="6" t="s">
        <v>138</v>
      </c>
      <c r="BM211" s="6" t="s">
        <v>298</v>
      </c>
    </row>
    <row r="212" spans="2:51" s="6" customFormat="1" ht="18.75" customHeight="1">
      <c r="B212" s="125"/>
      <c r="E212" s="126"/>
      <c r="F212" s="208" t="s">
        <v>299</v>
      </c>
      <c r="G212" s="209"/>
      <c r="H212" s="209"/>
      <c r="I212" s="209"/>
      <c r="K212" s="127">
        <v>22.2</v>
      </c>
      <c r="R212" s="128"/>
      <c r="T212" s="129"/>
      <c r="AA212" s="130"/>
      <c r="AT212" s="126" t="s">
        <v>141</v>
      </c>
      <c r="AU212" s="126" t="s">
        <v>96</v>
      </c>
      <c r="AV212" s="126" t="s">
        <v>96</v>
      </c>
      <c r="AW212" s="126" t="s">
        <v>107</v>
      </c>
      <c r="AX212" s="126" t="s">
        <v>19</v>
      </c>
      <c r="AY212" s="126" t="s">
        <v>133</v>
      </c>
    </row>
    <row r="213" spans="2:65" s="6" customFormat="1" ht="27" customHeight="1">
      <c r="B213" s="19"/>
      <c r="C213" s="112" t="s">
        <v>300</v>
      </c>
      <c r="D213" s="112" t="s">
        <v>134</v>
      </c>
      <c r="E213" s="113" t="s">
        <v>301</v>
      </c>
      <c r="F213" s="203" t="s">
        <v>302</v>
      </c>
      <c r="G213" s="204"/>
      <c r="H213" s="204"/>
      <c r="I213" s="204"/>
      <c r="J213" s="114" t="s">
        <v>137</v>
      </c>
      <c r="K213" s="115">
        <v>832.5</v>
      </c>
      <c r="L213" s="205"/>
      <c r="M213" s="204"/>
      <c r="N213" s="205">
        <f>ROUND($L$213*$K$213,2)</f>
        <v>0</v>
      </c>
      <c r="O213" s="204"/>
      <c r="P213" s="204"/>
      <c r="Q213" s="204"/>
      <c r="R213" s="20"/>
      <c r="T213" s="116"/>
      <c r="U213" s="26" t="s">
        <v>45</v>
      </c>
      <c r="V213" s="117">
        <v>0.009</v>
      </c>
      <c r="W213" s="117">
        <f>$V$213*$K$213</f>
        <v>7.4925</v>
      </c>
      <c r="X213" s="117">
        <v>0</v>
      </c>
      <c r="Y213" s="117">
        <f>$X$213*$K$213</f>
        <v>0</v>
      </c>
      <c r="Z213" s="117">
        <v>0</v>
      </c>
      <c r="AA213" s="118">
        <f>$Z$213*$K$213</f>
        <v>0</v>
      </c>
      <c r="AR213" s="6" t="s">
        <v>138</v>
      </c>
      <c r="AT213" s="6" t="s">
        <v>134</v>
      </c>
      <c r="AU213" s="6" t="s">
        <v>96</v>
      </c>
      <c r="AY213" s="6" t="s">
        <v>133</v>
      </c>
      <c r="BE213" s="119">
        <f>IF($U$213="základní",$N$213,0)</f>
        <v>0</v>
      </c>
      <c r="BF213" s="119">
        <f>IF($U$213="snížená",$N$213,0)</f>
        <v>0</v>
      </c>
      <c r="BG213" s="119">
        <f>IF($U$213="zákl. přenesená",$N$213,0)</f>
        <v>0</v>
      </c>
      <c r="BH213" s="119">
        <f>IF($U$213="sníž. přenesená",$N$213,0)</f>
        <v>0</v>
      </c>
      <c r="BI213" s="119">
        <f>IF($U$213="nulová",$N$213,0)</f>
        <v>0</v>
      </c>
      <c r="BJ213" s="6" t="s">
        <v>19</v>
      </c>
      <c r="BK213" s="119">
        <f>ROUND($L$213*$K$213,2)</f>
        <v>0</v>
      </c>
      <c r="BL213" s="6" t="s">
        <v>138</v>
      </c>
      <c r="BM213" s="6" t="s">
        <v>303</v>
      </c>
    </row>
    <row r="214" spans="2:51" s="6" customFormat="1" ht="18.75" customHeight="1">
      <c r="B214" s="125"/>
      <c r="E214" s="126"/>
      <c r="F214" s="208" t="s">
        <v>304</v>
      </c>
      <c r="G214" s="209"/>
      <c r="H214" s="209"/>
      <c r="I214" s="209"/>
      <c r="K214" s="127">
        <v>832.5</v>
      </c>
      <c r="R214" s="128"/>
      <c r="T214" s="129"/>
      <c r="AA214" s="130"/>
      <c r="AT214" s="126" t="s">
        <v>141</v>
      </c>
      <c r="AU214" s="126" t="s">
        <v>96</v>
      </c>
      <c r="AV214" s="126" t="s">
        <v>96</v>
      </c>
      <c r="AW214" s="126" t="s">
        <v>107</v>
      </c>
      <c r="AX214" s="126" t="s">
        <v>19</v>
      </c>
      <c r="AY214" s="126" t="s">
        <v>133</v>
      </c>
    </row>
    <row r="215" spans="2:65" s="6" customFormat="1" ht="15.75" customHeight="1">
      <c r="B215" s="19"/>
      <c r="C215" s="112" t="s">
        <v>305</v>
      </c>
      <c r="D215" s="112" t="s">
        <v>134</v>
      </c>
      <c r="E215" s="113" t="s">
        <v>306</v>
      </c>
      <c r="F215" s="203" t="s">
        <v>307</v>
      </c>
      <c r="G215" s="204"/>
      <c r="H215" s="204"/>
      <c r="I215" s="204"/>
      <c r="J215" s="114" t="s">
        <v>162</v>
      </c>
      <c r="K215" s="115">
        <v>2.775</v>
      </c>
      <c r="L215" s="205"/>
      <c r="M215" s="204"/>
      <c r="N215" s="205">
        <f>ROUND($L$215*$K$215,2)</f>
        <v>0</v>
      </c>
      <c r="O215" s="204"/>
      <c r="P215" s="204"/>
      <c r="Q215" s="204"/>
      <c r="R215" s="20"/>
      <c r="T215" s="116"/>
      <c r="U215" s="26" t="s">
        <v>45</v>
      </c>
      <c r="V215" s="117">
        <v>6.933</v>
      </c>
      <c r="W215" s="117">
        <f>$V$215*$K$215</f>
        <v>19.239075</v>
      </c>
      <c r="X215" s="117">
        <v>0</v>
      </c>
      <c r="Y215" s="117">
        <f>$X$215*$K$215</f>
        <v>0</v>
      </c>
      <c r="Z215" s="117">
        <v>0</v>
      </c>
      <c r="AA215" s="118">
        <f>$Z$215*$K$215</f>
        <v>0</v>
      </c>
      <c r="AR215" s="6" t="s">
        <v>138</v>
      </c>
      <c r="AT215" s="6" t="s">
        <v>134</v>
      </c>
      <c r="AU215" s="6" t="s">
        <v>96</v>
      </c>
      <c r="AY215" s="6" t="s">
        <v>133</v>
      </c>
      <c r="BE215" s="119">
        <f>IF($U$215="základní",$N$215,0)</f>
        <v>0</v>
      </c>
      <c r="BF215" s="119">
        <f>IF($U$215="snížená",$N$215,0)</f>
        <v>0</v>
      </c>
      <c r="BG215" s="119">
        <f>IF($U$215="zákl. přenesená",$N$215,0)</f>
        <v>0</v>
      </c>
      <c r="BH215" s="119">
        <f>IF($U$215="sníž. přenesená",$N$215,0)</f>
        <v>0</v>
      </c>
      <c r="BI215" s="119">
        <f>IF($U$215="nulová",$N$215,0)</f>
        <v>0</v>
      </c>
      <c r="BJ215" s="6" t="s">
        <v>19</v>
      </c>
      <c r="BK215" s="119">
        <f>ROUND($L$215*$K$215,2)</f>
        <v>0</v>
      </c>
      <c r="BL215" s="6" t="s">
        <v>138</v>
      </c>
      <c r="BM215" s="6" t="s">
        <v>308</v>
      </c>
    </row>
    <row r="216" spans="2:51" s="6" customFormat="1" ht="18.75" customHeight="1">
      <c r="B216" s="125"/>
      <c r="E216" s="126"/>
      <c r="F216" s="208" t="s">
        <v>309</v>
      </c>
      <c r="G216" s="209"/>
      <c r="H216" s="209"/>
      <c r="I216" s="209"/>
      <c r="K216" s="127">
        <v>2.775</v>
      </c>
      <c r="R216" s="128"/>
      <c r="T216" s="129"/>
      <c r="AA216" s="130"/>
      <c r="AT216" s="126" t="s">
        <v>141</v>
      </c>
      <c r="AU216" s="126" t="s">
        <v>96</v>
      </c>
      <c r="AV216" s="126" t="s">
        <v>96</v>
      </c>
      <c r="AW216" s="126" t="s">
        <v>107</v>
      </c>
      <c r="AX216" s="126" t="s">
        <v>19</v>
      </c>
      <c r="AY216" s="126" t="s">
        <v>133</v>
      </c>
    </row>
    <row r="217" spans="2:65" s="6" customFormat="1" ht="15.75" customHeight="1">
      <c r="B217" s="19"/>
      <c r="C217" s="143" t="s">
        <v>310</v>
      </c>
      <c r="D217" s="143" t="s">
        <v>249</v>
      </c>
      <c r="E217" s="144" t="s">
        <v>311</v>
      </c>
      <c r="F217" s="214" t="s">
        <v>312</v>
      </c>
      <c r="G217" s="215"/>
      <c r="H217" s="215"/>
      <c r="I217" s="215"/>
      <c r="J217" s="145" t="s">
        <v>297</v>
      </c>
      <c r="K217" s="146">
        <v>55.5</v>
      </c>
      <c r="L217" s="216"/>
      <c r="M217" s="215"/>
      <c r="N217" s="216">
        <f>ROUND($L$217*$K$217,2)</f>
        <v>0</v>
      </c>
      <c r="O217" s="204"/>
      <c r="P217" s="204"/>
      <c r="Q217" s="204"/>
      <c r="R217" s="20"/>
      <c r="T217" s="116"/>
      <c r="U217" s="26" t="s">
        <v>45</v>
      </c>
      <c r="V217" s="117">
        <v>0</v>
      </c>
      <c r="W217" s="117">
        <f>$V$217*$K$217</f>
        <v>0</v>
      </c>
      <c r="X217" s="117">
        <v>0.001</v>
      </c>
      <c r="Y217" s="117">
        <f>$X$217*$K$217</f>
        <v>0.0555</v>
      </c>
      <c r="Z217" s="117">
        <v>0</v>
      </c>
      <c r="AA217" s="118">
        <f>$Z$217*$K$217</f>
        <v>0</v>
      </c>
      <c r="AR217" s="6" t="s">
        <v>183</v>
      </c>
      <c r="AT217" s="6" t="s">
        <v>249</v>
      </c>
      <c r="AU217" s="6" t="s">
        <v>96</v>
      </c>
      <c r="AY217" s="6" t="s">
        <v>133</v>
      </c>
      <c r="BE217" s="119">
        <f>IF($U$217="základní",$N$217,0)</f>
        <v>0</v>
      </c>
      <c r="BF217" s="119">
        <f>IF($U$217="snížená",$N$217,0)</f>
        <v>0</v>
      </c>
      <c r="BG217" s="119">
        <f>IF($U$217="zákl. přenesená",$N$217,0)</f>
        <v>0</v>
      </c>
      <c r="BH217" s="119">
        <f>IF($U$217="sníž. přenesená",$N$217,0)</f>
        <v>0</v>
      </c>
      <c r="BI217" s="119">
        <f>IF($U$217="nulová",$N$217,0)</f>
        <v>0</v>
      </c>
      <c r="BJ217" s="6" t="s">
        <v>19</v>
      </c>
      <c r="BK217" s="119">
        <f>ROUND($L$217*$K$217,2)</f>
        <v>0</v>
      </c>
      <c r="BL217" s="6" t="s">
        <v>138</v>
      </c>
      <c r="BM217" s="6" t="s">
        <v>313</v>
      </c>
    </row>
    <row r="218" spans="2:51" s="6" customFormat="1" ht="18.75" customHeight="1">
      <c r="B218" s="125"/>
      <c r="E218" s="126"/>
      <c r="F218" s="208" t="s">
        <v>314</v>
      </c>
      <c r="G218" s="209"/>
      <c r="H218" s="209"/>
      <c r="I218" s="209"/>
      <c r="K218" s="127">
        <v>55.5</v>
      </c>
      <c r="R218" s="128"/>
      <c r="T218" s="129"/>
      <c r="AA218" s="130"/>
      <c r="AT218" s="126" t="s">
        <v>141</v>
      </c>
      <c r="AU218" s="126" t="s">
        <v>96</v>
      </c>
      <c r="AV218" s="126" t="s">
        <v>96</v>
      </c>
      <c r="AW218" s="126" t="s">
        <v>107</v>
      </c>
      <c r="AX218" s="126" t="s">
        <v>19</v>
      </c>
      <c r="AY218" s="126" t="s">
        <v>133</v>
      </c>
    </row>
    <row r="219" spans="2:65" s="6" customFormat="1" ht="15.75" customHeight="1">
      <c r="B219" s="19"/>
      <c r="C219" s="112" t="s">
        <v>315</v>
      </c>
      <c r="D219" s="112" t="s">
        <v>134</v>
      </c>
      <c r="E219" s="113" t="s">
        <v>316</v>
      </c>
      <c r="F219" s="203" t="s">
        <v>317</v>
      </c>
      <c r="G219" s="204"/>
      <c r="H219" s="204"/>
      <c r="I219" s="204"/>
      <c r="J219" s="114" t="s">
        <v>137</v>
      </c>
      <c r="K219" s="115">
        <v>1665</v>
      </c>
      <c r="L219" s="205"/>
      <c r="M219" s="204"/>
      <c r="N219" s="205">
        <f>ROUND($L$219*$K$219,2)</f>
        <v>0</v>
      </c>
      <c r="O219" s="204"/>
      <c r="P219" s="204"/>
      <c r="Q219" s="204"/>
      <c r="R219" s="20"/>
      <c r="T219" s="116"/>
      <c r="U219" s="26" t="s">
        <v>45</v>
      </c>
      <c r="V219" s="117">
        <v>0.021</v>
      </c>
      <c r="W219" s="117">
        <f>$V$219*$K$219</f>
        <v>34.965</v>
      </c>
      <c r="X219" s="117">
        <v>0</v>
      </c>
      <c r="Y219" s="117">
        <f>$X$219*$K$219</f>
        <v>0</v>
      </c>
      <c r="Z219" s="117">
        <v>0</v>
      </c>
      <c r="AA219" s="118">
        <f>$Z$219*$K$219</f>
        <v>0</v>
      </c>
      <c r="AR219" s="6" t="s">
        <v>138</v>
      </c>
      <c r="AT219" s="6" t="s">
        <v>134</v>
      </c>
      <c r="AU219" s="6" t="s">
        <v>96</v>
      </c>
      <c r="AY219" s="6" t="s">
        <v>133</v>
      </c>
      <c r="BE219" s="119">
        <f>IF($U$219="základní",$N$219,0)</f>
        <v>0</v>
      </c>
      <c r="BF219" s="119">
        <f>IF($U$219="snížená",$N$219,0)</f>
        <v>0</v>
      </c>
      <c r="BG219" s="119">
        <f>IF($U$219="zákl. přenesená",$N$219,0)</f>
        <v>0</v>
      </c>
      <c r="BH219" s="119">
        <f>IF($U$219="sníž. přenesená",$N$219,0)</f>
        <v>0</v>
      </c>
      <c r="BI219" s="119">
        <f>IF($U$219="nulová",$N$219,0)</f>
        <v>0</v>
      </c>
      <c r="BJ219" s="6" t="s">
        <v>19</v>
      </c>
      <c r="BK219" s="119">
        <f>ROUND($L$219*$K$219,2)</f>
        <v>0</v>
      </c>
      <c r="BL219" s="6" t="s">
        <v>138</v>
      </c>
      <c r="BM219" s="6" t="s">
        <v>318</v>
      </c>
    </row>
    <row r="220" spans="2:51" s="6" customFormat="1" ht="18.75" customHeight="1">
      <c r="B220" s="125"/>
      <c r="E220" s="126"/>
      <c r="F220" s="208" t="s">
        <v>319</v>
      </c>
      <c r="G220" s="209"/>
      <c r="H220" s="209"/>
      <c r="I220" s="209"/>
      <c r="K220" s="127">
        <v>1665</v>
      </c>
      <c r="R220" s="128"/>
      <c r="T220" s="129"/>
      <c r="AA220" s="130"/>
      <c r="AT220" s="126" t="s">
        <v>141</v>
      </c>
      <c r="AU220" s="126" t="s">
        <v>96</v>
      </c>
      <c r="AV220" s="126" t="s">
        <v>96</v>
      </c>
      <c r="AW220" s="126" t="s">
        <v>107</v>
      </c>
      <c r="AX220" s="126" t="s">
        <v>19</v>
      </c>
      <c r="AY220" s="126" t="s">
        <v>133</v>
      </c>
    </row>
    <row r="221" spans="2:65" s="6" customFormat="1" ht="15.75" customHeight="1">
      <c r="B221" s="19"/>
      <c r="C221" s="112" t="s">
        <v>320</v>
      </c>
      <c r="D221" s="112" t="s">
        <v>134</v>
      </c>
      <c r="E221" s="113" t="s">
        <v>321</v>
      </c>
      <c r="F221" s="203" t="s">
        <v>322</v>
      </c>
      <c r="G221" s="204"/>
      <c r="H221" s="204"/>
      <c r="I221" s="204"/>
      <c r="J221" s="114" t="s">
        <v>162</v>
      </c>
      <c r="K221" s="115">
        <v>2.775</v>
      </c>
      <c r="L221" s="205"/>
      <c r="M221" s="204"/>
      <c r="N221" s="205">
        <f>ROUND($L$221*$K$221,2)</f>
        <v>0</v>
      </c>
      <c r="O221" s="204"/>
      <c r="P221" s="204"/>
      <c r="Q221" s="204"/>
      <c r="R221" s="20"/>
      <c r="T221" s="116"/>
      <c r="U221" s="26" t="s">
        <v>45</v>
      </c>
      <c r="V221" s="117">
        <v>0.26</v>
      </c>
      <c r="W221" s="117">
        <f>$V$221*$K$221</f>
        <v>0.7215</v>
      </c>
      <c r="X221" s="117">
        <v>0</v>
      </c>
      <c r="Y221" s="117">
        <f>$X$221*$K$221</f>
        <v>0</v>
      </c>
      <c r="Z221" s="117">
        <v>0</v>
      </c>
      <c r="AA221" s="118">
        <f>$Z$221*$K$221</f>
        <v>0</v>
      </c>
      <c r="AR221" s="6" t="s">
        <v>138</v>
      </c>
      <c r="AT221" s="6" t="s">
        <v>134</v>
      </c>
      <c r="AU221" s="6" t="s">
        <v>96</v>
      </c>
      <c r="AY221" s="6" t="s">
        <v>133</v>
      </c>
      <c r="BE221" s="119">
        <f>IF($U$221="základní",$N$221,0)</f>
        <v>0</v>
      </c>
      <c r="BF221" s="119">
        <f>IF($U$221="snížená",$N$221,0)</f>
        <v>0</v>
      </c>
      <c r="BG221" s="119">
        <f>IF($U$221="zákl. přenesená",$N$221,0)</f>
        <v>0</v>
      </c>
      <c r="BH221" s="119">
        <f>IF($U$221="sníž. přenesená",$N$221,0)</f>
        <v>0</v>
      </c>
      <c r="BI221" s="119">
        <f>IF($U$221="nulová",$N$221,0)</f>
        <v>0</v>
      </c>
      <c r="BJ221" s="6" t="s">
        <v>19</v>
      </c>
      <c r="BK221" s="119">
        <f>ROUND($L$221*$K$221,2)</f>
        <v>0</v>
      </c>
      <c r="BL221" s="6" t="s">
        <v>138</v>
      </c>
      <c r="BM221" s="6" t="s">
        <v>323</v>
      </c>
    </row>
    <row r="222" spans="2:51" s="6" customFormat="1" ht="18.75" customHeight="1">
      <c r="B222" s="125"/>
      <c r="E222" s="126"/>
      <c r="F222" s="208" t="s">
        <v>309</v>
      </c>
      <c r="G222" s="209"/>
      <c r="H222" s="209"/>
      <c r="I222" s="209"/>
      <c r="K222" s="127">
        <v>2.775</v>
      </c>
      <c r="R222" s="128"/>
      <c r="T222" s="129"/>
      <c r="AA222" s="130"/>
      <c r="AT222" s="126" t="s">
        <v>141</v>
      </c>
      <c r="AU222" s="126" t="s">
        <v>96</v>
      </c>
      <c r="AV222" s="126" t="s">
        <v>96</v>
      </c>
      <c r="AW222" s="126" t="s">
        <v>107</v>
      </c>
      <c r="AX222" s="126" t="s">
        <v>19</v>
      </c>
      <c r="AY222" s="126" t="s">
        <v>133</v>
      </c>
    </row>
    <row r="223" spans="2:63" s="102" customFormat="1" ht="30.75" customHeight="1">
      <c r="B223" s="103"/>
      <c r="D223" s="111" t="s">
        <v>110</v>
      </c>
      <c r="E223" s="111"/>
      <c r="F223" s="111"/>
      <c r="G223" s="111"/>
      <c r="H223" s="111"/>
      <c r="I223" s="111"/>
      <c r="J223" s="111"/>
      <c r="K223" s="111"/>
      <c r="L223" s="111"/>
      <c r="M223" s="111"/>
      <c r="N223" s="217">
        <f>$BK$223</f>
        <v>0</v>
      </c>
      <c r="O223" s="218"/>
      <c r="P223" s="218"/>
      <c r="Q223" s="218"/>
      <c r="R223" s="106"/>
      <c r="T223" s="107"/>
      <c r="W223" s="108">
        <f>SUM($W$224:$W$227)</f>
        <v>260.64812</v>
      </c>
      <c r="Y223" s="108">
        <f>SUM($Y$224:$Y$227)</f>
        <v>230.71312000000003</v>
      </c>
      <c r="AA223" s="109">
        <f>SUM($AA$224:$AA$227)</f>
        <v>0</v>
      </c>
      <c r="AR223" s="105" t="s">
        <v>19</v>
      </c>
      <c r="AT223" s="105" t="s">
        <v>79</v>
      </c>
      <c r="AU223" s="105" t="s">
        <v>19</v>
      </c>
      <c r="AY223" s="105" t="s">
        <v>133</v>
      </c>
      <c r="BK223" s="110">
        <f>SUM($BK$224:$BK$227)</f>
        <v>0</v>
      </c>
    </row>
    <row r="224" spans="2:65" s="6" customFormat="1" ht="27" customHeight="1">
      <c r="B224" s="19"/>
      <c r="C224" s="112" t="s">
        <v>324</v>
      </c>
      <c r="D224" s="112" t="s">
        <v>134</v>
      </c>
      <c r="E224" s="113" t="s">
        <v>325</v>
      </c>
      <c r="F224" s="203" t="s">
        <v>326</v>
      </c>
      <c r="G224" s="204"/>
      <c r="H224" s="204"/>
      <c r="I224" s="204"/>
      <c r="J224" s="114" t="s">
        <v>162</v>
      </c>
      <c r="K224" s="115">
        <v>119.68</v>
      </c>
      <c r="L224" s="205"/>
      <c r="M224" s="204"/>
      <c r="N224" s="205">
        <f>ROUND($L$224*$K$224,2)</f>
        <v>0</v>
      </c>
      <c r="O224" s="204"/>
      <c r="P224" s="204"/>
      <c r="Q224" s="204"/>
      <c r="R224" s="20"/>
      <c r="T224" s="116"/>
      <c r="U224" s="26" t="s">
        <v>45</v>
      </c>
      <c r="V224" s="117">
        <v>1.584</v>
      </c>
      <c r="W224" s="117">
        <f>$V$224*$K$224</f>
        <v>189.57312000000002</v>
      </c>
      <c r="X224" s="117">
        <v>1.9205</v>
      </c>
      <c r="Y224" s="117">
        <f>$X$224*$K$224</f>
        <v>229.84544000000002</v>
      </c>
      <c r="Z224" s="117">
        <v>0</v>
      </c>
      <c r="AA224" s="118">
        <f>$Z$224*$K$224</f>
        <v>0</v>
      </c>
      <c r="AR224" s="6" t="s">
        <v>138</v>
      </c>
      <c r="AT224" s="6" t="s">
        <v>134</v>
      </c>
      <c r="AU224" s="6" t="s">
        <v>96</v>
      </c>
      <c r="AY224" s="6" t="s">
        <v>133</v>
      </c>
      <c r="BE224" s="119">
        <f>IF($U$224="základní",$N$224,0)</f>
        <v>0</v>
      </c>
      <c r="BF224" s="119">
        <f>IF($U$224="snížená",$N$224,0)</f>
        <v>0</v>
      </c>
      <c r="BG224" s="119">
        <f>IF($U$224="zákl. přenesená",$N$224,0)</f>
        <v>0</v>
      </c>
      <c r="BH224" s="119">
        <f>IF($U$224="sníž. přenesená",$N$224,0)</f>
        <v>0</v>
      </c>
      <c r="BI224" s="119">
        <f>IF($U$224="nulová",$N$224,0)</f>
        <v>0</v>
      </c>
      <c r="BJ224" s="6" t="s">
        <v>19</v>
      </c>
      <c r="BK224" s="119">
        <f>ROUND($L$224*$K$224,2)</f>
        <v>0</v>
      </c>
      <c r="BL224" s="6" t="s">
        <v>138</v>
      </c>
      <c r="BM224" s="6" t="s">
        <v>327</v>
      </c>
    </row>
    <row r="225" spans="2:51" s="6" customFormat="1" ht="18.75" customHeight="1">
      <c r="B225" s="125"/>
      <c r="E225" s="126"/>
      <c r="F225" s="208" t="s">
        <v>328</v>
      </c>
      <c r="G225" s="209"/>
      <c r="H225" s="209"/>
      <c r="I225" s="209"/>
      <c r="K225" s="127">
        <v>119.68</v>
      </c>
      <c r="R225" s="128"/>
      <c r="T225" s="129"/>
      <c r="AA225" s="130"/>
      <c r="AT225" s="126" t="s">
        <v>141</v>
      </c>
      <c r="AU225" s="126" t="s">
        <v>96</v>
      </c>
      <c r="AV225" s="126" t="s">
        <v>96</v>
      </c>
      <c r="AW225" s="126" t="s">
        <v>107</v>
      </c>
      <c r="AX225" s="126" t="s">
        <v>19</v>
      </c>
      <c r="AY225" s="126" t="s">
        <v>133</v>
      </c>
    </row>
    <row r="226" spans="2:65" s="6" customFormat="1" ht="39" customHeight="1">
      <c r="B226" s="19"/>
      <c r="C226" s="112" t="s">
        <v>329</v>
      </c>
      <c r="D226" s="112" t="s">
        <v>134</v>
      </c>
      <c r="E226" s="113" t="s">
        <v>330</v>
      </c>
      <c r="F226" s="203" t="s">
        <v>331</v>
      </c>
      <c r="G226" s="204"/>
      <c r="H226" s="204"/>
      <c r="I226" s="204"/>
      <c r="J226" s="114" t="s">
        <v>332</v>
      </c>
      <c r="K226" s="115">
        <v>748</v>
      </c>
      <c r="L226" s="205"/>
      <c r="M226" s="204"/>
      <c r="N226" s="205">
        <f>ROUND($L$226*$K$226,2)</f>
        <v>0</v>
      </c>
      <c r="O226" s="204"/>
      <c r="P226" s="204"/>
      <c r="Q226" s="204"/>
      <c r="R226" s="20"/>
      <c r="T226" s="116"/>
      <c r="U226" s="26" t="s">
        <v>45</v>
      </c>
      <c r="V226" s="117">
        <v>0.065</v>
      </c>
      <c r="W226" s="117">
        <f>$V$226*$K$226</f>
        <v>48.620000000000005</v>
      </c>
      <c r="X226" s="117">
        <v>0.00116</v>
      </c>
      <c r="Y226" s="117">
        <f>$X$226*$K$226</f>
        <v>0.86768</v>
      </c>
      <c r="Z226" s="117">
        <v>0</v>
      </c>
      <c r="AA226" s="118">
        <f>$Z$226*$K$226</f>
        <v>0</v>
      </c>
      <c r="AR226" s="6" t="s">
        <v>138</v>
      </c>
      <c r="AT226" s="6" t="s">
        <v>134</v>
      </c>
      <c r="AU226" s="6" t="s">
        <v>96</v>
      </c>
      <c r="AY226" s="6" t="s">
        <v>133</v>
      </c>
      <c r="BE226" s="119">
        <f>IF($U$226="základní",$N$226,0)</f>
        <v>0</v>
      </c>
      <c r="BF226" s="119">
        <f>IF($U$226="snížená",$N$226,0)</f>
        <v>0</v>
      </c>
      <c r="BG226" s="119">
        <f>IF($U$226="zákl. přenesená",$N$226,0)</f>
        <v>0</v>
      </c>
      <c r="BH226" s="119">
        <f>IF($U$226="sníž. přenesená",$N$226,0)</f>
        <v>0</v>
      </c>
      <c r="BI226" s="119">
        <f>IF($U$226="nulová",$N$226,0)</f>
        <v>0</v>
      </c>
      <c r="BJ226" s="6" t="s">
        <v>19</v>
      </c>
      <c r="BK226" s="119">
        <f>ROUND($L$226*$K$226,2)</f>
        <v>0</v>
      </c>
      <c r="BL226" s="6" t="s">
        <v>138</v>
      </c>
      <c r="BM226" s="6" t="s">
        <v>333</v>
      </c>
    </row>
    <row r="227" spans="2:65" s="6" customFormat="1" ht="15.75" customHeight="1">
      <c r="B227" s="19"/>
      <c r="C227" s="112" t="s">
        <v>334</v>
      </c>
      <c r="D227" s="112" t="s">
        <v>134</v>
      </c>
      <c r="E227" s="113" t="s">
        <v>335</v>
      </c>
      <c r="F227" s="203" t="s">
        <v>336</v>
      </c>
      <c r="G227" s="204"/>
      <c r="H227" s="204"/>
      <c r="I227" s="204"/>
      <c r="J227" s="114" t="s">
        <v>137</v>
      </c>
      <c r="K227" s="115">
        <v>4491</v>
      </c>
      <c r="L227" s="205"/>
      <c r="M227" s="204"/>
      <c r="N227" s="205">
        <f>ROUND($L$227*$K$227,2)</f>
        <v>0</v>
      </c>
      <c r="O227" s="204"/>
      <c r="P227" s="204"/>
      <c r="Q227" s="204"/>
      <c r="R227" s="20"/>
      <c r="T227" s="116"/>
      <c r="U227" s="26" t="s">
        <v>45</v>
      </c>
      <c r="V227" s="117">
        <v>0.005</v>
      </c>
      <c r="W227" s="117">
        <f>$V$227*$K$227</f>
        <v>22.455000000000002</v>
      </c>
      <c r="X227" s="117">
        <v>0</v>
      </c>
      <c r="Y227" s="117">
        <f>$X$227*$K$227</f>
        <v>0</v>
      </c>
      <c r="Z227" s="117">
        <v>0</v>
      </c>
      <c r="AA227" s="118">
        <f>$Z$227*$K$227</f>
        <v>0</v>
      </c>
      <c r="AR227" s="6" t="s">
        <v>138</v>
      </c>
      <c r="AT227" s="6" t="s">
        <v>134</v>
      </c>
      <c r="AU227" s="6" t="s">
        <v>96</v>
      </c>
      <c r="AY227" s="6" t="s">
        <v>133</v>
      </c>
      <c r="BE227" s="119">
        <f>IF($U$227="základní",$N$227,0)</f>
        <v>0</v>
      </c>
      <c r="BF227" s="119">
        <f>IF($U$227="snížená",$N$227,0)</f>
        <v>0</v>
      </c>
      <c r="BG227" s="119">
        <f>IF($U$227="zákl. přenesená",$N$227,0)</f>
        <v>0</v>
      </c>
      <c r="BH227" s="119">
        <f>IF($U$227="sníž. přenesená",$N$227,0)</f>
        <v>0</v>
      </c>
      <c r="BI227" s="119">
        <f>IF($U$227="nulová",$N$227,0)</f>
        <v>0</v>
      </c>
      <c r="BJ227" s="6" t="s">
        <v>19</v>
      </c>
      <c r="BK227" s="119">
        <f>ROUND($L$227*$K$227,2)</f>
        <v>0</v>
      </c>
      <c r="BL227" s="6" t="s">
        <v>138</v>
      </c>
      <c r="BM227" s="6" t="s">
        <v>337</v>
      </c>
    </row>
    <row r="228" spans="2:63" s="102" customFormat="1" ht="30.75" customHeight="1">
      <c r="B228" s="103"/>
      <c r="D228" s="111" t="s">
        <v>111</v>
      </c>
      <c r="E228" s="111"/>
      <c r="F228" s="111"/>
      <c r="G228" s="111"/>
      <c r="H228" s="111"/>
      <c r="I228" s="111"/>
      <c r="J228" s="111"/>
      <c r="K228" s="111"/>
      <c r="L228" s="111"/>
      <c r="M228" s="111"/>
      <c r="N228" s="217">
        <f>$BK$228</f>
        <v>0</v>
      </c>
      <c r="O228" s="218"/>
      <c r="P228" s="218"/>
      <c r="Q228" s="218"/>
      <c r="R228" s="106"/>
      <c r="T228" s="107"/>
      <c r="W228" s="108">
        <f>SUM($W$229:$W$256)</f>
        <v>658.1856</v>
      </c>
      <c r="Y228" s="108">
        <f>SUM($Y$229:$Y$256)</f>
        <v>3283.3746164</v>
      </c>
      <c r="AA228" s="109">
        <f>SUM($AA$229:$AA$256)</f>
        <v>0</v>
      </c>
      <c r="AR228" s="105" t="s">
        <v>19</v>
      </c>
      <c r="AT228" s="105" t="s">
        <v>79</v>
      </c>
      <c r="AU228" s="105" t="s">
        <v>19</v>
      </c>
      <c r="AY228" s="105" t="s">
        <v>133</v>
      </c>
      <c r="BK228" s="110">
        <f>SUM($BK$229:$BK$256)</f>
        <v>0</v>
      </c>
    </row>
    <row r="229" spans="2:65" s="6" customFormat="1" ht="15.75" customHeight="1">
      <c r="B229" s="19"/>
      <c r="C229" s="112" t="s">
        <v>338</v>
      </c>
      <c r="D229" s="112" t="s">
        <v>134</v>
      </c>
      <c r="E229" s="113" t="s">
        <v>339</v>
      </c>
      <c r="F229" s="203" t="s">
        <v>340</v>
      </c>
      <c r="G229" s="204"/>
      <c r="H229" s="204"/>
      <c r="I229" s="204"/>
      <c r="J229" s="114" t="s">
        <v>137</v>
      </c>
      <c r="K229" s="115">
        <v>412.5</v>
      </c>
      <c r="L229" s="205"/>
      <c r="M229" s="204"/>
      <c r="N229" s="205">
        <f>ROUND($L$229*$K$229,2)</f>
        <v>0</v>
      </c>
      <c r="O229" s="204"/>
      <c r="P229" s="204"/>
      <c r="Q229" s="204"/>
      <c r="R229" s="20"/>
      <c r="T229" s="116"/>
      <c r="U229" s="26" t="s">
        <v>45</v>
      </c>
      <c r="V229" s="117">
        <v>0.02</v>
      </c>
      <c r="W229" s="117">
        <f>$V$229*$K$229</f>
        <v>8.25</v>
      </c>
      <c r="X229" s="117">
        <v>0.08003</v>
      </c>
      <c r="Y229" s="117">
        <f>$X$229*$K$229</f>
        <v>33.012375</v>
      </c>
      <c r="Z229" s="117">
        <v>0</v>
      </c>
      <c r="AA229" s="118">
        <f>$Z$229*$K$229</f>
        <v>0</v>
      </c>
      <c r="AR229" s="6" t="s">
        <v>138</v>
      </c>
      <c r="AT229" s="6" t="s">
        <v>134</v>
      </c>
      <c r="AU229" s="6" t="s">
        <v>96</v>
      </c>
      <c r="AY229" s="6" t="s">
        <v>133</v>
      </c>
      <c r="BE229" s="119">
        <f>IF($U$229="základní",$N$229,0)</f>
        <v>0</v>
      </c>
      <c r="BF229" s="119">
        <f>IF($U$229="snížená",$N$229,0)</f>
        <v>0</v>
      </c>
      <c r="BG229" s="119">
        <f>IF($U$229="zákl. přenesená",$N$229,0)</f>
        <v>0</v>
      </c>
      <c r="BH229" s="119">
        <f>IF($U$229="sníž. přenesená",$N$229,0)</f>
        <v>0</v>
      </c>
      <c r="BI229" s="119">
        <f>IF($U$229="nulová",$N$229,0)</f>
        <v>0</v>
      </c>
      <c r="BJ229" s="6" t="s">
        <v>19</v>
      </c>
      <c r="BK229" s="119">
        <f>ROUND($L$229*$K$229,2)</f>
        <v>0</v>
      </c>
      <c r="BL229" s="6" t="s">
        <v>138</v>
      </c>
      <c r="BM229" s="6" t="s">
        <v>341</v>
      </c>
    </row>
    <row r="230" spans="2:51" s="6" customFormat="1" ht="18.75" customHeight="1">
      <c r="B230" s="125"/>
      <c r="E230" s="126"/>
      <c r="F230" s="208" t="s">
        <v>143</v>
      </c>
      <c r="G230" s="209"/>
      <c r="H230" s="209"/>
      <c r="I230" s="209"/>
      <c r="K230" s="127">
        <v>412.5</v>
      </c>
      <c r="R230" s="128"/>
      <c r="T230" s="129"/>
      <c r="AA230" s="130"/>
      <c r="AT230" s="126" t="s">
        <v>141</v>
      </c>
      <c r="AU230" s="126" t="s">
        <v>96</v>
      </c>
      <c r="AV230" s="126" t="s">
        <v>96</v>
      </c>
      <c r="AW230" s="126" t="s">
        <v>107</v>
      </c>
      <c r="AX230" s="126" t="s">
        <v>19</v>
      </c>
      <c r="AY230" s="126" t="s">
        <v>133</v>
      </c>
    </row>
    <row r="231" spans="2:65" s="6" customFormat="1" ht="15.75" customHeight="1">
      <c r="B231" s="19"/>
      <c r="C231" s="112" t="s">
        <v>342</v>
      </c>
      <c r="D231" s="112" t="s">
        <v>134</v>
      </c>
      <c r="E231" s="113" t="s">
        <v>343</v>
      </c>
      <c r="F231" s="203" t="s">
        <v>344</v>
      </c>
      <c r="G231" s="204"/>
      <c r="H231" s="204"/>
      <c r="I231" s="204"/>
      <c r="J231" s="114" t="s">
        <v>137</v>
      </c>
      <c r="K231" s="115">
        <v>4491</v>
      </c>
      <c r="L231" s="205"/>
      <c r="M231" s="204"/>
      <c r="N231" s="205">
        <f>ROUND($L$231*$K$231,2)</f>
        <v>0</v>
      </c>
      <c r="O231" s="204"/>
      <c r="P231" s="204"/>
      <c r="Q231" s="204"/>
      <c r="R231" s="20"/>
      <c r="T231" s="116"/>
      <c r="U231" s="26" t="s">
        <v>45</v>
      </c>
      <c r="V231" s="117">
        <v>0.03</v>
      </c>
      <c r="W231" s="117">
        <f>$V$231*$K$231</f>
        <v>134.73</v>
      </c>
      <c r="X231" s="117">
        <v>0.40714</v>
      </c>
      <c r="Y231" s="117">
        <f>$X$231*$K$231</f>
        <v>1828.46574</v>
      </c>
      <c r="Z231" s="117">
        <v>0</v>
      </c>
      <c r="AA231" s="118">
        <f>$Z$231*$K$231</f>
        <v>0</v>
      </c>
      <c r="AR231" s="6" t="s">
        <v>138</v>
      </c>
      <c r="AT231" s="6" t="s">
        <v>134</v>
      </c>
      <c r="AU231" s="6" t="s">
        <v>96</v>
      </c>
      <c r="AY231" s="6" t="s">
        <v>133</v>
      </c>
      <c r="BE231" s="119">
        <f>IF($U$231="základní",$N$231,0)</f>
        <v>0</v>
      </c>
      <c r="BF231" s="119">
        <f>IF($U$231="snížená",$N$231,0)</f>
        <v>0</v>
      </c>
      <c r="BG231" s="119">
        <f>IF($U$231="zákl. přenesená",$N$231,0)</f>
        <v>0</v>
      </c>
      <c r="BH231" s="119">
        <f>IF($U$231="sníž. přenesená",$N$231,0)</f>
        <v>0</v>
      </c>
      <c r="BI231" s="119">
        <f>IF($U$231="nulová",$N$231,0)</f>
        <v>0</v>
      </c>
      <c r="BJ231" s="6" t="s">
        <v>19</v>
      </c>
      <c r="BK231" s="119">
        <f>ROUND($L$231*$K$231,2)</f>
        <v>0</v>
      </c>
      <c r="BL231" s="6" t="s">
        <v>138</v>
      </c>
      <c r="BM231" s="6" t="s">
        <v>345</v>
      </c>
    </row>
    <row r="232" spans="2:51" s="6" customFormat="1" ht="18.75" customHeight="1">
      <c r="B232" s="125"/>
      <c r="E232" s="126"/>
      <c r="F232" s="208" t="s">
        <v>346</v>
      </c>
      <c r="G232" s="209"/>
      <c r="H232" s="209"/>
      <c r="I232" s="209"/>
      <c r="K232" s="127">
        <v>4491</v>
      </c>
      <c r="R232" s="128"/>
      <c r="T232" s="129"/>
      <c r="AA232" s="130"/>
      <c r="AT232" s="126" t="s">
        <v>141</v>
      </c>
      <c r="AU232" s="126" t="s">
        <v>96</v>
      </c>
      <c r="AV232" s="126" t="s">
        <v>96</v>
      </c>
      <c r="AW232" s="126" t="s">
        <v>107</v>
      </c>
      <c r="AX232" s="126" t="s">
        <v>19</v>
      </c>
      <c r="AY232" s="126" t="s">
        <v>133</v>
      </c>
    </row>
    <row r="233" spans="2:65" s="6" customFormat="1" ht="15.75" customHeight="1">
      <c r="B233" s="19"/>
      <c r="C233" s="112" t="s">
        <v>347</v>
      </c>
      <c r="D233" s="112" t="s">
        <v>134</v>
      </c>
      <c r="E233" s="113" t="s">
        <v>348</v>
      </c>
      <c r="F233" s="203" t="s">
        <v>349</v>
      </c>
      <c r="G233" s="204"/>
      <c r="H233" s="204"/>
      <c r="I233" s="204"/>
      <c r="J233" s="114" t="s">
        <v>137</v>
      </c>
      <c r="K233" s="115">
        <v>312.8</v>
      </c>
      <c r="L233" s="205"/>
      <c r="M233" s="204"/>
      <c r="N233" s="205">
        <f>ROUND($L$233*$K$233,2)</f>
        <v>0</v>
      </c>
      <c r="O233" s="204"/>
      <c r="P233" s="204"/>
      <c r="Q233" s="204"/>
      <c r="R233" s="20"/>
      <c r="T233" s="116"/>
      <c r="U233" s="26" t="s">
        <v>45</v>
      </c>
      <c r="V233" s="117">
        <v>0.029</v>
      </c>
      <c r="W233" s="117">
        <f>$V$233*$K$233</f>
        <v>9.071200000000001</v>
      </c>
      <c r="X233" s="117">
        <v>0.264</v>
      </c>
      <c r="Y233" s="117">
        <f>$X$233*$K$233</f>
        <v>82.5792</v>
      </c>
      <c r="Z233" s="117">
        <v>0</v>
      </c>
      <c r="AA233" s="118">
        <f>$Z$233*$K$233</f>
        <v>0</v>
      </c>
      <c r="AR233" s="6" t="s">
        <v>138</v>
      </c>
      <c r="AT233" s="6" t="s">
        <v>134</v>
      </c>
      <c r="AU233" s="6" t="s">
        <v>96</v>
      </c>
      <c r="AY233" s="6" t="s">
        <v>133</v>
      </c>
      <c r="BE233" s="119">
        <f>IF($U$233="základní",$N$233,0)</f>
        <v>0</v>
      </c>
      <c r="BF233" s="119">
        <f>IF($U$233="snížená",$N$233,0)</f>
        <v>0</v>
      </c>
      <c r="BG233" s="119">
        <f>IF($U$233="zákl. přenesená",$N$233,0)</f>
        <v>0</v>
      </c>
      <c r="BH233" s="119">
        <f>IF($U$233="sníž. přenesená",$N$233,0)</f>
        <v>0</v>
      </c>
      <c r="BI233" s="119">
        <f>IF($U$233="nulová",$N$233,0)</f>
        <v>0</v>
      </c>
      <c r="BJ233" s="6" t="s">
        <v>19</v>
      </c>
      <c r="BK233" s="119">
        <f>ROUND($L$233*$K$233,2)</f>
        <v>0</v>
      </c>
      <c r="BL233" s="6" t="s">
        <v>138</v>
      </c>
      <c r="BM233" s="6" t="s">
        <v>350</v>
      </c>
    </row>
    <row r="234" spans="2:51" s="6" customFormat="1" ht="32.25" customHeight="1">
      <c r="B234" s="120"/>
      <c r="E234" s="121"/>
      <c r="F234" s="206" t="s">
        <v>351</v>
      </c>
      <c r="G234" s="207"/>
      <c r="H234" s="207"/>
      <c r="I234" s="207"/>
      <c r="K234" s="121"/>
      <c r="R234" s="122"/>
      <c r="T234" s="123"/>
      <c r="AA234" s="124"/>
      <c r="AT234" s="121" t="s">
        <v>141</v>
      </c>
      <c r="AU234" s="121" t="s">
        <v>96</v>
      </c>
      <c r="AV234" s="121" t="s">
        <v>19</v>
      </c>
      <c r="AW234" s="121" t="s">
        <v>107</v>
      </c>
      <c r="AX234" s="121" t="s">
        <v>80</v>
      </c>
      <c r="AY234" s="121" t="s">
        <v>133</v>
      </c>
    </row>
    <row r="235" spans="2:51" s="6" customFormat="1" ht="18.75" customHeight="1">
      <c r="B235" s="125"/>
      <c r="E235" s="126"/>
      <c r="F235" s="208" t="s">
        <v>352</v>
      </c>
      <c r="G235" s="209"/>
      <c r="H235" s="209"/>
      <c r="I235" s="209"/>
      <c r="K235" s="127">
        <v>312.8</v>
      </c>
      <c r="R235" s="128"/>
      <c r="T235" s="129"/>
      <c r="AA235" s="130"/>
      <c r="AT235" s="126" t="s">
        <v>141</v>
      </c>
      <c r="AU235" s="126" t="s">
        <v>96</v>
      </c>
      <c r="AV235" s="126" t="s">
        <v>96</v>
      </c>
      <c r="AW235" s="126" t="s">
        <v>107</v>
      </c>
      <c r="AX235" s="126" t="s">
        <v>19</v>
      </c>
      <c r="AY235" s="126" t="s">
        <v>133</v>
      </c>
    </row>
    <row r="236" spans="2:65" s="6" customFormat="1" ht="27" customHeight="1">
      <c r="B236" s="19"/>
      <c r="C236" s="112" t="s">
        <v>353</v>
      </c>
      <c r="D236" s="112" t="s">
        <v>134</v>
      </c>
      <c r="E236" s="113" t="s">
        <v>354</v>
      </c>
      <c r="F236" s="203" t="s">
        <v>355</v>
      </c>
      <c r="G236" s="204"/>
      <c r="H236" s="204"/>
      <c r="I236" s="204"/>
      <c r="J236" s="114" t="s">
        <v>137</v>
      </c>
      <c r="K236" s="115">
        <v>4321.5</v>
      </c>
      <c r="L236" s="205"/>
      <c r="M236" s="204"/>
      <c r="N236" s="205">
        <f>ROUND($L$236*$K$236,2)</f>
        <v>0</v>
      </c>
      <c r="O236" s="204"/>
      <c r="P236" s="204"/>
      <c r="Q236" s="204"/>
      <c r="R236" s="20"/>
      <c r="T236" s="116"/>
      <c r="U236" s="26" t="s">
        <v>45</v>
      </c>
      <c r="V236" s="117">
        <v>0.025</v>
      </c>
      <c r="W236" s="117">
        <f>$V$236*$K$236</f>
        <v>108.03750000000001</v>
      </c>
      <c r="X236" s="117">
        <v>0.18463</v>
      </c>
      <c r="Y236" s="117">
        <f>$X$236*$K$236</f>
        <v>797.8785449999999</v>
      </c>
      <c r="Z236" s="117">
        <v>0</v>
      </c>
      <c r="AA236" s="118">
        <f>$Z$236*$K$236</f>
        <v>0</v>
      </c>
      <c r="AR236" s="6" t="s">
        <v>138</v>
      </c>
      <c r="AT236" s="6" t="s">
        <v>134</v>
      </c>
      <c r="AU236" s="6" t="s">
        <v>96</v>
      </c>
      <c r="AY236" s="6" t="s">
        <v>133</v>
      </c>
      <c r="BE236" s="119">
        <f>IF($U$236="základní",$N$236,0)</f>
        <v>0</v>
      </c>
      <c r="BF236" s="119">
        <f>IF($U$236="snížená",$N$236,0)</f>
        <v>0</v>
      </c>
      <c r="BG236" s="119">
        <f>IF($U$236="zákl. přenesená",$N$236,0)</f>
        <v>0</v>
      </c>
      <c r="BH236" s="119">
        <f>IF($U$236="sníž. přenesená",$N$236,0)</f>
        <v>0</v>
      </c>
      <c r="BI236" s="119">
        <f>IF($U$236="nulová",$N$236,0)</f>
        <v>0</v>
      </c>
      <c r="BJ236" s="6" t="s">
        <v>19</v>
      </c>
      <c r="BK236" s="119">
        <f>ROUND($L$236*$K$236,2)</f>
        <v>0</v>
      </c>
      <c r="BL236" s="6" t="s">
        <v>138</v>
      </c>
      <c r="BM236" s="6" t="s">
        <v>356</v>
      </c>
    </row>
    <row r="237" spans="2:51" s="6" customFormat="1" ht="18.75" customHeight="1">
      <c r="B237" s="125"/>
      <c r="E237" s="126"/>
      <c r="F237" s="208" t="s">
        <v>357</v>
      </c>
      <c r="G237" s="209"/>
      <c r="H237" s="209"/>
      <c r="I237" s="209"/>
      <c r="K237" s="127">
        <v>4321.5</v>
      </c>
      <c r="R237" s="128"/>
      <c r="T237" s="129"/>
      <c r="AA237" s="130"/>
      <c r="AT237" s="126" t="s">
        <v>141</v>
      </c>
      <c r="AU237" s="126" t="s">
        <v>96</v>
      </c>
      <c r="AV237" s="126" t="s">
        <v>96</v>
      </c>
      <c r="AW237" s="126" t="s">
        <v>107</v>
      </c>
      <c r="AX237" s="126" t="s">
        <v>19</v>
      </c>
      <c r="AY237" s="126" t="s">
        <v>133</v>
      </c>
    </row>
    <row r="238" spans="2:65" s="6" customFormat="1" ht="15.75" customHeight="1">
      <c r="B238" s="19"/>
      <c r="C238" s="112" t="s">
        <v>358</v>
      </c>
      <c r="D238" s="112" t="s">
        <v>134</v>
      </c>
      <c r="E238" s="113" t="s">
        <v>359</v>
      </c>
      <c r="F238" s="203" t="s">
        <v>360</v>
      </c>
      <c r="G238" s="204"/>
      <c r="H238" s="204"/>
      <c r="I238" s="204"/>
      <c r="J238" s="114" t="s">
        <v>162</v>
      </c>
      <c r="K238" s="115">
        <v>52.5</v>
      </c>
      <c r="L238" s="205"/>
      <c r="M238" s="204"/>
      <c r="N238" s="205">
        <f>ROUND($L$238*$K$238,2)</f>
        <v>0</v>
      </c>
      <c r="O238" s="204"/>
      <c r="P238" s="204"/>
      <c r="Q238" s="204"/>
      <c r="R238" s="20"/>
      <c r="T238" s="116"/>
      <c r="U238" s="26" t="s">
        <v>45</v>
      </c>
      <c r="V238" s="117">
        <v>0.96</v>
      </c>
      <c r="W238" s="117">
        <f>$V$238*$K$238</f>
        <v>50.4</v>
      </c>
      <c r="X238" s="117">
        <v>0</v>
      </c>
      <c r="Y238" s="117">
        <f>$X$238*$K$238</f>
        <v>0</v>
      </c>
      <c r="Z238" s="117">
        <v>0</v>
      </c>
      <c r="AA238" s="118">
        <f>$Z$238*$K$238</f>
        <v>0</v>
      </c>
      <c r="AR238" s="6" t="s">
        <v>138</v>
      </c>
      <c r="AT238" s="6" t="s">
        <v>134</v>
      </c>
      <c r="AU238" s="6" t="s">
        <v>96</v>
      </c>
      <c r="AY238" s="6" t="s">
        <v>133</v>
      </c>
      <c r="BE238" s="119">
        <f>IF($U$238="základní",$N$238,0)</f>
        <v>0</v>
      </c>
      <c r="BF238" s="119">
        <f>IF($U$238="snížená",$N$238,0)</f>
        <v>0</v>
      </c>
      <c r="BG238" s="119">
        <f>IF($U$238="zákl. přenesená",$N$238,0)</f>
        <v>0</v>
      </c>
      <c r="BH238" s="119">
        <f>IF($U$238="sníž. přenesená",$N$238,0)</f>
        <v>0</v>
      </c>
      <c r="BI238" s="119">
        <f>IF($U$238="nulová",$N$238,0)</f>
        <v>0</v>
      </c>
      <c r="BJ238" s="6" t="s">
        <v>19</v>
      </c>
      <c r="BK238" s="119">
        <f>ROUND($L$238*$K$238,2)</f>
        <v>0</v>
      </c>
      <c r="BL238" s="6" t="s">
        <v>138</v>
      </c>
      <c r="BM238" s="6" t="s">
        <v>361</v>
      </c>
    </row>
    <row r="239" spans="2:51" s="6" customFormat="1" ht="18.75" customHeight="1">
      <c r="B239" s="125"/>
      <c r="E239" s="126"/>
      <c r="F239" s="208" t="s">
        <v>362</v>
      </c>
      <c r="G239" s="209"/>
      <c r="H239" s="209"/>
      <c r="I239" s="209"/>
      <c r="K239" s="127">
        <v>52.5</v>
      </c>
      <c r="R239" s="128"/>
      <c r="T239" s="129"/>
      <c r="AA239" s="130"/>
      <c r="AT239" s="126" t="s">
        <v>141</v>
      </c>
      <c r="AU239" s="126" t="s">
        <v>96</v>
      </c>
      <c r="AV239" s="126" t="s">
        <v>96</v>
      </c>
      <c r="AW239" s="126" t="s">
        <v>107</v>
      </c>
      <c r="AX239" s="126" t="s">
        <v>19</v>
      </c>
      <c r="AY239" s="126" t="s">
        <v>133</v>
      </c>
    </row>
    <row r="240" spans="2:65" s="6" customFormat="1" ht="27" customHeight="1">
      <c r="B240" s="19"/>
      <c r="C240" s="112" t="s">
        <v>363</v>
      </c>
      <c r="D240" s="112" t="s">
        <v>134</v>
      </c>
      <c r="E240" s="113" t="s">
        <v>364</v>
      </c>
      <c r="F240" s="203" t="s">
        <v>365</v>
      </c>
      <c r="G240" s="204"/>
      <c r="H240" s="204"/>
      <c r="I240" s="204"/>
      <c r="J240" s="114" t="s">
        <v>137</v>
      </c>
      <c r="K240" s="115">
        <v>207.5</v>
      </c>
      <c r="L240" s="205"/>
      <c r="M240" s="204"/>
      <c r="N240" s="205">
        <f>ROUND($L$240*$K$240,2)</f>
        <v>0</v>
      </c>
      <c r="O240" s="204"/>
      <c r="P240" s="204"/>
      <c r="Q240" s="204"/>
      <c r="R240" s="20"/>
      <c r="T240" s="116"/>
      <c r="U240" s="26" t="s">
        <v>45</v>
      </c>
      <c r="V240" s="117">
        <v>0.052</v>
      </c>
      <c r="W240" s="117">
        <f>$V$240*$K$240</f>
        <v>10.79</v>
      </c>
      <c r="X240" s="117">
        <v>0.132</v>
      </c>
      <c r="Y240" s="117">
        <f>$X$240*$K$240</f>
        <v>27.39</v>
      </c>
      <c r="Z240" s="117">
        <v>0</v>
      </c>
      <c r="AA240" s="118">
        <f>$Z$240*$K$240</f>
        <v>0</v>
      </c>
      <c r="AR240" s="6" t="s">
        <v>138</v>
      </c>
      <c r="AT240" s="6" t="s">
        <v>134</v>
      </c>
      <c r="AU240" s="6" t="s">
        <v>96</v>
      </c>
      <c r="AY240" s="6" t="s">
        <v>133</v>
      </c>
      <c r="BE240" s="119">
        <f>IF($U$240="základní",$N$240,0)</f>
        <v>0</v>
      </c>
      <c r="BF240" s="119">
        <f>IF($U$240="snížená",$N$240,0)</f>
        <v>0</v>
      </c>
      <c r="BG240" s="119">
        <f>IF($U$240="zákl. přenesená",$N$240,0)</f>
        <v>0</v>
      </c>
      <c r="BH240" s="119">
        <f>IF($U$240="sníž. přenesená",$N$240,0)</f>
        <v>0</v>
      </c>
      <c r="BI240" s="119">
        <f>IF($U$240="nulová",$N$240,0)</f>
        <v>0</v>
      </c>
      <c r="BJ240" s="6" t="s">
        <v>19</v>
      </c>
      <c r="BK240" s="119">
        <f>ROUND($L$240*$K$240,2)</f>
        <v>0</v>
      </c>
      <c r="BL240" s="6" t="s">
        <v>138</v>
      </c>
      <c r="BM240" s="6" t="s">
        <v>366</v>
      </c>
    </row>
    <row r="241" spans="2:51" s="6" customFormat="1" ht="18.75" customHeight="1">
      <c r="B241" s="125"/>
      <c r="E241" s="126"/>
      <c r="F241" s="208" t="s">
        <v>367</v>
      </c>
      <c r="G241" s="209"/>
      <c r="H241" s="209"/>
      <c r="I241" s="209"/>
      <c r="K241" s="127">
        <v>207.5</v>
      </c>
      <c r="R241" s="128"/>
      <c r="T241" s="129"/>
      <c r="AA241" s="130"/>
      <c r="AT241" s="126" t="s">
        <v>141</v>
      </c>
      <c r="AU241" s="126" t="s">
        <v>96</v>
      </c>
      <c r="AV241" s="126" t="s">
        <v>96</v>
      </c>
      <c r="AW241" s="126" t="s">
        <v>107</v>
      </c>
      <c r="AX241" s="126" t="s">
        <v>19</v>
      </c>
      <c r="AY241" s="126" t="s">
        <v>133</v>
      </c>
    </row>
    <row r="242" spans="2:65" s="6" customFormat="1" ht="39" customHeight="1">
      <c r="B242" s="19"/>
      <c r="C242" s="112" t="s">
        <v>368</v>
      </c>
      <c r="D242" s="112" t="s">
        <v>134</v>
      </c>
      <c r="E242" s="113" t="s">
        <v>369</v>
      </c>
      <c r="F242" s="203" t="s">
        <v>370</v>
      </c>
      <c r="G242" s="204"/>
      <c r="H242" s="204"/>
      <c r="I242" s="204"/>
      <c r="J242" s="114" t="s">
        <v>137</v>
      </c>
      <c r="K242" s="115">
        <v>4393.5</v>
      </c>
      <c r="L242" s="205"/>
      <c r="M242" s="204"/>
      <c r="N242" s="205">
        <f>ROUND($L$242*$K$242,2)</f>
        <v>0</v>
      </c>
      <c r="O242" s="204"/>
      <c r="P242" s="204"/>
      <c r="Q242" s="204"/>
      <c r="R242" s="20"/>
      <c r="T242" s="116"/>
      <c r="U242" s="26" t="s">
        <v>45</v>
      </c>
      <c r="V242" s="117">
        <v>0.008</v>
      </c>
      <c r="W242" s="117">
        <f>$V$242*$K$242</f>
        <v>35.148</v>
      </c>
      <c r="X242" s="117">
        <v>0.00034</v>
      </c>
      <c r="Y242" s="117">
        <f>$X$242*$K$242</f>
        <v>1.4937900000000002</v>
      </c>
      <c r="Z242" s="117">
        <v>0</v>
      </c>
      <c r="AA242" s="118">
        <f>$Z$242*$K$242</f>
        <v>0</v>
      </c>
      <c r="AR242" s="6" t="s">
        <v>138</v>
      </c>
      <c r="AT242" s="6" t="s">
        <v>134</v>
      </c>
      <c r="AU242" s="6" t="s">
        <v>96</v>
      </c>
      <c r="AY242" s="6" t="s">
        <v>133</v>
      </c>
      <c r="BE242" s="119">
        <f>IF($U$242="základní",$N$242,0)</f>
        <v>0</v>
      </c>
      <c r="BF242" s="119">
        <f>IF($U$242="snížená",$N$242,0)</f>
        <v>0</v>
      </c>
      <c r="BG242" s="119">
        <f>IF($U$242="zákl. přenesená",$N$242,0)</f>
        <v>0</v>
      </c>
      <c r="BH242" s="119">
        <f>IF($U$242="sníž. přenesená",$N$242,0)</f>
        <v>0</v>
      </c>
      <c r="BI242" s="119">
        <f>IF($U$242="nulová",$N$242,0)</f>
        <v>0</v>
      </c>
      <c r="BJ242" s="6" t="s">
        <v>19</v>
      </c>
      <c r="BK242" s="119">
        <f>ROUND($L$242*$K$242,2)</f>
        <v>0</v>
      </c>
      <c r="BL242" s="6" t="s">
        <v>138</v>
      </c>
      <c r="BM242" s="6" t="s">
        <v>371</v>
      </c>
    </row>
    <row r="243" spans="2:51" s="6" customFormat="1" ht="18.75" customHeight="1">
      <c r="B243" s="120"/>
      <c r="E243" s="121"/>
      <c r="F243" s="206" t="s">
        <v>372</v>
      </c>
      <c r="G243" s="207"/>
      <c r="H243" s="207"/>
      <c r="I243" s="207"/>
      <c r="K243" s="121"/>
      <c r="R243" s="122"/>
      <c r="T243" s="123"/>
      <c r="AA243" s="124"/>
      <c r="AT243" s="121" t="s">
        <v>141</v>
      </c>
      <c r="AU243" s="121" t="s">
        <v>96</v>
      </c>
      <c r="AV243" s="121" t="s">
        <v>19</v>
      </c>
      <c r="AW243" s="121" t="s">
        <v>107</v>
      </c>
      <c r="AX243" s="121" t="s">
        <v>80</v>
      </c>
      <c r="AY243" s="121" t="s">
        <v>133</v>
      </c>
    </row>
    <row r="244" spans="2:51" s="6" customFormat="1" ht="18.75" customHeight="1">
      <c r="B244" s="125"/>
      <c r="E244" s="126"/>
      <c r="F244" s="208" t="s">
        <v>373</v>
      </c>
      <c r="G244" s="209"/>
      <c r="H244" s="209"/>
      <c r="I244" s="209"/>
      <c r="K244" s="127">
        <v>4393.5</v>
      </c>
      <c r="R244" s="128"/>
      <c r="T244" s="129"/>
      <c r="AA244" s="130"/>
      <c r="AT244" s="126" t="s">
        <v>141</v>
      </c>
      <c r="AU244" s="126" t="s">
        <v>96</v>
      </c>
      <c r="AV244" s="126" t="s">
        <v>96</v>
      </c>
      <c r="AW244" s="126" t="s">
        <v>107</v>
      </c>
      <c r="AX244" s="126" t="s">
        <v>19</v>
      </c>
      <c r="AY244" s="126" t="s">
        <v>133</v>
      </c>
    </row>
    <row r="245" spans="2:65" s="6" customFormat="1" ht="39" customHeight="1">
      <c r="B245" s="19"/>
      <c r="C245" s="112" t="s">
        <v>374</v>
      </c>
      <c r="D245" s="112" t="s">
        <v>134</v>
      </c>
      <c r="E245" s="113" t="s">
        <v>375</v>
      </c>
      <c r="F245" s="203" t="s">
        <v>376</v>
      </c>
      <c r="G245" s="204"/>
      <c r="H245" s="204"/>
      <c r="I245" s="204"/>
      <c r="J245" s="114" t="s">
        <v>137</v>
      </c>
      <c r="K245" s="115">
        <v>4463.06</v>
      </c>
      <c r="L245" s="205"/>
      <c r="M245" s="204"/>
      <c r="N245" s="205">
        <f>ROUND($L$245*$K$245,2)</f>
        <v>0</v>
      </c>
      <c r="O245" s="204"/>
      <c r="P245" s="204"/>
      <c r="Q245" s="204"/>
      <c r="R245" s="20"/>
      <c r="T245" s="116"/>
      <c r="U245" s="26" t="s">
        <v>45</v>
      </c>
      <c r="V245" s="117">
        <v>0.002</v>
      </c>
      <c r="W245" s="117">
        <f>$V$245*$K$245</f>
        <v>8.926120000000001</v>
      </c>
      <c r="X245" s="117">
        <v>0.00071</v>
      </c>
      <c r="Y245" s="117">
        <f>$X$245*$K$245</f>
        <v>3.1687726000000005</v>
      </c>
      <c r="Z245" s="117">
        <v>0</v>
      </c>
      <c r="AA245" s="118">
        <f>$Z$245*$K$245</f>
        <v>0</v>
      </c>
      <c r="AR245" s="6" t="s">
        <v>138</v>
      </c>
      <c r="AT245" s="6" t="s">
        <v>134</v>
      </c>
      <c r="AU245" s="6" t="s">
        <v>96</v>
      </c>
      <c r="AY245" s="6" t="s">
        <v>133</v>
      </c>
      <c r="BE245" s="119">
        <f>IF($U$245="základní",$N$245,0)</f>
        <v>0</v>
      </c>
      <c r="BF245" s="119">
        <f>IF($U$245="snížená",$N$245,0)</f>
        <v>0</v>
      </c>
      <c r="BG245" s="119">
        <f>IF($U$245="zákl. přenesená",$N$245,0)</f>
        <v>0</v>
      </c>
      <c r="BH245" s="119">
        <f>IF($U$245="sníž. přenesená",$N$245,0)</f>
        <v>0</v>
      </c>
      <c r="BI245" s="119">
        <f>IF($U$245="nulová",$N$245,0)</f>
        <v>0</v>
      </c>
      <c r="BJ245" s="6" t="s">
        <v>19</v>
      </c>
      <c r="BK245" s="119">
        <f>ROUND($L$245*$K$245,2)</f>
        <v>0</v>
      </c>
      <c r="BL245" s="6" t="s">
        <v>138</v>
      </c>
      <c r="BM245" s="6" t="s">
        <v>377</v>
      </c>
    </row>
    <row r="246" spans="2:51" s="6" customFormat="1" ht="18.75" customHeight="1">
      <c r="B246" s="125"/>
      <c r="E246" s="126"/>
      <c r="F246" s="208" t="s">
        <v>378</v>
      </c>
      <c r="G246" s="209"/>
      <c r="H246" s="209"/>
      <c r="I246" s="209"/>
      <c r="K246" s="127">
        <v>4311</v>
      </c>
      <c r="R246" s="128"/>
      <c r="T246" s="129"/>
      <c r="AA246" s="130"/>
      <c r="AT246" s="126" t="s">
        <v>141</v>
      </c>
      <c r="AU246" s="126" t="s">
        <v>96</v>
      </c>
      <c r="AV246" s="126" t="s">
        <v>96</v>
      </c>
      <c r="AW246" s="126" t="s">
        <v>107</v>
      </c>
      <c r="AX246" s="126" t="s">
        <v>80</v>
      </c>
      <c r="AY246" s="126" t="s">
        <v>133</v>
      </c>
    </row>
    <row r="247" spans="2:51" s="6" customFormat="1" ht="32.25" customHeight="1">
      <c r="B247" s="125"/>
      <c r="E247" s="126"/>
      <c r="F247" s="208" t="s">
        <v>379</v>
      </c>
      <c r="G247" s="209"/>
      <c r="H247" s="209"/>
      <c r="I247" s="209"/>
      <c r="K247" s="127">
        <v>152.06</v>
      </c>
      <c r="R247" s="128"/>
      <c r="T247" s="129"/>
      <c r="AA247" s="130"/>
      <c r="AT247" s="126" t="s">
        <v>141</v>
      </c>
      <c r="AU247" s="126" t="s">
        <v>96</v>
      </c>
      <c r="AV247" s="126" t="s">
        <v>96</v>
      </c>
      <c r="AW247" s="126" t="s">
        <v>107</v>
      </c>
      <c r="AX247" s="126" t="s">
        <v>80</v>
      </c>
      <c r="AY247" s="126" t="s">
        <v>133</v>
      </c>
    </row>
    <row r="248" spans="2:51" s="6" customFormat="1" ht="18.75" customHeight="1">
      <c r="B248" s="131"/>
      <c r="E248" s="132"/>
      <c r="F248" s="210" t="s">
        <v>168</v>
      </c>
      <c r="G248" s="211"/>
      <c r="H248" s="211"/>
      <c r="I248" s="211"/>
      <c r="K248" s="133">
        <v>4463.06</v>
      </c>
      <c r="R248" s="134"/>
      <c r="T248" s="135"/>
      <c r="AA248" s="136"/>
      <c r="AT248" s="132" t="s">
        <v>141</v>
      </c>
      <c r="AU248" s="132" t="s">
        <v>96</v>
      </c>
      <c r="AV248" s="132" t="s">
        <v>138</v>
      </c>
      <c r="AW248" s="132" t="s">
        <v>107</v>
      </c>
      <c r="AX248" s="132" t="s">
        <v>19</v>
      </c>
      <c r="AY248" s="132" t="s">
        <v>133</v>
      </c>
    </row>
    <row r="249" spans="2:65" s="6" customFormat="1" ht="27" customHeight="1">
      <c r="B249" s="19"/>
      <c r="C249" s="112" t="s">
        <v>380</v>
      </c>
      <c r="D249" s="112" t="s">
        <v>134</v>
      </c>
      <c r="E249" s="113" t="s">
        <v>381</v>
      </c>
      <c r="F249" s="203" t="s">
        <v>382</v>
      </c>
      <c r="G249" s="204"/>
      <c r="H249" s="204"/>
      <c r="I249" s="204"/>
      <c r="J249" s="114" t="s">
        <v>137</v>
      </c>
      <c r="K249" s="115">
        <v>4439.06</v>
      </c>
      <c r="L249" s="205"/>
      <c r="M249" s="204"/>
      <c r="N249" s="205">
        <f>ROUND($L$249*$K$249,2)</f>
        <v>0</v>
      </c>
      <c r="O249" s="204"/>
      <c r="P249" s="204"/>
      <c r="Q249" s="204"/>
      <c r="R249" s="20"/>
      <c r="T249" s="116"/>
      <c r="U249" s="26" t="s">
        <v>45</v>
      </c>
      <c r="V249" s="117">
        <v>0.013</v>
      </c>
      <c r="W249" s="117">
        <f>$V$249*$K$249</f>
        <v>57.70778</v>
      </c>
      <c r="X249" s="117">
        <v>0.10373</v>
      </c>
      <c r="Y249" s="117">
        <f>$X$249*$K$249</f>
        <v>460.46369380000004</v>
      </c>
      <c r="Z249" s="117">
        <v>0</v>
      </c>
      <c r="AA249" s="118">
        <f>$Z$249*$K$249</f>
        <v>0</v>
      </c>
      <c r="AR249" s="6" t="s">
        <v>138</v>
      </c>
      <c r="AT249" s="6" t="s">
        <v>134</v>
      </c>
      <c r="AU249" s="6" t="s">
        <v>96</v>
      </c>
      <c r="AY249" s="6" t="s">
        <v>133</v>
      </c>
      <c r="BE249" s="119">
        <f>IF($U$249="základní",$N$249,0)</f>
        <v>0</v>
      </c>
      <c r="BF249" s="119">
        <f>IF($U$249="snížená",$N$249,0)</f>
        <v>0</v>
      </c>
      <c r="BG249" s="119">
        <f>IF($U$249="zákl. přenesená",$N$249,0)</f>
        <v>0</v>
      </c>
      <c r="BH249" s="119">
        <f>IF($U$249="sníž. přenesená",$N$249,0)</f>
        <v>0</v>
      </c>
      <c r="BI249" s="119">
        <f>IF($U$249="nulová",$N$249,0)</f>
        <v>0</v>
      </c>
      <c r="BJ249" s="6" t="s">
        <v>19</v>
      </c>
      <c r="BK249" s="119">
        <f>ROUND($L$249*$K$249,2)</f>
        <v>0</v>
      </c>
      <c r="BL249" s="6" t="s">
        <v>138</v>
      </c>
      <c r="BM249" s="6" t="s">
        <v>383</v>
      </c>
    </row>
    <row r="250" spans="2:51" s="6" customFormat="1" ht="18.75" customHeight="1">
      <c r="B250" s="125"/>
      <c r="E250" s="126"/>
      <c r="F250" s="208" t="s">
        <v>384</v>
      </c>
      <c r="G250" s="209"/>
      <c r="H250" s="209"/>
      <c r="I250" s="209"/>
      <c r="K250" s="127">
        <v>4439.06</v>
      </c>
      <c r="R250" s="128"/>
      <c r="T250" s="129"/>
      <c r="AA250" s="130"/>
      <c r="AT250" s="126" t="s">
        <v>141</v>
      </c>
      <c r="AU250" s="126" t="s">
        <v>96</v>
      </c>
      <c r="AV250" s="126" t="s">
        <v>96</v>
      </c>
      <c r="AW250" s="126" t="s">
        <v>107</v>
      </c>
      <c r="AX250" s="126" t="s">
        <v>19</v>
      </c>
      <c r="AY250" s="126" t="s">
        <v>133</v>
      </c>
    </row>
    <row r="251" spans="2:65" s="6" customFormat="1" ht="39" customHeight="1">
      <c r="B251" s="19"/>
      <c r="C251" s="112" t="s">
        <v>385</v>
      </c>
      <c r="D251" s="112" t="s">
        <v>134</v>
      </c>
      <c r="E251" s="113" t="s">
        <v>386</v>
      </c>
      <c r="F251" s="203" t="s">
        <v>387</v>
      </c>
      <c r="G251" s="204"/>
      <c r="H251" s="204"/>
      <c r="I251" s="204"/>
      <c r="J251" s="114" t="s">
        <v>137</v>
      </c>
      <c r="K251" s="115">
        <v>412.5</v>
      </c>
      <c r="L251" s="205"/>
      <c r="M251" s="204"/>
      <c r="N251" s="205">
        <f>ROUND($L$251*$K$251,2)</f>
        <v>0</v>
      </c>
      <c r="O251" s="204"/>
      <c r="P251" s="204"/>
      <c r="Q251" s="204"/>
      <c r="R251" s="20"/>
      <c r="T251" s="116"/>
      <c r="U251" s="26" t="s">
        <v>45</v>
      </c>
      <c r="V251" s="117">
        <v>0.57</v>
      </c>
      <c r="W251" s="117">
        <f>$V$251*$K$251</f>
        <v>235.12499999999997</v>
      </c>
      <c r="X251" s="117">
        <v>0.101</v>
      </c>
      <c r="Y251" s="117">
        <f>$X$251*$K$251</f>
        <v>41.6625</v>
      </c>
      <c r="Z251" s="117">
        <v>0</v>
      </c>
      <c r="AA251" s="118">
        <f>$Z$251*$K$251</f>
        <v>0</v>
      </c>
      <c r="AR251" s="6" t="s">
        <v>138</v>
      </c>
      <c r="AT251" s="6" t="s">
        <v>134</v>
      </c>
      <c r="AU251" s="6" t="s">
        <v>96</v>
      </c>
      <c r="AY251" s="6" t="s">
        <v>133</v>
      </c>
      <c r="BE251" s="119">
        <f>IF($U$251="základní",$N$251,0)</f>
        <v>0</v>
      </c>
      <c r="BF251" s="119">
        <f>IF($U$251="snížená",$N$251,0)</f>
        <v>0</v>
      </c>
      <c r="BG251" s="119">
        <f>IF($U$251="zákl. přenesená",$N$251,0)</f>
        <v>0</v>
      </c>
      <c r="BH251" s="119">
        <f>IF($U$251="sníž. přenesená",$N$251,0)</f>
        <v>0</v>
      </c>
      <c r="BI251" s="119">
        <f>IF($U$251="nulová",$N$251,0)</f>
        <v>0</v>
      </c>
      <c r="BJ251" s="6" t="s">
        <v>19</v>
      </c>
      <c r="BK251" s="119">
        <f>ROUND($L$251*$K$251,2)</f>
        <v>0</v>
      </c>
      <c r="BL251" s="6" t="s">
        <v>138</v>
      </c>
      <c r="BM251" s="6" t="s">
        <v>388</v>
      </c>
    </row>
    <row r="252" spans="2:51" s="6" customFormat="1" ht="18.75" customHeight="1">
      <c r="B252" s="120"/>
      <c r="E252" s="121"/>
      <c r="F252" s="206" t="s">
        <v>140</v>
      </c>
      <c r="G252" s="207"/>
      <c r="H252" s="207"/>
      <c r="I252" s="207"/>
      <c r="K252" s="121"/>
      <c r="R252" s="122"/>
      <c r="T252" s="123"/>
      <c r="AA252" s="124"/>
      <c r="AT252" s="121" t="s">
        <v>141</v>
      </c>
      <c r="AU252" s="121" t="s">
        <v>96</v>
      </c>
      <c r="AV252" s="121" t="s">
        <v>19</v>
      </c>
      <c r="AW252" s="121" t="s">
        <v>107</v>
      </c>
      <c r="AX252" s="121" t="s">
        <v>80</v>
      </c>
      <c r="AY252" s="121" t="s">
        <v>133</v>
      </c>
    </row>
    <row r="253" spans="2:51" s="6" customFormat="1" ht="18.75" customHeight="1">
      <c r="B253" s="125"/>
      <c r="E253" s="126"/>
      <c r="F253" s="208" t="s">
        <v>143</v>
      </c>
      <c r="G253" s="209"/>
      <c r="H253" s="209"/>
      <c r="I253" s="209"/>
      <c r="K253" s="127">
        <v>412.5</v>
      </c>
      <c r="R253" s="128"/>
      <c r="T253" s="129"/>
      <c r="AA253" s="130"/>
      <c r="AT253" s="126" t="s">
        <v>141</v>
      </c>
      <c r="AU253" s="126" t="s">
        <v>96</v>
      </c>
      <c r="AV253" s="126" t="s">
        <v>96</v>
      </c>
      <c r="AW253" s="126" t="s">
        <v>107</v>
      </c>
      <c r="AX253" s="126" t="s">
        <v>19</v>
      </c>
      <c r="AY253" s="126" t="s">
        <v>133</v>
      </c>
    </row>
    <row r="254" spans="2:65" s="6" customFormat="1" ht="15.75" customHeight="1">
      <c r="B254" s="19"/>
      <c r="C254" s="143" t="s">
        <v>389</v>
      </c>
      <c r="D254" s="143" t="s">
        <v>249</v>
      </c>
      <c r="E254" s="144" t="s">
        <v>390</v>
      </c>
      <c r="F254" s="214" t="s">
        <v>391</v>
      </c>
      <c r="G254" s="215"/>
      <c r="H254" s="215"/>
      <c r="I254" s="215"/>
      <c r="J254" s="145" t="s">
        <v>137</v>
      </c>
      <c r="K254" s="146">
        <v>41.25</v>
      </c>
      <c r="L254" s="216"/>
      <c r="M254" s="215"/>
      <c r="N254" s="216">
        <f>ROUND($L$254*$K$254,2)</f>
        <v>0</v>
      </c>
      <c r="O254" s="204"/>
      <c r="P254" s="204"/>
      <c r="Q254" s="204"/>
      <c r="R254" s="20"/>
      <c r="T254" s="116"/>
      <c r="U254" s="26" t="s">
        <v>45</v>
      </c>
      <c r="V254" s="117">
        <v>0</v>
      </c>
      <c r="W254" s="117">
        <f>$V$254*$K$254</f>
        <v>0</v>
      </c>
      <c r="X254" s="117">
        <v>0.176</v>
      </c>
      <c r="Y254" s="117">
        <f>$X$254*$K$254</f>
        <v>7.26</v>
      </c>
      <c r="Z254" s="117">
        <v>0</v>
      </c>
      <c r="AA254" s="118">
        <f>$Z$254*$K$254</f>
        <v>0</v>
      </c>
      <c r="AR254" s="6" t="s">
        <v>183</v>
      </c>
      <c r="AT254" s="6" t="s">
        <v>249</v>
      </c>
      <c r="AU254" s="6" t="s">
        <v>96</v>
      </c>
      <c r="AY254" s="6" t="s">
        <v>133</v>
      </c>
      <c r="BE254" s="119">
        <f>IF($U$254="základní",$N$254,0)</f>
        <v>0</v>
      </c>
      <c r="BF254" s="119">
        <f>IF($U$254="snížená",$N$254,0)</f>
        <v>0</v>
      </c>
      <c r="BG254" s="119">
        <f>IF($U$254="zákl. přenesená",$N$254,0)</f>
        <v>0</v>
      </c>
      <c r="BH254" s="119">
        <f>IF($U$254="sníž. přenesená",$N$254,0)</f>
        <v>0</v>
      </c>
      <c r="BI254" s="119">
        <f>IF($U$254="nulová",$N$254,0)</f>
        <v>0</v>
      </c>
      <c r="BJ254" s="6" t="s">
        <v>19</v>
      </c>
      <c r="BK254" s="119">
        <f>ROUND($L$254*$K$254,2)</f>
        <v>0</v>
      </c>
      <c r="BL254" s="6" t="s">
        <v>138</v>
      </c>
      <c r="BM254" s="6" t="s">
        <v>392</v>
      </c>
    </row>
    <row r="255" spans="2:51" s="6" customFormat="1" ht="18.75" customHeight="1">
      <c r="B255" s="120"/>
      <c r="E255" s="121"/>
      <c r="F255" s="206" t="s">
        <v>393</v>
      </c>
      <c r="G255" s="207"/>
      <c r="H255" s="207"/>
      <c r="I255" s="207"/>
      <c r="K255" s="121"/>
      <c r="R255" s="122"/>
      <c r="T255" s="123"/>
      <c r="AA255" s="124"/>
      <c r="AT255" s="121" t="s">
        <v>141</v>
      </c>
      <c r="AU255" s="121" t="s">
        <v>96</v>
      </c>
      <c r="AV255" s="121" t="s">
        <v>19</v>
      </c>
      <c r="AW255" s="121" t="s">
        <v>107</v>
      </c>
      <c r="AX255" s="121" t="s">
        <v>80</v>
      </c>
      <c r="AY255" s="121" t="s">
        <v>133</v>
      </c>
    </row>
    <row r="256" spans="2:51" s="6" customFormat="1" ht="18.75" customHeight="1">
      <c r="B256" s="125"/>
      <c r="E256" s="126"/>
      <c r="F256" s="208" t="s">
        <v>394</v>
      </c>
      <c r="G256" s="209"/>
      <c r="H256" s="209"/>
      <c r="I256" s="209"/>
      <c r="K256" s="127">
        <v>41.25</v>
      </c>
      <c r="R256" s="128"/>
      <c r="T256" s="129"/>
      <c r="AA256" s="130"/>
      <c r="AT256" s="126" t="s">
        <v>141</v>
      </c>
      <c r="AU256" s="126" t="s">
        <v>96</v>
      </c>
      <c r="AV256" s="126" t="s">
        <v>96</v>
      </c>
      <c r="AW256" s="126" t="s">
        <v>107</v>
      </c>
      <c r="AX256" s="126" t="s">
        <v>19</v>
      </c>
      <c r="AY256" s="126" t="s">
        <v>133</v>
      </c>
    </row>
    <row r="257" spans="2:63" s="102" customFormat="1" ht="30.75" customHeight="1">
      <c r="B257" s="103"/>
      <c r="D257" s="111" t="s">
        <v>112</v>
      </c>
      <c r="E257" s="111"/>
      <c r="F257" s="111"/>
      <c r="G257" s="111"/>
      <c r="H257" s="111"/>
      <c r="I257" s="111"/>
      <c r="J257" s="111"/>
      <c r="K257" s="111"/>
      <c r="L257" s="111"/>
      <c r="M257" s="111"/>
      <c r="N257" s="217">
        <f>$BK$257</f>
        <v>0</v>
      </c>
      <c r="O257" s="218"/>
      <c r="P257" s="218"/>
      <c r="Q257" s="218"/>
      <c r="R257" s="106"/>
      <c r="T257" s="107"/>
      <c r="W257" s="108">
        <f>SUM($W$258:$W$269)</f>
        <v>91.894</v>
      </c>
      <c r="Y257" s="108">
        <f>SUM($Y$258:$Y$269)</f>
        <v>10.588820000000002</v>
      </c>
      <c r="AA257" s="109">
        <f>SUM($AA$258:$AA$269)</f>
        <v>0</v>
      </c>
      <c r="AR257" s="105" t="s">
        <v>19</v>
      </c>
      <c r="AT257" s="105" t="s">
        <v>79</v>
      </c>
      <c r="AU257" s="105" t="s">
        <v>19</v>
      </c>
      <c r="AY257" s="105" t="s">
        <v>133</v>
      </c>
      <c r="BK257" s="110">
        <f>SUM($BK$258:$BK$269)</f>
        <v>0</v>
      </c>
    </row>
    <row r="258" spans="2:65" s="6" customFormat="1" ht="27" customHeight="1">
      <c r="B258" s="19"/>
      <c r="C258" s="112" t="s">
        <v>395</v>
      </c>
      <c r="D258" s="112" t="s">
        <v>134</v>
      </c>
      <c r="E258" s="113" t="s">
        <v>396</v>
      </c>
      <c r="F258" s="203" t="s">
        <v>397</v>
      </c>
      <c r="G258" s="204"/>
      <c r="H258" s="204"/>
      <c r="I258" s="204"/>
      <c r="J258" s="114" t="s">
        <v>332</v>
      </c>
      <c r="K258" s="115">
        <v>22</v>
      </c>
      <c r="L258" s="205"/>
      <c r="M258" s="204"/>
      <c r="N258" s="205">
        <f>ROUND($L$258*$K$258,2)</f>
        <v>0</v>
      </c>
      <c r="O258" s="204"/>
      <c r="P258" s="204"/>
      <c r="Q258" s="204"/>
      <c r="R258" s="20"/>
      <c r="T258" s="116"/>
      <c r="U258" s="26" t="s">
        <v>45</v>
      </c>
      <c r="V258" s="117">
        <v>0.292</v>
      </c>
      <c r="W258" s="117">
        <f>$V$258*$K$258</f>
        <v>6.4239999999999995</v>
      </c>
      <c r="X258" s="117">
        <v>0.0033</v>
      </c>
      <c r="Y258" s="117">
        <f>$X$258*$K$258</f>
        <v>0.0726</v>
      </c>
      <c r="Z258" s="117">
        <v>0</v>
      </c>
      <c r="AA258" s="118">
        <f>$Z$258*$K$258</f>
        <v>0</v>
      </c>
      <c r="AR258" s="6" t="s">
        <v>138</v>
      </c>
      <c r="AT258" s="6" t="s">
        <v>134</v>
      </c>
      <c r="AU258" s="6" t="s">
        <v>96</v>
      </c>
      <c r="AY258" s="6" t="s">
        <v>133</v>
      </c>
      <c r="BE258" s="119">
        <f>IF($U$258="základní",$N$258,0)</f>
        <v>0</v>
      </c>
      <c r="BF258" s="119">
        <f>IF($U$258="snížená",$N$258,0)</f>
        <v>0</v>
      </c>
      <c r="BG258" s="119">
        <f>IF($U$258="zákl. přenesená",$N$258,0)</f>
        <v>0</v>
      </c>
      <c r="BH258" s="119">
        <f>IF($U$258="sníž. přenesená",$N$258,0)</f>
        <v>0</v>
      </c>
      <c r="BI258" s="119">
        <f>IF($U$258="nulová",$N$258,0)</f>
        <v>0</v>
      </c>
      <c r="BJ258" s="6" t="s">
        <v>19</v>
      </c>
      <c r="BK258" s="119">
        <f>ROUND($L$258*$K$258,2)</f>
        <v>0</v>
      </c>
      <c r="BL258" s="6" t="s">
        <v>138</v>
      </c>
      <c r="BM258" s="6" t="s">
        <v>398</v>
      </c>
    </row>
    <row r="259" spans="2:65" s="6" customFormat="1" ht="39" customHeight="1">
      <c r="B259" s="19"/>
      <c r="C259" s="112" t="s">
        <v>399</v>
      </c>
      <c r="D259" s="112" t="s">
        <v>134</v>
      </c>
      <c r="E259" s="113" t="s">
        <v>400</v>
      </c>
      <c r="F259" s="203" t="s">
        <v>401</v>
      </c>
      <c r="G259" s="204"/>
      <c r="H259" s="204"/>
      <c r="I259" s="204"/>
      <c r="J259" s="114" t="s">
        <v>402</v>
      </c>
      <c r="K259" s="115">
        <v>22</v>
      </c>
      <c r="L259" s="205"/>
      <c r="M259" s="204"/>
      <c r="N259" s="205">
        <f>ROUND($L$259*$K$259,2)</f>
        <v>0</v>
      </c>
      <c r="O259" s="204"/>
      <c r="P259" s="204"/>
      <c r="Q259" s="204"/>
      <c r="R259" s="20"/>
      <c r="T259" s="116"/>
      <c r="U259" s="26" t="s">
        <v>45</v>
      </c>
      <c r="V259" s="117">
        <v>0.176</v>
      </c>
      <c r="W259" s="117">
        <f>$V$259*$K$259</f>
        <v>3.872</v>
      </c>
      <c r="X259" s="117">
        <v>1E-05</v>
      </c>
      <c r="Y259" s="117">
        <f>$X$259*$K$259</f>
        <v>0.00022</v>
      </c>
      <c r="Z259" s="117">
        <v>0</v>
      </c>
      <c r="AA259" s="118">
        <f>$Z$259*$K$259</f>
        <v>0</v>
      </c>
      <c r="AR259" s="6" t="s">
        <v>138</v>
      </c>
      <c r="AT259" s="6" t="s">
        <v>134</v>
      </c>
      <c r="AU259" s="6" t="s">
        <v>96</v>
      </c>
      <c r="AY259" s="6" t="s">
        <v>133</v>
      </c>
      <c r="BE259" s="119">
        <f>IF($U$259="základní",$N$259,0)</f>
        <v>0</v>
      </c>
      <c r="BF259" s="119">
        <f>IF($U$259="snížená",$N$259,0)</f>
        <v>0</v>
      </c>
      <c r="BG259" s="119">
        <f>IF($U$259="zákl. přenesená",$N$259,0)</f>
        <v>0</v>
      </c>
      <c r="BH259" s="119">
        <f>IF($U$259="sníž. přenesená",$N$259,0)</f>
        <v>0</v>
      </c>
      <c r="BI259" s="119">
        <f>IF($U$259="nulová",$N$259,0)</f>
        <v>0</v>
      </c>
      <c r="BJ259" s="6" t="s">
        <v>19</v>
      </c>
      <c r="BK259" s="119">
        <f>ROUND($L$259*$K$259,2)</f>
        <v>0</v>
      </c>
      <c r="BL259" s="6" t="s">
        <v>138</v>
      </c>
      <c r="BM259" s="6" t="s">
        <v>403</v>
      </c>
    </row>
    <row r="260" spans="2:65" s="6" customFormat="1" ht="15.75" customHeight="1">
      <c r="B260" s="19"/>
      <c r="C260" s="143" t="s">
        <v>404</v>
      </c>
      <c r="D260" s="143" t="s">
        <v>249</v>
      </c>
      <c r="E260" s="144" t="s">
        <v>405</v>
      </c>
      <c r="F260" s="214" t="s">
        <v>406</v>
      </c>
      <c r="G260" s="215"/>
      <c r="H260" s="215"/>
      <c r="I260" s="215"/>
      <c r="J260" s="145" t="s">
        <v>402</v>
      </c>
      <c r="K260" s="146">
        <v>22</v>
      </c>
      <c r="L260" s="216"/>
      <c r="M260" s="215"/>
      <c r="N260" s="216">
        <f>ROUND($L$260*$K$260,2)</f>
        <v>0</v>
      </c>
      <c r="O260" s="204"/>
      <c r="P260" s="204"/>
      <c r="Q260" s="204"/>
      <c r="R260" s="20"/>
      <c r="T260" s="116"/>
      <c r="U260" s="26" t="s">
        <v>45</v>
      </c>
      <c r="V260" s="117">
        <v>0</v>
      </c>
      <c r="W260" s="117">
        <f>$V$260*$K$260</f>
        <v>0</v>
      </c>
      <c r="X260" s="117">
        <v>0.00065</v>
      </c>
      <c r="Y260" s="117">
        <f>$X$260*$K$260</f>
        <v>0.0143</v>
      </c>
      <c r="Z260" s="117">
        <v>0</v>
      </c>
      <c r="AA260" s="118">
        <f>$Z$260*$K$260</f>
        <v>0</v>
      </c>
      <c r="AR260" s="6" t="s">
        <v>183</v>
      </c>
      <c r="AT260" s="6" t="s">
        <v>249</v>
      </c>
      <c r="AU260" s="6" t="s">
        <v>96</v>
      </c>
      <c r="AY260" s="6" t="s">
        <v>133</v>
      </c>
      <c r="BE260" s="119">
        <f>IF($U$260="základní",$N$260,0)</f>
        <v>0</v>
      </c>
      <c r="BF260" s="119">
        <f>IF($U$260="snížená",$N$260,0)</f>
        <v>0</v>
      </c>
      <c r="BG260" s="119">
        <f>IF($U$260="zákl. přenesená",$N$260,0)</f>
        <v>0</v>
      </c>
      <c r="BH260" s="119">
        <f>IF($U$260="sníž. přenesená",$N$260,0)</f>
        <v>0</v>
      </c>
      <c r="BI260" s="119">
        <f>IF($U$260="nulová",$N$260,0)</f>
        <v>0</v>
      </c>
      <c r="BJ260" s="6" t="s">
        <v>19</v>
      </c>
      <c r="BK260" s="119">
        <f>ROUND($L$260*$K$260,2)</f>
        <v>0</v>
      </c>
      <c r="BL260" s="6" t="s">
        <v>138</v>
      </c>
      <c r="BM260" s="6" t="s">
        <v>407</v>
      </c>
    </row>
    <row r="261" spans="2:65" s="6" customFormat="1" ht="27" customHeight="1">
      <c r="B261" s="19"/>
      <c r="C261" s="112" t="s">
        <v>408</v>
      </c>
      <c r="D261" s="112" t="s">
        <v>134</v>
      </c>
      <c r="E261" s="113" t="s">
        <v>409</v>
      </c>
      <c r="F261" s="203" t="s">
        <v>410</v>
      </c>
      <c r="G261" s="204"/>
      <c r="H261" s="204"/>
      <c r="I261" s="204"/>
      <c r="J261" s="114" t="s">
        <v>402</v>
      </c>
      <c r="K261" s="115">
        <v>11</v>
      </c>
      <c r="L261" s="205"/>
      <c r="M261" s="204"/>
      <c r="N261" s="205">
        <f>ROUND($L$261*$K$261,2)</f>
        <v>0</v>
      </c>
      <c r="O261" s="204"/>
      <c r="P261" s="204"/>
      <c r="Q261" s="204"/>
      <c r="R261" s="20"/>
      <c r="T261" s="116"/>
      <c r="U261" s="26" t="s">
        <v>45</v>
      </c>
      <c r="V261" s="117">
        <v>5.024</v>
      </c>
      <c r="W261" s="117">
        <f>$V$261*$K$261</f>
        <v>55.264</v>
      </c>
      <c r="X261" s="117">
        <v>0.14494</v>
      </c>
      <c r="Y261" s="117">
        <f>$X$261*$K$261</f>
        <v>1.59434</v>
      </c>
      <c r="Z261" s="117">
        <v>0</v>
      </c>
      <c r="AA261" s="118">
        <f>$Z$261*$K$261</f>
        <v>0</v>
      </c>
      <c r="AR261" s="6" t="s">
        <v>138</v>
      </c>
      <c r="AT261" s="6" t="s">
        <v>134</v>
      </c>
      <c r="AU261" s="6" t="s">
        <v>96</v>
      </c>
      <c r="AY261" s="6" t="s">
        <v>133</v>
      </c>
      <c r="BE261" s="119">
        <f>IF($U$261="základní",$N$261,0)</f>
        <v>0</v>
      </c>
      <c r="BF261" s="119">
        <f>IF($U$261="snížená",$N$261,0)</f>
        <v>0</v>
      </c>
      <c r="BG261" s="119">
        <f>IF($U$261="zákl. přenesená",$N$261,0)</f>
        <v>0</v>
      </c>
      <c r="BH261" s="119">
        <f>IF($U$261="sníž. přenesená",$N$261,0)</f>
        <v>0</v>
      </c>
      <c r="BI261" s="119">
        <f>IF($U$261="nulová",$N$261,0)</f>
        <v>0</v>
      </c>
      <c r="BJ261" s="6" t="s">
        <v>19</v>
      </c>
      <c r="BK261" s="119">
        <f>ROUND($L$261*$K$261,2)</f>
        <v>0</v>
      </c>
      <c r="BL261" s="6" t="s">
        <v>138</v>
      </c>
      <c r="BM261" s="6" t="s">
        <v>411</v>
      </c>
    </row>
    <row r="262" spans="2:65" s="6" customFormat="1" ht="27" customHeight="1">
      <c r="B262" s="19"/>
      <c r="C262" s="143" t="s">
        <v>412</v>
      </c>
      <c r="D262" s="143" t="s">
        <v>249</v>
      </c>
      <c r="E262" s="144" t="s">
        <v>413</v>
      </c>
      <c r="F262" s="214" t="s">
        <v>414</v>
      </c>
      <c r="G262" s="215"/>
      <c r="H262" s="215"/>
      <c r="I262" s="215"/>
      <c r="J262" s="145" t="s">
        <v>402</v>
      </c>
      <c r="K262" s="146">
        <v>11</v>
      </c>
      <c r="L262" s="216"/>
      <c r="M262" s="215"/>
      <c r="N262" s="216">
        <f>ROUND($L$262*$K$262,2)</f>
        <v>0</v>
      </c>
      <c r="O262" s="204"/>
      <c r="P262" s="204"/>
      <c r="Q262" s="204"/>
      <c r="R262" s="20"/>
      <c r="T262" s="116"/>
      <c r="U262" s="26" t="s">
        <v>45</v>
      </c>
      <c r="V262" s="117">
        <v>0</v>
      </c>
      <c r="W262" s="117">
        <f>$V$262*$K$262</f>
        <v>0</v>
      </c>
      <c r="X262" s="117">
        <v>0.232</v>
      </c>
      <c r="Y262" s="117">
        <f>$X$262*$K$262</f>
        <v>2.552</v>
      </c>
      <c r="Z262" s="117">
        <v>0</v>
      </c>
      <c r="AA262" s="118">
        <f>$Z$262*$K$262</f>
        <v>0</v>
      </c>
      <c r="AR262" s="6" t="s">
        <v>183</v>
      </c>
      <c r="AT262" s="6" t="s">
        <v>249</v>
      </c>
      <c r="AU262" s="6" t="s">
        <v>96</v>
      </c>
      <c r="AY262" s="6" t="s">
        <v>133</v>
      </c>
      <c r="BE262" s="119">
        <f>IF($U$262="základní",$N$262,0)</f>
        <v>0</v>
      </c>
      <c r="BF262" s="119">
        <f>IF($U$262="snížená",$N$262,0)</f>
        <v>0</v>
      </c>
      <c r="BG262" s="119">
        <f>IF($U$262="zákl. přenesená",$N$262,0)</f>
        <v>0</v>
      </c>
      <c r="BH262" s="119">
        <f>IF($U$262="sníž. přenesená",$N$262,0)</f>
        <v>0</v>
      </c>
      <c r="BI262" s="119">
        <f>IF($U$262="nulová",$N$262,0)</f>
        <v>0</v>
      </c>
      <c r="BJ262" s="6" t="s">
        <v>19</v>
      </c>
      <c r="BK262" s="119">
        <f>ROUND($L$262*$K$262,2)</f>
        <v>0</v>
      </c>
      <c r="BL262" s="6" t="s">
        <v>138</v>
      </c>
      <c r="BM262" s="6" t="s">
        <v>415</v>
      </c>
    </row>
    <row r="263" spans="2:65" s="6" customFormat="1" ht="27" customHeight="1">
      <c r="B263" s="19"/>
      <c r="C263" s="143" t="s">
        <v>416</v>
      </c>
      <c r="D263" s="143" t="s">
        <v>249</v>
      </c>
      <c r="E263" s="144" t="s">
        <v>417</v>
      </c>
      <c r="F263" s="214" t="s">
        <v>418</v>
      </c>
      <c r="G263" s="215"/>
      <c r="H263" s="215"/>
      <c r="I263" s="215"/>
      <c r="J263" s="145" t="s">
        <v>402</v>
      </c>
      <c r="K263" s="146">
        <v>11</v>
      </c>
      <c r="L263" s="216"/>
      <c r="M263" s="215"/>
      <c r="N263" s="216">
        <f>ROUND($L$263*$K$263,2)</f>
        <v>0</v>
      </c>
      <c r="O263" s="204"/>
      <c r="P263" s="204"/>
      <c r="Q263" s="204"/>
      <c r="R263" s="20"/>
      <c r="T263" s="116"/>
      <c r="U263" s="26" t="s">
        <v>45</v>
      </c>
      <c r="V263" s="117">
        <v>0</v>
      </c>
      <c r="W263" s="117">
        <f>$V$263*$K$263</f>
        <v>0</v>
      </c>
      <c r="X263" s="117">
        <v>0.17</v>
      </c>
      <c r="Y263" s="117">
        <f>$X$263*$K$263</f>
        <v>1.87</v>
      </c>
      <c r="Z263" s="117">
        <v>0</v>
      </c>
      <c r="AA263" s="118">
        <f>$Z$263*$K$263</f>
        <v>0</v>
      </c>
      <c r="AR263" s="6" t="s">
        <v>183</v>
      </c>
      <c r="AT263" s="6" t="s">
        <v>249</v>
      </c>
      <c r="AU263" s="6" t="s">
        <v>96</v>
      </c>
      <c r="AY263" s="6" t="s">
        <v>133</v>
      </c>
      <c r="BE263" s="119">
        <f>IF($U$263="základní",$N$263,0)</f>
        <v>0</v>
      </c>
      <c r="BF263" s="119">
        <f>IF($U$263="snížená",$N$263,0)</f>
        <v>0</v>
      </c>
      <c r="BG263" s="119">
        <f>IF($U$263="zákl. přenesená",$N$263,0)</f>
        <v>0</v>
      </c>
      <c r="BH263" s="119">
        <f>IF($U$263="sníž. přenesená",$N$263,0)</f>
        <v>0</v>
      </c>
      <c r="BI263" s="119">
        <f>IF($U$263="nulová",$N$263,0)</f>
        <v>0</v>
      </c>
      <c r="BJ263" s="6" t="s">
        <v>19</v>
      </c>
      <c r="BK263" s="119">
        <f>ROUND($L$263*$K$263,2)</f>
        <v>0</v>
      </c>
      <c r="BL263" s="6" t="s">
        <v>138</v>
      </c>
      <c r="BM263" s="6" t="s">
        <v>419</v>
      </c>
    </row>
    <row r="264" spans="2:65" s="6" customFormat="1" ht="27" customHeight="1">
      <c r="B264" s="19"/>
      <c r="C264" s="143" t="s">
        <v>420</v>
      </c>
      <c r="D264" s="143" t="s">
        <v>249</v>
      </c>
      <c r="E264" s="144" t="s">
        <v>421</v>
      </c>
      <c r="F264" s="214" t="s">
        <v>422</v>
      </c>
      <c r="G264" s="215"/>
      <c r="H264" s="215"/>
      <c r="I264" s="215"/>
      <c r="J264" s="145" t="s">
        <v>402</v>
      </c>
      <c r="K264" s="146">
        <v>11</v>
      </c>
      <c r="L264" s="216"/>
      <c r="M264" s="215"/>
      <c r="N264" s="216">
        <f>ROUND($L$264*$K$264,2)</f>
        <v>0</v>
      </c>
      <c r="O264" s="204"/>
      <c r="P264" s="204"/>
      <c r="Q264" s="204"/>
      <c r="R264" s="20"/>
      <c r="T264" s="116"/>
      <c r="U264" s="26" t="s">
        <v>45</v>
      </c>
      <c r="V264" s="117">
        <v>0</v>
      </c>
      <c r="W264" s="117">
        <f>$V$264*$K$264</f>
        <v>0</v>
      </c>
      <c r="X264" s="117">
        <v>0.103</v>
      </c>
      <c r="Y264" s="117">
        <f>$X$264*$K$264</f>
        <v>1.133</v>
      </c>
      <c r="Z264" s="117">
        <v>0</v>
      </c>
      <c r="AA264" s="118">
        <f>$Z$264*$K$264</f>
        <v>0</v>
      </c>
      <c r="AR264" s="6" t="s">
        <v>183</v>
      </c>
      <c r="AT264" s="6" t="s">
        <v>249</v>
      </c>
      <c r="AU264" s="6" t="s">
        <v>96</v>
      </c>
      <c r="AY264" s="6" t="s">
        <v>133</v>
      </c>
      <c r="BE264" s="119">
        <f>IF($U$264="základní",$N$264,0)</f>
        <v>0</v>
      </c>
      <c r="BF264" s="119">
        <f>IF($U$264="snížená",$N$264,0)</f>
        <v>0</v>
      </c>
      <c r="BG264" s="119">
        <f>IF($U$264="zákl. přenesená",$N$264,0)</f>
        <v>0</v>
      </c>
      <c r="BH264" s="119">
        <f>IF($U$264="sníž. přenesená",$N$264,0)</f>
        <v>0</v>
      </c>
      <c r="BI264" s="119">
        <f>IF($U$264="nulová",$N$264,0)</f>
        <v>0</v>
      </c>
      <c r="BJ264" s="6" t="s">
        <v>19</v>
      </c>
      <c r="BK264" s="119">
        <f>ROUND($L$264*$K$264,2)</f>
        <v>0</v>
      </c>
      <c r="BL264" s="6" t="s">
        <v>138</v>
      </c>
      <c r="BM264" s="6" t="s">
        <v>423</v>
      </c>
    </row>
    <row r="265" spans="2:65" s="6" customFormat="1" ht="27" customHeight="1">
      <c r="B265" s="19"/>
      <c r="C265" s="143" t="s">
        <v>424</v>
      </c>
      <c r="D265" s="143" t="s">
        <v>249</v>
      </c>
      <c r="E265" s="144" t="s">
        <v>425</v>
      </c>
      <c r="F265" s="214" t="s">
        <v>426</v>
      </c>
      <c r="G265" s="215"/>
      <c r="H265" s="215"/>
      <c r="I265" s="215"/>
      <c r="J265" s="145" t="s">
        <v>402</v>
      </c>
      <c r="K265" s="146">
        <v>11</v>
      </c>
      <c r="L265" s="216"/>
      <c r="M265" s="215"/>
      <c r="N265" s="216">
        <f>ROUND($L$265*$K$265,2)</f>
        <v>0</v>
      </c>
      <c r="O265" s="204"/>
      <c r="P265" s="204"/>
      <c r="Q265" s="204"/>
      <c r="R265" s="20"/>
      <c r="T265" s="116"/>
      <c r="U265" s="26" t="s">
        <v>45</v>
      </c>
      <c r="V265" s="117">
        <v>0</v>
      </c>
      <c r="W265" s="117">
        <f>$V$265*$K$265</f>
        <v>0</v>
      </c>
      <c r="X265" s="117">
        <v>0.06</v>
      </c>
      <c r="Y265" s="117">
        <f>$X$265*$K$265</f>
        <v>0.6599999999999999</v>
      </c>
      <c r="Z265" s="117">
        <v>0</v>
      </c>
      <c r="AA265" s="118">
        <f>$Z$265*$K$265</f>
        <v>0</v>
      </c>
      <c r="AR265" s="6" t="s">
        <v>183</v>
      </c>
      <c r="AT265" s="6" t="s">
        <v>249</v>
      </c>
      <c r="AU265" s="6" t="s">
        <v>96</v>
      </c>
      <c r="AY265" s="6" t="s">
        <v>133</v>
      </c>
      <c r="BE265" s="119">
        <f>IF($U$265="základní",$N$265,0)</f>
        <v>0</v>
      </c>
      <c r="BF265" s="119">
        <f>IF($U$265="snížená",$N$265,0)</f>
        <v>0</v>
      </c>
      <c r="BG265" s="119">
        <f>IF($U$265="zákl. přenesená",$N$265,0)</f>
        <v>0</v>
      </c>
      <c r="BH265" s="119">
        <f>IF($U$265="sníž. přenesená",$N$265,0)</f>
        <v>0</v>
      </c>
      <c r="BI265" s="119">
        <f>IF($U$265="nulová",$N$265,0)</f>
        <v>0</v>
      </c>
      <c r="BJ265" s="6" t="s">
        <v>19</v>
      </c>
      <c r="BK265" s="119">
        <f>ROUND($L$265*$K$265,2)</f>
        <v>0</v>
      </c>
      <c r="BL265" s="6" t="s">
        <v>138</v>
      </c>
      <c r="BM265" s="6" t="s">
        <v>427</v>
      </c>
    </row>
    <row r="266" spans="2:65" s="6" customFormat="1" ht="27" customHeight="1">
      <c r="B266" s="19"/>
      <c r="C266" s="112" t="s">
        <v>428</v>
      </c>
      <c r="D266" s="112" t="s">
        <v>134</v>
      </c>
      <c r="E266" s="113" t="s">
        <v>429</v>
      </c>
      <c r="F266" s="203" t="s">
        <v>430</v>
      </c>
      <c r="G266" s="204"/>
      <c r="H266" s="204"/>
      <c r="I266" s="204"/>
      <c r="J266" s="114" t="s">
        <v>402</v>
      </c>
      <c r="K266" s="115">
        <v>11</v>
      </c>
      <c r="L266" s="205"/>
      <c r="M266" s="204"/>
      <c r="N266" s="205">
        <f>ROUND($L$266*$K$266,2)</f>
        <v>0</v>
      </c>
      <c r="O266" s="204"/>
      <c r="P266" s="204"/>
      <c r="Q266" s="204"/>
      <c r="R266" s="20"/>
      <c r="T266" s="116"/>
      <c r="U266" s="26" t="s">
        <v>45</v>
      </c>
      <c r="V266" s="117">
        <v>1.689</v>
      </c>
      <c r="W266" s="117">
        <f>$V$266*$K$266</f>
        <v>18.579</v>
      </c>
      <c r="X266" s="117">
        <v>0.00936</v>
      </c>
      <c r="Y266" s="117">
        <f>$X$266*$K$266</f>
        <v>0.10296</v>
      </c>
      <c r="Z266" s="117">
        <v>0</v>
      </c>
      <c r="AA266" s="118">
        <f>$Z$266*$K$266</f>
        <v>0</v>
      </c>
      <c r="AR266" s="6" t="s">
        <v>138</v>
      </c>
      <c r="AT266" s="6" t="s">
        <v>134</v>
      </c>
      <c r="AU266" s="6" t="s">
        <v>96</v>
      </c>
      <c r="AY266" s="6" t="s">
        <v>133</v>
      </c>
      <c r="BE266" s="119">
        <f>IF($U$266="základní",$N$266,0)</f>
        <v>0</v>
      </c>
      <c r="BF266" s="119">
        <f>IF($U$266="snížená",$N$266,0)</f>
        <v>0</v>
      </c>
      <c r="BG266" s="119">
        <f>IF($U$266="zákl. přenesená",$N$266,0)</f>
        <v>0</v>
      </c>
      <c r="BH266" s="119">
        <f>IF($U$266="sníž. přenesená",$N$266,0)</f>
        <v>0</v>
      </c>
      <c r="BI266" s="119">
        <f>IF($U$266="nulová",$N$266,0)</f>
        <v>0</v>
      </c>
      <c r="BJ266" s="6" t="s">
        <v>19</v>
      </c>
      <c r="BK266" s="119">
        <f>ROUND($L$266*$K$266,2)</f>
        <v>0</v>
      </c>
      <c r="BL266" s="6" t="s">
        <v>138</v>
      </c>
      <c r="BM266" s="6" t="s">
        <v>431</v>
      </c>
    </row>
    <row r="267" spans="2:65" s="6" customFormat="1" ht="15.75" customHeight="1">
      <c r="B267" s="19"/>
      <c r="C267" s="143" t="s">
        <v>432</v>
      </c>
      <c r="D267" s="143" t="s">
        <v>249</v>
      </c>
      <c r="E267" s="144" t="s">
        <v>433</v>
      </c>
      <c r="F267" s="214" t="s">
        <v>434</v>
      </c>
      <c r="G267" s="215"/>
      <c r="H267" s="215"/>
      <c r="I267" s="215"/>
      <c r="J267" s="145" t="s">
        <v>402</v>
      </c>
      <c r="K267" s="146">
        <v>11</v>
      </c>
      <c r="L267" s="216"/>
      <c r="M267" s="215"/>
      <c r="N267" s="216">
        <f>ROUND($L$267*$K$267,2)</f>
        <v>0</v>
      </c>
      <c r="O267" s="204"/>
      <c r="P267" s="204"/>
      <c r="Q267" s="204"/>
      <c r="R267" s="20"/>
      <c r="T267" s="116"/>
      <c r="U267" s="26" t="s">
        <v>45</v>
      </c>
      <c r="V267" s="117">
        <v>0</v>
      </c>
      <c r="W267" s="117">
        <f>$V$267*$K$267</f>
        <v>0</v>
      </c>
      <c r="X267" s="117">
        <v>0.088</v>
      </c>
      <c r="Y267" s="117">
        <f>$X$267*$K$267</f>
        <v>0.968</v>
      </c>
      <c r="Z267" s="117">
        <v>0</v>
      </c>
      <c r="AA267" s="118">
        <f>$Z$267*$K$267</f>
        <v>0</v>
      </c>
      <c r="AR267" s="6" t="s">
        <v>183</v>
      </c>
      <c r="AT267" s="6" t="s">
        <v>249</v>
      </c>
      <c r="AU267" s="6" t="s">
        <v>96</v>
      </c>
      <c r="AY267" s="6" t="s">
        <v>133</v>
      </c>
      <c r="BE267" s="119">
        <f>IF($U$267="základní",$N$267,0)</f>
        <v>0</v>
      </c>
      <c r="BF267" s="119">
        <f>IF($U$267="snížená",$N$267,0)</f>
        <v>0</v>
      </c>
      <c r="BG267" s="119">
        <f>IF($U$267="zákl. přenesená",$N$267,0)</f>
        <v>0</v>
      </c>
      <c r="BH267" s="119">
        <f>IF($U$267="sníž. přenesená",$N$267,0)</f>
        <v>0</v>
      </c>
      <c r="BI267" s="119">
        <f>IF($U$267="nulová",$N$267,0)</f>
        <v>0</v>
      </c>
      <c r="BJ267" s="6" t="s">
        <v>19</v>
      </c>
      <c r="BK267" s="119">
        <f>ROUND($L$267*$K$267,2)</f>
        <v>0</v>
      </c>
      <c r="BL267" s="6" t="s">
        <v>138</v>
      </c>
      <c r="BM267" s="6" t="s">
        <v>435</v>
      </c>
    </row>
    <row r="268" spans="2:65" s="6" customFormat="1" ht="27" customHeight="1">
      <c r="B268" s="19"/>
      <c r="C268" s="143" t="s">
        <v>436</v>
      </c>
      <c r="D268" s="143" t="s">
        <v>249</v>
      </c>
      <c r="E268" s="144" t="s">
        <v>437</v>
      </c>
      <c r="F268" s="214" t="s">
        <v>438</v>
      </c>
      <c r="G268" s="215"/>
      <c r="H268" s="215"/>
      <c r="I268" s="215"/>
      <c r="J268" s="145" t="s">
        <v>402</v>
      </c>
      <c r="K268" s="146">
        <v>11</v>
      </c>
      <c r="L268" s="216"/>
      <c r="M268" s="215"/>
      <c r="N268" s="216">
        <f>ROUND($L$268*$K$268,2)</f>
        <v>0</v>
      </c>
      <c r="O268" s="204"/>
      <c r="P268" s="204"/>
      <c r="Q268" s="204"/>
      <c r="R268" s="20"/>
      <c r="T268" s="116"/>
      <c r="U268" s="26" t="s">
        <v>45</v>
      </c>
      <c r="V268" s="117">
        <v>0</v>
      </c>
      <c r="W268" s="117">
        <f>$V$268*$K$268</f>
        <v>0</v>
      </c>
      <c r="X268" s="117">
        <v>0.006</v>
      </c>
      <c r="Y268" s="117">
        <f>$X$268*$K$268</f>
        <v>0.066</v>
      </c>
      <c r="Z268" s="117">
        <v>0</v>
      </c>
      <c r="AA268" s="118">
        <f>$Z$268*$K$268</f>
        <v>0</v>
      </c>
      <c r="AR268" s="6" t="s">
        <v>183</v>
      </c>
      <c r="AT268" s="6" t="s">
        <v>249</v>
      </c>
      <c r="AU268" s="6" t="s">
        <v>96</v>
      </c>
      <c r="AY268" s="6" t="s">
        <v>133</v>
      </c>
      <c r="BE268" s="119">
        <f>IF($U$268="základní",$N$268,0)</f>
        <v>0</v>
      </c>
      <c r="BF268" s="119">
        <f>IF($U$268="snížená",$N$268,0)</f>
        <v>0</v>
      </c>
      <c r="BG268" s="119">
        <f>IF($U$268="zákl. přenesená",$N$268,0)</f>
        <v>0</v>
      </c>
      <c r="BH268" s="119">
        <f>IF($U$268="sníž. přenesená",$N$268,0)</f>
        <v>0</v>
      </c>
      <c r="BI268" s="119">
        <f>IF($U$268="nulová",$N$268,0)</f>
        <v>0</v>
      </c>
      <c r="BJ268" s="6" t="s">
        <v>19</v>
      </c>
      <c r="BK268" s="119">
        <f>ROUND($L$268*$K$268,2)</f>
        <v>0</v>
      </c>
      <c r="BL268" s="6" t="s">
        <v>138</v>
      </c>
      <c r="BM268" s="6" t="s">
        <v>439</v>
      </c>
    </row>
    <row r="269" spans="2:65" s="6" customFormat="1" ht="39" customHeight="1">
      <c r="B269" s="19"/>
      <c r="C269" s="112" t="s">
        <v>440</v>
      </c>
      <c r="D269" s="112" t="s">
        <v>134</v>
      </c>
      <c r="E269" s="113" t="s">
        <v>441</v>
      </c>
      <c r="F269" s="203" t="s">
        <v>442</v>
      </c>
      <c r="G269" s="204"/>
      <c r="H269" s="204"/>
      <c r="I269" s="204"/>
      <c r="J269" s="114" t="s">
        <v>402</v>
      </c>
      <c r="K269" s="115">
        <v>5</v>
      </c>
      <c r="L269" s="205"/>
      <c r="M269" s="204"/>
      <c r="N269" s="205">
        <f>ROUND($L$269*$K$269,2)</f>
        <v>0</v>
      </c>
      <c r="O269" s="204"/>
      <c r="P269" s="204"/>
      <c r="Q269" s="204"/>
      <c r="R269" s="20"/>
      <c r="T269" s="116"/>
      <c r="U269" s="26" t="s">
        <v>45</v>
      </c>
      <c r="V269" s="117">
        <v>1.551</v>
      </c>
      <c r="W269" s="117">
        <f>$V$269*$K$269</f>
        <v>7.755</v>
      </c>
      <c r="X269" s="117">
        <v>0.31108</v>
      </c>
      <c r="Y269" s="117">
        <f>$X$269*$K$269</f>
        <v>1.5554000000000001</v>
      </c>
      <c r="Z269" s="117">
        <v>0</v>
      </c>
      <c r="AA269" s="118">
        <f>$Z$269*$K$269</f>
        <v>0</v>
      </c>
      <c r="AR269" s="6" t="s">
        <v>138</v>
      </c>
      <c r="AT269" s="6" t="s">
        <v>134</v>
      </c>
      <c r="AU269" s="6" t="s">
        <v>96</v>
      </c>
      <c r="AY269" s="6" t="s">
        <v>133</v>
      </c>
      <c r="BE269" s="119">
        <f>IF($U$269="základní",$N$269,0)</f>
        <v>0</v>
      </c>
      <c r="BF269" s="119">
        <f>IF($U$269="snížená",$N$269,0)</f>
        <v>0</v>
      </c>
      <c r="BG269" s="119">
        <f>IF($U$269="zákl. přenesená",$N$269,0)</f>
        <v>0</v>
      </c>
      <c r="BH269" s="119">
        <f>IF($U$269="sníž. přenesená",$N$269,0)</f>
        <v>0</v>
      </c>
      <c r="BI269" s="119">
        <f>IF($U$269="nulová",$N$269,0)</f>
        <v>0</v>
      </c>
      <c r="BJ269" s="6" t="s">
        <v>19</v>
      </c>
      <c r="BK269" s="119">
        <f>ROUND($L$269*$K$269,2)</f>
        <v>0</v>
      </c>
      <c r="BL269" s="6" t="s">
        <v>138</v>
      </c>
      <c r="BM269" s="6" t="s">
        <v>443</v>
      </c>
    </row>
    <row r="270" spans="2:63" s="102" customFormat="1" ht="30.75" customHeight="1">
      <c r="B270" s="103"/>
      <c r="D270" s="111" t="s">
        <v>113</v>
      </c>
      <c r="E270" s="111"/>
      <c r="F270" s="111"/>
      <c r="G270" s="111"/>
      <c r="H270" s="111"/>
      <c r="I270" s="111"/>
      <c r="J270" s="111"/>
      <c r="K270" s="111"/>
      <c r="L270" s="111"/>
      <c r="M270" s="111"/>
      <c r="N270" s="217">
        <f>$BK$270</f>
        <v>0</v>
      </c>
      <c r="O270" s="218"/>
      <c r="P270" s="218"/>
      <c r="Q270" s="218"/>
      <c r="R270" s="106"/>
      <c r="T270" s="107"/>
      <c r="W270" s="108">
        <f>$W$271+SUM($W$272:$W$299)</f>
        <v>1574.3205839999998</v>
      </c>
      <c r="Y270" s="108">
        <f>$Y$271+SUM($Y$272:$Y$299)</f>
        <v>434.0498012</v>
      </c>
      <c r="AA270" s="109">
        <f>$AA$271+SUM($AA$272:$AA$299)</f>
        <v>0</v>
      </c>
      <c r="AR270" s="105" t="s">
        <v>19</v>
      </c>
      <c r="AT270" s="105" t="s">
        <v>79</v>
      </c>
      <c r="AU270" s="105" t="s">
        <v>19</v>
      </c>
      <c r="AY270" s="105" t="s">
        <v>133</v>
      </c>
      <c r="BK270" s="110">
        <f>$BK$271+SUM($BK$272:$BK$299)</f>
        <v>0</v>
      </c>
    </row>
    <row r="271" spans="2:65" s="6" customFormat="1" ht="27" customHeight="1">
      <c r="B271" s="19"/>
      <c r="C271" s="112" t="s">
        <v>444</v>
      </c>
      <c r="D271" s="112" t="s">
        <v>134</v>
      </c>
      <c r="E271" s="113" t="s">
        <v>445</v>
      </c>
      <c r="F271" s="203" t="s">
        <v>446</v>
      </c>
      <c r="G271" s="204"/>
      <c r="H271" s="204"/>
      <c r="I271" s="204"/>
      <c r="J271" s="114" t="s">
        <v>402</v>
      </c>
      <c r="K271" s="115">
        <v>11</v>
      </c>
      <c r="L271" s="205"/>
      <c r="M271" s="204"/>
      <c r="N271" s="205">
        <f>ROUND($L$271*$K$271,2)</f>
        <v>0</v>
      </c>
      <c r="O271" s="204"/>
      <c r="P271" s="204"/>
      <c r="Q271" s="204"/>
      <c r="R271" s="20"/>
      <c r="T271" s="116"/>
      <c r="U271" s="26" t="s">
        <v>45</v>
      </c>
      <c r="V271" s="117">
        <v>0.549</v>
      </c>
      <c r="W271" s="117">
        <f>$V$271*$K$271</f>
        <v>6.039000000000001</v>
      </c>
      <c r="X271" s="117">
        <v>0.11241</v>
      </c>
      <c r="Y271" s="117">
        <f>$X$271*$K$271</f>
        <v>1.23651</v>
      </c>
      <c r="Z271" s="117">
        <v>0</v>
      </c>
      <c r="AA271" s="118">
        <f>$Z$271*$K$271</f>
        <v>0</v>
      </c>
      <c r="AR271" s="6" t="s">
        <v>138</v>
      </c>
      <c r="AT271" s="6" t="s">
        <v>134</v>
      </c>
      <c r="AU271" s="6" t="s">
        <v>96</v>
      </c>
      <c r="AY271" s="6" t="s">
        <v>133</v>
      </c>
      <c r="BE271" s="119">
        <f>IF($U$271="základní",$N$271,0)</f>
        <v>0</v>
      </c>
      <c r="BF271" s="119">
        <f>IF($U$271="snížená",$N$271,0)</f>
        <v>0</v>
      </c>
      <c r="BG271" s="119">
        <f>IF($U$271="zákl. přenesená",$N$271,0)</f>
        <v>0</v>
      </c>
      <c r="BH271" s="119">
        <f>IF($U$271="sníž. přenesená",$N$271,0)</f>
        <v>0</v>
      </c>
      <c r="BI271" s="119">
        <f>IF($U$271="nulová",$N$271,0)</f>
        <v>0</v>
      </c>
      <c r="BJ271" s="6" t="s">
        <v>19</v>
      </c>
      <c r="BK271" s="119">
        <f>ROUND($L$271*$K$271,2)</f>
        <v>0</v>
      </c>
      <c r="BL271" s="6" t="s">
        <v>138</v>
      </c>
      <c r="BM271" s="6" t="s">
        <v>447</v>
      </c>
    </row>
    <row r="272" spans="2:51" s="6" customFormat="1" ht="18.75" customHeight="1">
      <c r="B272" s="125"/>
      <c r="E272" s="126"/>
      <c r="F272" s="208" t="s">
        <v>448</v>
      </c>
      <c r="G272" s="209"/>
      <c r="H272" s="209"/>
      <c r="I272" s="209"/>
      <c r="K272" s="127">
        <v>11</v>
      </c>
      <c r="R272" s="128"/>
      <c r="T272" s="129"/>
      <c r="AA272" s="130"/>
      <c r="AT272" s="126" t="s">
        <v>141</v>
      </c>
      <c r="AU272" s="126" t="s">
        <v>96</v>
      </c>
      <c r="AV272" s="126" t="s">
        <v>96</v>
      </c>
      <c r="AW272" s="126" t="s">
        <v>107</v>
      </c>
      <c r="AX272" s="126" t="s">
        <v>19</v>
      </c>
      <c r="AY272" s="126" t="s">
        <v>133</v>
      </c>
    </row>
    <row r="273" spans="2:65" s="6" customFormat="1" ht="27" customHeight="1">
      <c r="B273" s="19"/>
      <c r="C273" s="112" t="s">
        <v>449</v>
      </c>
      <c r="D273" s="112" t="s">
        <v>134</v>
      </c>
      <c r="E273" s="113" t="s">
        <v>450</v>
      </c>
      <c r="F273" s="203" t="s">
        <v>451</v>
      </c>
      <c r="G273" s="204"/>
      <c r="H273" s="204"/>
      <c r="I273" s="204"/>
      <c r="J273" s="114" t="s">
        <v>332</v>
      </c>
      <c r="K273" s="115">
        <v>500</v>
      </c>
      <c r="L273" s="205"/>
      <c r="M273" s="204"/>
      <c r="N273" s="205">
        <f>ROUND($L$273*$K$273,2)</f>
        <v>0</v>
      </c>
      <c r="O273" s="204"/>
      <c r="P273" s="204"/>
      <c r="Q273" s="204"/>
      <c r="R273" s="20"/>
      <c r="T273" s="116"/>
      <c r="U273" s="26" t="s">
        <v>45</v>
      </c>
      <c r="V273" s="117">
        <v>0.003</v>
      </c>
      <c r="W273" s="117">
        <f>$V$273*$K$273</f>
        <v>1.5</v>
      </c>
      <c r="X273" s="117">
        <v>8E-05</v>
      </c>
      <c r="Y273" s="117">
        <f>$X$273*$K$273</f>
        <v>0.04</v>
      </c>
      <c r="Z273" s="117">
        <v>0</v>
      </c>
      <c r="AA273" s="118">
        <f>$Z$273*$K$273</f>
        <v>0</v>
      </c>
      <c r="AR273" s="6" t="s">
        <v>138</v>
      </c>
      <c r="AT273" s="6" t="s">
        <v>134</v>
      </c>
      <c r="AU273" s="6" t="s">
        <v>96</v>
      </c>
      <c r="AY273" s="6" t="s">
        <v>133</v>
      </c>
      <c r="BE273" s="119">
        <f>IF($U$273="základní",$N$273,0)</f>
        <v>0</v>
      </c>
      <c r="BF273" s="119">
        <f>IF($U$273="snížená",$N$273,0)</f>
        <v>0</v>
      </c>
      <c r="BG273" s="119">
        <f>IF($U$273="zákl. přenesená",$N$273,0)</f>
        <v>0</v>
      </c>
      <c r="BH273" s="119">
        <f>IF($U$273="sníž. přenesená",$N$273,0)</f>
        <v>0</v>
      </c>
      <c r="BI273" s="119">
        <f>IF($U$273="nulová",$N$273,0)</f>
        <v>0</v>
      </c>
      <c r="BJ273" s="6" t="s">
        <v>19</v>
      </c>
      <c r="BK273" s="119">
        <f>ROUND($L$273*$K$273,2)</f>
        <v>0</v>
      </c>
      <c r="BL273" s="6" t="s">
        <v>138</v>
      </c>
      <c r="BM273" s="6" t="s">
        <v>452</v>
      </c>
    </row>
    <row r="274" spans="2:51" s="6" customFormat="1" ht="18.75" customHeight="1">
      <c r="B274" s="125"/>
      <c r="E274" s="126"/>
      <c r="F274" s="208" t="s">
        <v>453</v>
      </c>
      <c r="G274" s="209"/>
      <c r="H274" s="209"/>
      <c r="I274" s="209"/>
      <c r="K274" s="127">
        <v>500</v>
      </c>
      <c r="R274" s="128"/>
      <c r="T274" s="129"/>
      <c r="AA274" s="130"/>
      <c r="AT274" s="126" t="s">
        <v>141</v>
      </c>
      <c r="AU274" s="126" t="s">
        <v>96</v>
      </c>
      <c r="AV274" s="126" t="s">
        <v>96</v>
      </c>
      <c r="AW274" s="126" t="s">
        <v>107</v>
      </c>
      <c r="AX274" s="126" t="s">
        <v>19</v>
      </c>
      <c r="AY274" s="126" t="s">
        <v>133</v>
      </c>
    </row>
    <row r="275" spans="2:65" s="6" customFormat="1" ht="27" customHeight="1">
      <c r="B275" s="19"/>
      <c r="C275" s="112" t="s">
        <v>454</v>
      </c>
      <c r="D275" s="112" t="s">
        <v>134</v>
      </c>
      <c r="E275" s="113" t="s">
        <v>455</v>
      </c>
      <c r="F275" s="203" t="s">
        <v>456</v>
      </c>
      <c r="G275" s="204"/>
      <c r="H275" s="204"/>
      <c r="I275" s="204"/>
      <c r="J275" s="114" t="s">
        <v>332</v>
      </c>
      <c r="K275" s="115">
        <v>500</v>
      </c>
      <c r="L275" s="205"/>
      <c r="M275" s="204"/>
      <c r="N275" s="205">
        <f>ROUND($L$275*$K$275,2)</f>
        <v>0</v>
      </c>
      <c r="O275" s="204"/>
      <c r="P275" s="204"/>
      <c r="Q275" s="204"/>
      <c r="R275" s="20"/>
      <c r="T275" s="116"/>
      <c r="U275" s="26" t="s">
        <v>45</v>
      </c>
      <c r="V275" s="117">
        <v>0.003</v>
      </c>
      <c r="W275" s="117">
        <f>$V$275*$K$275</f>
        <v>1.5</v>
      </c>
      <c r="X275" s="117">
        <v>0.00011</v>
      </c>
      <c r="Y275" s="117">
        <f>$X$275*$K$275</f>
        <v>0.055</v>
      </c>
      <c r="Z275" s="117">
        <v>0</v>
      </c>
      <c r="AA275" s="118">
        <f>$Z$275*$K$275</f>
        <v>0</v>
      </c>
      <c r="AR275" s="6" t="s">
        <v>138</v>
      </c>
      <c r="AT275" s="6" t="s">
        <v>134</v>
      </c>
      <c r="AU275" s="6" t="s">
        <v>96</v>
      </c>
      <c r="AY275" s="6" t="s">
        <v>133</v>
      </c>
      <c r="BE275" s="119">
        <f>IF($U$275="základní",$N$275,0)</f>
        <v>0</v>
      </c>
      <c r="BF275" s="119">
        <f>IF($U$275="snížená",$N$275,0)</f>
        <v>0</v>
      </c>
      <c r="BG275" s="119">
        <f>IF($U$275="zákl. přenesená",$N$275,0)</f>
        <v>0</v>
      </c>
      <c r="BH275" s="119">
        <f>IF($U$275="sníž. přenesená",$N$275,0)</f>
        <v>0</v>
      </c>
      <c r="BI275" s="119">
        <f>IF($U$275="nulová",$N$275,0)</f>
        <v>0</v>
      </c>
      <c r="BJ275" s="6" t="s">
        <v>19</v>
      </c>
      <c r="BK275" s="119">
        <f>ROUND($L$275*$K$275,2)</f>
        <v>0</v>
      </c>
      <c r="BL275" s="6" t="s">
        <v>138</v>
      </c>
      <c r="BM275" s="6" t="s">
        <v>457</v>
      </c>
    </row>
    <row r="276" spans="2:51" s="6" customFormat="1" ht="18.75" customHeight="1">
      <c r="B276" s="125"/>
      <c r="E276" s="126"/>
      <c r="F276" s="208" t="s">
        <v>453</v>
      </c>
      <c r="G276" s="209"/>
      <c r="H276" s="209"/>
      <c r="I276" s="209"/>
      <c r="K276" s="127">
        <v>500</v>
      </c>
      <c r="R276" s="128"/>
      <c r="T276" s="129"/>
      <c r="AA276" s="130"/>
      <c r="AT276" s="126" t="s">
        <v>141</v>
      </c>
      <c r="AU276" s="126" t="s">
        <v>96</v>
      </c>
      <c r="AV276" s="126" t="s">
        <v>96</v>
      </c>
      <c r="AW276" s="126" t="s">
        <v>107</v>
      </c>
      <c r="AX276" s="126" t="s">
        <v>19</v>
      </c>
      <c r="AY276" s="126" t="s">
        <v>133</v>
      </c>
    </row>
    <row r="277" spans="2:65" s="6" customFormat="1" ht="39" customHeight="1">
      <c r="B277" s="19"/>
      <c r="C277" s="112" t="s">
        <v>458</v>
      </c>
      <c r="D277" s="112" t="s">
        <v>134</v>
      </c>
      <c r="E277" s="113" t="s">
        <v>459</v>
      </c>
      <c r="F277" s="203" t="s">
        <v>460</v>
      </c>
      <c r="G277" s="204"/>
      <c r="H277" s="204"/>
      <c r="I277" s="204"/>
      <c r="J277" s="114" t="s">
        <v>332</v>
      </c>
      <c r="K277" s="115">
        <v>1093</v>
      </c>
      <c r="L277" s="205"/>
      <c r="M277" s="204"/>
      <c r="N277" s="205">
        <f>ROUND($L$277*$K$277,2)</f>
        <v>0</v>
      </c>
      <c r="O277" s="204"/>
      <c r="P277" s="204"/>
      <c r="Q277" s="204"/>
      <c r="R277" s="20"/>
      <c r="T277" s="116"/>
      <c r="U277" s="26" t="s">
        <v>45</v>
      </c>
      <c r="V277" s="117">
        <v>0.216</v>
      </c>
      <c r="W277" s="117">
        <f>$V$277*$K$277</f>
        <v>236.088</v>
      </c>
      <c r="X277" s="117">
        <v>0.1295</v>
      </c>
      <c r="Y277" s="117">
        <f>$X$277*$K$277</f>
        <v>141.5435</v>
      </c>
      <c r="Z277" s="117">
        <v>0</v>
      </c>
      <c r="AA277" s="118">
        <f>$Z$277*$K$277</f>
        <v>0</v>
      </c>
      <c r="AR277" s="6" t="s">
        <v>138</v>
      </c>
      <c r="AT277" s="6" t="s">
        <v>134</v>
      </c>
      <c r="AU277" s="6" t="s">
        <v>96</v>
      </c>
      <c r="AY277" s="6" t="s">
        <v>133</v>
      </c>
      <c r="BE277" s="119">
        <f>IF($U$277="základní",$N$277,0)</f>
        <v>0</v>
      </c>
      <c r="BF277" s="119">
        <f>IF($U$277="snížená",$N$277,0)</f>
        <v>0</v>
      </c>
      <c r="BG277" s="119">
        <f>IF($U$277="zákl. přenesená",$N$277,0)</f>
        <v>0</v>
      </c>
      <c r="BH277" s="119">
        <f>IF($U$277="sníž. přenesená",$N$277,0)</f>
        <v>0</v>
      </c>
      <c r="BI277" s="119">
        <f>IF($U$277="nulová",$N$277,0)</f>
        <v>0</v>
      </c>
      <c r="BJ277" s="6" t="s">
        <v>19</v>
      </c>
      <c r="BK277" s="119">
        <f>ROUND($L$277*$K$277,2)</f>
        <v>0</v>
      </c>
      <c r="BL277" s="6" t="s">
        <v>138</v>
      </c>
      <c r="BM277" s="6" t="s">
        <v>461</v>
      </c>
    </row>
    <row r="278" spans="2:65" s="6" customFormat="1" ht="27" customHeight="1">
      <c r="B278" s="19"/>
      <c r="C278" s="143" t="s">
        <v>462</v>
      </c>
      <c r="D278" s="143" t="s">
        <v>249</v>
      </c>
      <c r="E278" s="144" t="s">
        <v>463</v>
      </c>
      <c r="F278" s="214" t="s">
        <v>640</v>
      </c>
      <c r="G278" s="215"/>
      <c r="H278" s="215"/>
      <c r="I278" s="215"/>
      <c r="J278" s="145" t="s">
        <v>402</v>
      </c>
      <c r="K278" s="146">
        <v>1103.93</v>
      </c>
      <c r="L278" s="216"/>
      <c r="M278" s="215"/>
      <c r="N278" s="216">
        <f>ROUND($L$278*$K$278,2)</f>
        <v>0</v>
      </c>
      <c r="O278" s="204"/>
      <c r="P278" s="204"/>
      <c r="Q278" s="204"/>
      <c r="R278" s="20"/>
      <c r="T278" s="116"/>
      <c r="U278" s="26" t="s">
        <v>45</v>
      </c>
      <c r="V278" s="117">
        <v>0</v>
      </c>
      <c r="W278" s="117">
        <f>$V$278*$K$278</f>
        <v>0</v>
      </c>
      <c r="X278" s="117">
        <v>0.085</v>
      </c>
      <c r="Y278" s="117">
        <f>$X$278*$K$278</f>
        <v>93.83405000000002</v>
      </c>
      <c r="Z278" s="117">
        <v>0</v>
      </c>
      <c r="AA278" s="118">
        <f>$Z$278*$K$278</f>
        <v>0</v>
      </c>
      <c r="AR278" s="6" t="s">
        <v>183</v>
      </c>
      <c r="AT278" s="6" t="s">
        <v>249</v>
      </c>
      <c r="AU278" s="6" t="s">
        <v>96</v>
      </c>
      <c r="AY278" s="6" t="s">
        <v>133</v>
      </c>
      <c r="BE278" s="119">
        <f>IF($U$278="základní",$N$278,0)</f>
        <v>0</v>
      </c>
      <c r="BF278" s="119">
        <f>IF($U$278="snížená",$N$278,0)</f>
        <v>0</v>
      </c>
      <c r="BG278" s="119">
        <f>IF($U$278="zákl. přenesená",$N$278,0)</f>
        <v>0</v>
      </c>
      <c r="BH278" s="119">
        <f>IF($U$278="sníž. přenesená",$N$278,0)</f>
        <v>0</v>
      </c>
      <c r="BI278" s="119">
        <f>IF($U$278="nulová",$N$278,0)</f>
        <v>0</v>
      </c>
      <c r="BJ278" s="6" t="s">
        <v>19</v>
      </c>
      <c r="BK278" s="119">
        <f>ROUND($L$278*$K$278,2)</f>
        <v>0</v>
      </c>
      <c r="BL278" s="6" t="s">
        <v>138</v>
      </c>
      <c r="BM278" s="6" t="s">
        <v>464</v>
      </c>
    </row>
    <row r="279" spans="2:65" s="6" customFormat="1" ht="39" customHeight="1">
      <c r="B279" s="19"/>
      <c r="C279" s="112" t="s">
        <v>465</v>
      </c>
      <c r="D279" s="112" t="s">
        <v>134</v>
      </c>
      <c r="E279" s="113" t="s">
        <v>466</v>
      </c>
      <c r="F279" s="203" t="s">
        <v>467</v>
      </c>
      <c r="G279" s="204"/>
      <c r="H279" s="204"/>
      <c r="I279" s="204"/>
      <c r="J279" s="114" t="s">
        <v>162</v>
      </c>
      <c r="K279" s="115">
        <v>65.58</v>
      </c>
      <c r="L279" s="205"/>
      <c r="M279" s="204"/>
      <c r="N279" s="205">
        <f>ROUND($L$279*$K$279,2)</f>
        <v>0</v>
      </c>
      <c r="O279" s="204"/>
      <c r="P279" s="204"/>
      <c r="Q279" s="204"/>
      <c r="R279" s="20"/>
      <c r="T279" s="116"/>
      <c r="U279" s="26" t="s">
        <v>45</v>
      </c>
      <c r="V279" s="117">
        <v>1.442</v>
      </c>
      <c r="W279" s="117">
        <f>$V$279*$K$279</f>
        <v>94.56635999999999</v>
      </c>
      <c r="X279" s="117">
        <v>2.25634</v>
      </c>
      <c r="Y279" s="117">
        <f>$X$279*$K$279</f>
        <v>147.9707772</v>
      </c>
      <c r="Z279" s="117">
        <v>0</v>
      </c>
      <c r="AA279" s="118">
        <f>$Z$279*$K$279</f>
        <v>0</v>
      </c>
      <c r="AR279" s="6" t="s">
        <v>138</v>
      </c>
      <c r="AT279" s="6" t="s">
        <v>134</v>
      </c>
      <c r="AU279" s="6" t="s">
        <v>96</v>
      </c>
      <c r="AY279" s="6" t="s">
        <v>133</v>
      </c>
      <c r="BE279" s="119">
        <f>IF($U$279="základní",$N$279,0)</f>
        <v>0</v>
      </c>
      <c r="BF279" s="119">
        <f>IF($U$279="snížená",$N$279,0)</f>
        <v>0</v>
      </c>
      <c r="BG279" s="119">
        <f>IF($U$279="zákl. přenesená",$N$279,0)</f>
        <v>0</v>
      </c>
      <c r="BH279" s="119">
        <f>IF($U$279="sníž. přenesená",$N$279,0)</f>
        <v>0</v>
      </c>
      <c r="BI279" s="119">
        <f>IF($U$279="nulová",$N$279,0)</f>
        <v>0</v>
      </c>
      <c r="BJ279" s="6" t="s">
        <v>19</v>
      </c>
      <c r="BK279" s="119">
        <f>ROUND($L$279*$K$279,2)</f>
        <v>0</v>
      </c>
      <c r="BL279" s="6" t="s">
        <v>138</v>
      </c>
      <c r="BM279" s="6" t="s">
        <v>468</v>
      </c>
    </row>
    <row r="280" spans="2:51" s="6" customFormat="1" ht="18.75" customHeight="1">
      <c r="B280" s="125"/>
      <c r="E280" s="126"/>
      <c r="F280" s="208" t="s">
        <v>469</v>
      </c>
      <c r="G280" s="209"/>
      <c r="H280" s="209"/>
      <c r="I280" s="209"/>
      <c r="K280" s="127">
        <v>65.58</v>
      </c>
      <c r="R280" s="128"/>
      <c r="T280" s="129"/>
      <c r="AA280" s="130"/>
      <c r="AT280" s="126" t="s">
        <v>141</v>
      </c>
      <c r="AU280" s="126" t="s">
        <v>96</v>
      </c>
      <c r="AV280" s="126" t="s">
        <v>96</v>
      </c>
      <c r="AW280" s="126" t="s">
        <v>107</v>
      </c>
      <c r="AX280" s="126" t="s">
        <v>80</v>
      </c>
      <c r="AY280" s="126" t="s">
        <v>133</v>
      </c>
    </row>
    <row r="281" spans="2:51" s="6" customFormat="1" ht="18.75" customHeight="1">
      <c r="B281" s="131"/>
      <c r="E281" s="132"/>
      <c r="F281" s="210" t="s">
        <v>168</v>
      </c>
      <c r="G281" s="211"/>
      <c r="H281" s="211"/>
      <c r="I281" s="211"/>
      <c r="K281" s="133">
        <v>65.58</v>
      </c>
      <c r="R281" s="134"/>
      <c r="T281" s="135"/>
      <c r="AA281" s="136"/>
      <c r="AT281" s="132" t="s">
        <v>141</v>
      </c>
      <c r="AU281" s="132" t="s">
        <v>96</v>
      </c>
      <c r="AV281" s="132" t="s">
        <v>138</v>
      </c>
      <c r="AW281" s="132" t="s">
        <v>107</v>
      </c>
      <c r="AX281" s="132" t="s">
        <v>19</v>
      </c>
      <c r="AY281" s="132" t="s">
        <v>133</v>
      </c>
    </row>
    <row r="282" spans="2:65" s="6" customFormat="1" ht="15.75" customHeight="1">
      <c r="B282" s="19"/>
      <c r="C282" s="112" t="s">
        <v>470</v>
      </c>
      <c r="D282" s="112" t="s">
        <v>134</v>
      </c>
      <c r="E282" s="113" t="s">
        <v>471</v>
      </c>
      <c r="F282" s="203" t="s">
        <v>472</v>
      </c>
      <c r="G282" s="204"/>
      <c r="H282" s="204"/>
      <c r="I282" s="204"/>
      <c r="J282" s="114" t="s">
        <v>332</v>
      </c>
      <c r="K282" s="115">
        <v>1145.2</v>
      </c>
      <c r="L282" s="205"/>
      <c r="M282" s="204"/>
      <c r="N282" s="205">
        <f>ROUND($L$282*$K$282,2)</f>
        <v>0</v>
      </c>
      <c r="O282" s="204"/>
      <c r="P282" s="204"/>
      <c r="Q282" s="204"/>
      <c r="R282" s="20"/>
      <c r="T282" s="116"/>
      <c r="U282" s="26" t="s">
        <v>45</v>
      </c>
      <c r="V282" s="117">
        <v>0.085</v>
      </c>
      <c r="W282" s="117">
        <f>$V$282*$K$282</f>
        <v>97.34200000000001</v>
      </c>
      <c r="X282" s="117">
        <v>0.00017</v>
      </c>
      <c r="Y282" s="117">
        <f>$X$282*$K$282</f>
        <v>0.19468400000000002</v>
      </c>
      <c r="Z282" s="117">
        <v>0</v>
      </c>
      <c r="AA282" s="118">
        <f>$Z$282*$K$282</f>
        <v>0</v>
      </c>
      <c r="AR282" s="6" t="s">
        <v>138</v>
      </c>
      <c r="AT282" s="6" t="s">
        <v>134</v>
      </c>
      <c r="AU282" s="6" t="s">
        <v>96</v>
      </c>
      <c r="AY282" s="6" t="s">
        <v>133</v>
      </c>
      <c r="BE282" s="119">
        <f>IF($U$282="základní",$N$282,0)</f>
        <v>0</v>
      </c>
      <c r="BF282" s="119">
        <f>IF($U$282="snížená",$N$282,0)</f>
        <v>0</v>
      </c>
      <c r="BG282" s="119">
        <f>IF($U$282="zákl. přenesená",$N$282,0)</f>
        <v>0</v>
      </c>
      <c r="BH282" s="119">
        <f>IF($U$282="sníž. přenesená",$N$282,0)</f>
        <v>0</v>
      </c>
      <c r="BI282" s="119">
        <f>IF($U$282="nulová",$N$282,0)</f>
        <v>0</v>
      </c>
      <c r="BJ282" s="6" t="s">
        <v>19</v>
      </c>
      <c r="BK282" s="119">
        <f>ROUND($L$282*$K$282,2)</f>
        <v>0</v>
      </c>
      <c r="BL282" s="6" t="s">
        <v>138</v>
      </c>
      <c r="BM282" s="6" t="s">
        <v>473</v>
      </c>
    </row>
    <row r="283" spans="2:51" s="6" customFormat="1" ht="18.75" customHeight="1">
      <c r="B283" s="125"/>
      <c r="E283" s="126"/>
      <c r="F283" s="208" t="s">
        <v>474</v>
      </c>
      <c r="G283" s="209"/>
      <c r="H283" s="209"/>
      <c r="I283" s="209"/>
      <c r="K283" s="127">
        <v>1145.2</v>
      </c>
      <c r="R283" s="128"/>
      <c r="T283" s="129"/>
      <c r="AA283" s="130"/>
      <c r="AT283" s="126" t="s">
        <v>141</v>
      </c>
      <c r="AU283" s="126" t="s">
        <v>96</v>
      </c>
      <c r="AV283" s="126" t="s">
        <v>96</v>
      </c>
      <c r="AW283" s="126" t="s">
        <v>107</v>
      </c>
      <c r="AX283" s="126" t="s">
        <v>19</v>
      </c>
      <c r="AY283" s="126" t="s">
        <v>133</v>
      </c>
    </row>
    <row r="284" spans="2:65" s="6" customFormat="1" ht="15.75" customHeight="1">
      <c r="B284" s="19"/>
      <c r="C284" s="112" t="s">
        <v>475</v>
      </c>
      <c r="D284" s="112" t="s">
        <v>134</v>
      </c>
      <c r="E284" s="113" t="s">
        <v>476</v>
      </c>
      <c r="F284" s="203" t="s">
        <v>477</v>
      </c>
      <c r="G284" s="204"/>
      <c r="H284" s="204"/>
      <c r="I284" s="204"/>
      <c r="J284" s="114" t="s">
        <v>332</v>
      </c>
      <c r="K284" s="115">
        <v>1145.2</v>
      </c>
      <c r="L284" s="205"/>
      <c r="M284" s="204"/>
      <c r="N284" s="205">
        <f>ROUND($L$284*$K$284,2)</f>
        <v>0</v>
      </c>
      <c r="O284" s="204"/>
      <c r="P284" s="204"/>
      <c r="Q284" s="204"/>
      <c r="R284" s="20"/>
      <c r="T284" s="116"/>
      <c r="U284" s="26" t="s">
        <v>45</v>
      </c>
      <c r="V284" s="117">
        <v>0.196</v>
      </c>
      <c r="W284" s="117">
        <f>$V$284*$K$284</f>
        <v>224.4592</v>
      </c>
      <c r="X284" s="117">
        <v>0</v>
      </c>
      <c r="Y284" s="117">
        <f>$X$284*$K$284</f>
        <v>0</v>
      </c>
      <c r="Z284" s="117">
        <v>0</v>
      </c>
      <c r="AA284" s="118">
        <f>$Z$284*$K$284</f>
        <v>0</v>
      </c>
      <c r="AR284" s="6" t="s">
        <v>138</v>
      </c>
      <c r="AT284" s="6" t="s">
        <v>134</v>
      </c>
      <c r="AU284" s="6" t="s">
        <v>96</v>
      </c>
      <c r="AY284" s="6" t="s">
        <v>133</v>
      </c>
      <c r="BE284" s="119">
        <f>IF($U$284="základní",$N$284,0)</f>
        <v>0</v>
      </c>
      <c r="BF284" s="119">
        <f>IF($U$284="snížená",$N$284,0)</f>
        <v>0</v>
      </c>
      <c r="BG284" s="119">
        <f>IF($U$284="zákl. přenesená",$N$284,0)</f>
        <v>0</v>
      </c>
      <c r="BH284" s="119">
        <f>IF($U$284="sníž. přenesená",$N$284,0)</f>
        <v>0</v>
      </c>
      <c r="BI284" s="119">
        <f>IF($U$284="nulová",$N$284,0)</f>
        <v>0</v>
      </c>
      <c r="BJ284" s="6" t="s">
        <v>19</v>
      </c>
      <c r="BK284" s="119">
        <f>ROUND($L$284*$K$284,2)</f>
        <v>0</v>
      </c>
      <c r="BL284" s="6" t="s">
        <v>138</v>
      </c>
      <c r="BM284" s="6" t="s">
        <v>478</v>
      </c>
    </row>
    <row r="285" spans="2:51" s="6" customFormat="1" ht="18.75" customHeight="1">
      <c r="B285" s="125"/>
      <c r="E285" s="126"/>
      <c r="F285" s="208" t="s">
        <v>474</v>
      </c>
      <c r="G285" s="209"/>
      <c r="H285" s="209"/>
      <c r="I285" s="209"/>
      <c r="K285" s="127">
        <v>1145.2</v>
      </c>
      <c r="R285" s="128"/>
      <c r="T285" s="129"/>
      <c r="AA285" s="130"/>
      <c r="AT285" s="126" t="s">
        <v>141</v>
      </c>
      <c r="AU285" s="126" t="s">
        <v>96</v>
      </c>
      <c r="AV285" s="126" t="s">
        <v>96</v>
      </c>
      <c r="AW285" s="126" t="s">
        <v>107</v>
      </c>
      <c r="AX285" s="126" t="s">
        <v>19</v>
      </c>
      <c r="AY285" s="126" t="s">
        <v>133</v>
      </c>
    </row>
    <row r="286" spans="2:65" s="6" customFormat="1" ht="39" customHeight="1">
      <c r="B286" s="19"/>
      <c r="C286" s="112" t="s">
        <v>479</v>
      </c>
      <c r="D286" s="112" t="s">
        <v>134</v>
      </c>
      <c r="E286" s="113" t="s">
        <v>480</v>
      </c>
      <c r="F286" s="203" t="s">
        <v>481</v>
      </c>
      <c r="G286" s="204"/>
      <c r="H286" s="204"/>
      <c r="I286" s="204"/>
      <c r="J286" s="114" t="s">
        <v>332</v>
      </c>
      <c r="K286" s="115">
        <v>168</v>
      </c>
      <c r="L286" s="205"/>
      <c r="M286" s="204"/>
      <c r="N286" s="205">
        <f>ROUND($L$286*$K$286,2)</f>
        <v>0</v>
      </c>
      <c r="O286" s="204"/>
      <c r="P286" s="204"/>
      <c r="Q286" s="204"/>
      <c r="R286" s="20"/>
      <c r="T286" s="116"/>
      <c r="U286" s="26" t="s">
        <v>45</v>
      </c>
      <c r="V286" s="117">
        <v>0.248</v>
      </c>
      <c r="W286" s="117">
        <f>$V$286*$K$286</f>
        <v>41.664</v>
      </c>
      <c r="X286" s="117">
        <v>0.16371</v>
      </c>
      <c r="Y286" s="117">
        <f>$X$286*$K$286</f>
        <v>27.50328</v>
      </c>
      <c r="Z286" s="117">
        <v>0</v>
      </c>
      <c r="AA286" s="118">
        <f>$Z$286*$K$286</f>
        <v>0</v>
      </c>
      <c r="AR286" s="6" t="s">
        <v>138</v>
      </c>
      <c r="AT286" s="6" t="s">
        <v>134</v>
      </c>
      <c r="AU286" s="6" t="s">
        <v>96</v>
      </c>
      <c r="AY286" s="6" t="s">
        <v>133</v>
      </c>
      <c r="BE286" s="119">
        <f>IF($U$286="základní",$N$286,0)</f>
        <v>0</v>
      </c>
      <c r="BF286" s="119">
        <f>IF($U$286="snížená",$N$286,0)</f>
        <v>0</v>
      </c>
      <c r="BG286" s="119">
        <f>IF($U$286="zákl. přenesená",$N$286,0)</f>
        <v>0</v>
      </c>
      <c r="BH286" s="119">
        <f>IF($U$286="sníž. přenesená",$N$286,0)</f>
        <v>0</v>
      </c>
      <c r="BI286" s="119">
        <f>IF($U$286="nulová",$N$286,0)</f>
        <v>0</v>
      </c>
      <c r="BJ286" s="6" t="s">
        <v>19</v>
      </c>
      <c r="BK286" s="119">
        <f>ROUND($L$286*$K$286,2)</f>
        <v>0</v>
      </c>
      <c r="BL286" s="6" t="s">
        <v>138</v>
      </c>
      <c r="BM286" s="6" t="s">
        <v>482</v>
      </c>
    </row>
    <row r="287" spans="2:51" s="6" customFormat="1" ht="18.75" customHeight="1">
      <c r="B287" s="125"/>
      <c r="E287" s="126"/>
      <c r="F287" s="208" t="s">
        <v>483</v>
      </c>
      <c r="G287" s="209"/>
      <c r="H287" s="209"/>
      <c r="I287" s="209"/>
      <c r="K287" s="127">
        <v>168</v>
      </c>
      <c r="R287" s="128"/>
      <c r="T287" s="129"/>
      <c r="AA287" s="130"/>
      <c r="AT287" s="126" t="s">
        <v>141</v>
      </c>
      <c r="AU287" s="126" t="s">
        <v>96</v>
      </c>
      <c r="AV287" s="126" t="s">
        <v>96</v>
      </c>
      <c r="AW287" s="126" t="s">
        <v>107</v>
      </c>
      <c r="AX287" s="126" t="s">
        <v>19</v>
      </c>
      <c r="AY287" s="126" t="s">
        <v>133</v>
      </c>
    </row>
    <row r="288" spans="2:65" s="6" customFormat="1" ht="15.75" customHeight="1">
      <c r="B288" s="19"/>
      <c r="C288" s="143" t="s">
        <v>484</v>
      </c>
      <c r="D288" s="143" t="s">
        <v>249</v>
      </c>
      <c r="E288" s="144" t="s">
        <v>485</v>
      </c>
      <c r="F288" s="214" t="s">
        <v>486</v>
      </c>
      <c r="G288" s="215"/>
      <c r="H288" s="215"/>
      <c r="I288" s="215"/>
      <c r="J288" s="145" t="s">
        <v>402</v>
      </c>
      <c r="K288" s="146">
        <v>504</v>
      </c>
      <c r="L288" s="216"/>
      <c r="M288" s="215"/>
      <c r="N288" s="216">
        <f>ROUND($L$288*$K$288,2)</f>
        <v>0</v>
      </c>
      <c r="O288" s="204"/>
      <c r="P288" s="204"/>
      <c r="Q288" s="204"/>
      <c r="R288" s="20"/>
      <c r="T288" s="116"/>
      <c r="U288" s="26" t="s">
        <v>45</v>
      </c>
      <c r="V288" s="117">
        <v>0</v>
      </c>
      <c r="W288" s="117">
        <f>$V$288*$K$288</f>
        <v>0</v>
      </c>
      <c r="X288" s="117">
        <v>0.043</v>
      </c>
      <c r="Y288" s="117">
        <f>$X$288*$K$288</f>
        <v>21.671999999999997</v>
      </c>
      <c r="Z288" s="117">
        <v>0</v>
      </c>
      <c r="AA288" s="118">
        <f>$Z$288*$K$288</f>
        <v>0</v>
      </c>
      <c r="AR288" s="6" t="s">
        <v>183</v>
      </c>
      <c r="AT288" s="6" t="s">
        <v>249</v>
      </c>
      <c r="AU288" s="6" t="s">
        <v>96</v>
      </c>
      <c r="AY288" s="6" t="s">
        <v>133</v>
      </c>
      <c r="BE288" s="119">
        <f>IF($U$288="základní",$N$288,0)</f>
        <v>0</v>
      </c>
      <c r="BF288" s="119">
        <f>IF($U$288="snížená",$N$288,0)</f>
        <v>0</v>
      </c>
      <c r="BG288" s="119">
        <f>IF($U$288="zákl. přenesená",$N$288,0)</f>
        <v>0</v>
      </c>
      <c r="BH288" s="119">
        <f>IF($U$288="sníž. přenesená",$N$288,0)</f>
        <v>0</v>
      </c>
      <c r="BI288" s="119">
        <f>IF($U$288="nulová",$N$288,0)</f>
        <v>0</v>
      </c>
      <c r="BJ288" s="6" t="s">
        <v>19</v>
      </c>
      <c r="BK288" s="119">
        <f>ROUND($L$288*$K$288,2)</f>
        <v>0</v>
      </c>
      <c r="BL288" s="6" t="s">
        <v>138</v>
      </c>
      <c r="BM288" s="6" t="s">
        <v>487</v>
      </c>
    </row>
    <row r="289" spans="2:51" s="6" customFormat="1" ht="18.75" customHeight="1">
      <c r="B289" s="125"/>
      <c r="E289" s="126"/>
      <c r="F289" s="208" t="s">
        <v>488</v>
      </c>
      <c r="G289" s="209"/>
      <c r="H289" s="209"/>
      <c r="I289" s="209"/>
      <c r="K289" s="127">
        <v>504</v>
      </c>
      <c r="R289" s="128"/>
      <c r="T289" s="129"/>
      <c r="AA289" s="130"/>
      <c r="AT289" s="126" t="s">
        <v>141</v>
      </c>
      <c r="AU289" s="126" t="s">
        <v>96</v>
      </c>
      <c r="AV289" s="126" t="s">
        <v>96</v>
      </c>
      <c r="AW289" s="126" t="s">
        <v>107</v>
      </c>
      <c r="AX289" s="126" t="s">
        <v>19</v>
      </c>
      <c r="AY289" s="126" t="s">
        <v>133</v>
      </c>
    </row>
    <row r="290" spans="2:65" s="6" customFormat="1" ht="27" customHeight="1">
      <c r="B290" s="19"/>
      <c r="C290" s="112" t="s">
        <v>489</v>
      </c>
      <c r="D290" s="112" t="s">
        <v>134</v>
      </c>
      <c r="E290" s="113" t="s">
        <v>490</v>
      </c>
      <c r="F290" s="203" t="s">
        <v>491</v>
      </c>
      <c r="G290" s="204"/>
      <c r="H290" s="204"/>
      <c r="I290" s="204"/>
      <c r="J290" s="114" t="s">
        <v>137</v>
      </c>
      <c r="K290" s="115">
        <v>152.06</v>
      </c>
      <c r="L290" s="205"/>
      <c r="M290" s="204"/>
      <c r="N290" s="205">
        <f>ROUND($L$290*$K$290,2)</f>
        <v>0</v>
      </c>
      <c r="O290" s="204"/>
      <c r="P290" s="204"/>
      <c r="Q290" s="204"/>
      <c r="R290" s="20"/>
      <c r="T290" s="116"/>
      <c r="U290" s="26" t="s">
        <v>45</v>
      </c>
      <c r="V290" s="117">
        <v>0.013</v>
      </c>
      <c r="W290" s="117">
        <f>$V$290*$K$290</f>
        <v>1.97678</v>
      </c>
      <c r="X290" s="117">
        <v>0</v>
      </c>
      <c r="Y290" s="117">
        <f>$X$290*$K$290</f>
        <v>0</v>
      </c>
      <c r="Z290" s="117">
        <v>0</v>
      </c>
      <c r="AA290" s="118">
        <f>$Z$290*$K$290</f>
        <v>0</v>
      </c>
      <c r="AR290" s="6" t="s">
        <v>138</v>
      </c>
      <c r="AT290" s="6" t="s">
        <v>134</v>
      </c>
      <c r="AU290" s="6" t="s">
        <v>96</v>
      </c>
      <c r="AY290" s="6" t="s">
        <v>133</v>
      </c>
      <c r="BE290" s="119">
        <f>IF($U$290="základní",$N$290,0)</f>
        <v>0</v>
      </c>
      <c r="BF290" s="119">
        <f>IF($U$290="snížená",$N$290,0)</f>
        <v>0</v>
      </c>
      <c r="BG290" s="119">
        <f>IF($U$290="zákl. přenesená",$N$290,0)</f>
        <v>0</v>
      </c>
      <c r="BH290" s="119">
        <f>IF($U$290="sníž. přenesená",$N$290,0)</f>
        <v>0</v>
      </c>
      <c r="BI290" s="119">
        <f>IF($U$290="nulová",$N$290,0)</f>
        <v>0</v>
      </c>
      <c r="BJ290" s="6" t="s">
        <v>19</v>
      </c>
      <c r="BK290" s="119">
        <f>ROUND($L$290*$K$290,2)</f>
        <v>0</v>
      </c>
      <c r="BL290" s="6" t="s">
        <v>138</v>
      </c>
      <c r="BM290" s="6" t="s">
        <v>492</v>
      </c>
    </row>
    <row r="291" spans="2:51" s="6" customFormat="1" ht="18.75" customHeight="1">
      <c r="B291" s="125"/>
      <c r="E291" s="126"/>
      <c r="F291" s="208" t="s">
        <v>493</v>
      </c>
      <c r="G291" s="209"/>
      <c r="H291" s="209"/>
      <c r="I291" s="209"/>
      <c r="K291" s="127">
        <v>152.06</v>
      </c>
      <c r="R291" s="128"/>
      <c r="T291" s="129"/>
      <c r="AA291" s="130"/>
      <c r="AT291" s="126" t="s">
        <v>141</v>
      </c>
      <c r="AU291" s="126" t="s">
        <v>96</v>
      </c>
      <c r="AV291" s="126" t="s">
        <v>96</v>
      </c>
      <c r="AW291" s="126" t="s">
        <v>107</v>
      </c>
      <c r="AX291" s="126" t="s">
        <v>19</v>
      </c>
      <c r="AY291" s="126" t="s">
        <v>133</v>
      </c>
    </row>
    <row r="292" spans="2:65" s="6" customFormat="1" ht="15.75" customHeight="1">
      <c r="B292" s="19"/>
      <c r="C292" s="112" t="s">
        <v>494</v>
      </c>
      <c r="D292" s="112" t="s">
        <v>134</v>
      </c>
      <c r="E292" s="113" t="s">
        <v>495</v>
      </c>
      <c r="F292" s="203" t="s">
        <v>496</v>
      </c>
      <c r="G292" s="204"/>
      <c r="H292" s="204"/>
      <c r="I292" s="204"/>
      <c r="J292" s="114" t="s">
        <v>137</v>
      </c>
      <c r="K292" s="115">
        <v>207.5</v>
      </c>
      <c r="L292" s="205"/>
      <c r="M292" s="204"/>
      <c r="N292" s="205">
        <f>ROUND($L$292*$K$292,2)</f>
        <v>0</v>
      </c>
      <c r="O292" s="204"/>
      <c r="P292" s="204"/>
      <c r="Q292" s="204"/>
      <c r="R292" s="20"/>
      <c r="T292" s="116"/>
      <c r="U292" s="26" t="s">
        <v>45</v>
      </c>
      <c r="V292" s="117">
        <v>0.034</v>
      </c>
      <c r="W292" s="117">
        <f>$V$292*$K$292</f>
        <v>7.055000000000001</v>
      </c>
      <c r="X292" s="117">
        <v>0</v>
      </c>
      <c r="Y292" s="117">
        <f>$X$292*$K$292</f>
        <v>0</v>
      </c>
      <c r="Z292" s="117">
        <v>0</v>
      </c>
      <c r="AA292" s="118">
        <f>$Z$292*$K$292</f>
        <v>0</v>
      </c>
      <c r="AR292" s="6" t="s">
        <v>138</v>
      </c>
      <c r="AT292" s="6" t="s">
        <v>134</v>
      </c>
      <c r="AU292" s="6" t="s">
        <v>96</v>
      </c>
      <c r="AY292" s="6" t="s">
        <v>133</v>
      </c>
      <c r="BE292" s="119">
        <f>IF($U$292="základní",$N$292,0)</f>
        <v>0</v>
      </c>
      <c r="BF292" s="119">
        <f>IF($U$292="snížená",$N$292,0)</f>
        <v>0</v>
      </c>
      <c r="BG292" s="119">
        <f>IF($U$292="zákl. přenesená",$N$292,0)</f>
        <v>0</v>
      </c>
      <c r="BH292" s="119">
        <f>IF($U$292="sníž. přenesená",$N$292,0)</f>
        <v>0</v>
      </c>
      <c r="BI292" s="119">
        <f>IF($U$292="nulová",$N$292,0)</f>
        <v>0</v>
      </c>
      <c r="BJ292" s="6" t="s">
        <v>19</v>
      </c>
      <c r="BK292" s="119">
        <f>ROUND($L$292*$K$292,2)</f>
        <v>0</v>
      </c>
      <c r="BL292" s="6" t="s">
        <v>138</v>
      </c>
      <c r="BM292" s="6" t="s">
        <v>497</v>
      </c>
    </row>
    <row r="293" spans="2:51" s="6" customFormat="1" ht="18.75" customHeight="1">
      <c r="B293" s="125"/>
      <c r="E293" s="126"/>
      <c r="F293" s="208" t="s">
        <v>367</v>
      </c>
      <c r="G293" s="209"/>
      <c r="H293" s="209"/>
      <c r="I293" s="209"/>
      <c r="K293" s="127">
        <v>207.5</v>
      </c>
      <c r="R293" s="128"/>
      <c r="T293" s="129"/>
      <c r="AA293" s="130"/>
      <c r="AT293" s="126" t="s">
        <v>141</v>
      </c>
      <c r="AU293" s="126" t="s">
        <v>96</v>
      </c>
      <c r="AV293" s="126" t="s">
        <v>96</v>
      </c>
      <c r="AW293" s="126" t="s">
        <v>107</v>
      </c>
      <c r="AX293" s="126" t="s">
        <v>19</v>
      </c>
      <c r="AY293" s="126" t="s">
        <v>133</v>
      </c>
    </row>
    <row r="294" spans="2:65" s="6" customFormat="1" ht="27" customHeight="1">
      <c r="B294" s="19"/>
      <c r="C294" s="112" t="s">
        <v>498</v>
      </c>
      <c r="D294" s="112" t="s">
        <v>134</v>
      </c>
      <c r="E294" s="113" t="s">
        <v>499</v>
      </c>
      <c r="F294" s="203" t="s">
        <v>500</v>
      </c>
      <c r="G294" s="204"/>
      <c r="H294" s="204"/>
      <c r="I294" s="204"/>
      <c r="J294" s="114" t="s">
        <v>402</v>
      </c>
      <c r="K294" s="115">
        <v>11</v>
      </c>
      <c r="L294" s="205"/>
      <c r="M294" s="204"/>
      <c r="N294" s="205">
        <f>ROUND($L$294*$K$294,2)</f>
        <v>0</v>
      </c>
      <c r="O294" s="204"/>
      <c r="P294" s="204"/>
      <c r="Q294" s="204"/>
      <c r="R294" s="20"/>
      <c r="T294" s="116"/>
      <c r="U294" s="26" t="s">
        <v>45</v>
      </c>
      <c r="V294" s="117">
        <v>0.557</v>
      </c>
      <c r="W294" s="117">
        <f>$V$294*$K$294</f>
        <v>6.127000000000001</v>
      </c>
      <c r="X294" s="117">
        <v>0</v>
      </c>
      <c r="Y294" s="117">
        <f>$X$294*$K$294</f>
        <v>0</v>
      </c>
      <c r="Z294" s="117">
        <v>0</v>
      </c>
      <c r="AA294" s="118">
        <f>$Z$294*$K$294</f>
        <v>0</v>
      </c>
      <c r="AR294" s="6" t="s">
        <v>138</v>
      </c>
      <c r="AT294" s="6" t="s">
        <v>134</v>
      </c>
      <c r="AU294" s="6" t="s">
        <v>96</v>
      </c>
      <c r="AY294" s="6" t="s">
        <v>133</v>
      </c>
      <c r="BE294" s="119">
        <f>IF($U$294="základní",$N$294,0)</f>
        <v>0</v>
      </c>
      <c r="BF294" s="119">
        <f>IF($U$294="snížená",$N$294,0)</f>
        <v>0</v>
      </c>
      <c r="BG294" s="119">
        <f>IF($U$294="zákl. přenesená",$N$294,0)</f>
        <v>0</v>
      </c>
      <c r="BH294" s="119">
        <f>IF($U$294="sníž. přenesená",$N$294,0)</f>
        <v>0</v>
      </c>
      <c r="BI294" s="119">
        <f>IF($U$294="nulová",$N$294,0)</f>
        <v>0</v>
      </c>
      <c r="BJ294" s="6" t="s">
        <v>19</v>
      </c>
      <c r="BK294" s="119">
        <f>ROUND($L$294*$K$294,2)</f>
        <v>0</v>
      </c>
      <c r="BL294" s="6" t="s">
        <v>138</v>
      </c>
      <c r="BM294" s="6" t="s">
        <v>501</v>
      </c>
    </row>
    <row r="295" spans="2:51" s="6" customFormat="1" ht="18.75" customHeight="1">
      <c r="B295" s="125"/>
      <c r="E295" s="126"/>
      <c r="F295" s="208" t="s">
        <v>200</v>
      </c>
      <c r="G295" s="209"/>
      <c r="H295" s="209"/>
      <c r="I295" s="209"/>
      <c r="K295" s="127">
        <v>11</v>
      </c>
      <c r="R295" s="128"/>
      <c r="T295" s="129"/>
      <c r="AA295" s="130"/>
      <c r="AT295" s="126" t="s">
        <v>141</v>
      </c>
      <c r="AU295" s="126" t="s">
        <v>96</v>
      </c>
      <c r="AV295" s="126" t="s">
        <v>96</v>
      </c>
      <c r="AW295" s="126" t="s">
        <v>107</v>
      </c>
      <c r="AX295" s="126" t="s">
        <v>19</v>
      </c>
      <c r="AY295" s="126" t="s">
        <v>133</v>
      </c>
    </row>
    <row r="296" spans="2:65" s="6" customFormat="1" ht="27" customHeight="1">
      <c r="B296" s="19"/>
      <c r="C296" s="112" t="s">
        <v>502</v>
      </c>
      <c r="D296" s="112" t="s">
        <v>134</v>
      </c>
      <c r="E296" s="113" t="s">
        <v>503</v>
      </c>
      <c r="F296" s="203" t="s">
        <v>504</v>
      </c>
      <c r="G296" s="204"/>
      <c r="H296" s="204"/>
      <c r="I296" s="204"/>
      <c r="J296" s="114" t="s">
        <v>137</v>
      </c>
      <c r="K296" s="115">
        <v>412.5</v>
      </c>
      <c r="L296" s="205"/>
      <c r="M296" s="204"/>
      <c r="N296" s="205">
        <f>ROUND($L$296*$K$296,2)</f>
        <v>0</v>
      </c>
      <c r="O296" s="204"/>
      <c r="P296" s="204"/>
      <c r="Q296" s="204"/>
      <c r="R296" s="20"/>
      <c r="T296" s="116"/>
      <c r="U296" s="26" t="s">
        <v>45</v>
      </c>
      <c r="V296" s="117">
        <v>0.22</v>
      </c>
      <c r="W296" s="117">
        <f>$V$296*$K$296</f>
        <v>90.75</v>
      </c>
      <c r="X296" s="117">
        <v>0</v>
      </c>
      <c r="Y296" s="117">
        <f>$X$296*$K$296</f>
        <v>0</v>
      </c>
      <c r="Z296" s="117">
        <v>0</v>
      </c>
      <c r="AA296" s="118">
        <f>$Z$296*$K$296</f>
        <v>0</v>
      </c>
      <c r="AR296" s="6" t="s">
        <v>138</v>
      </c>
      <c r="AT296" s="6" t="s">
        <v>134</v>
      </c>
      <c r="AU296" s="6" t="s">
        <v>96</v>
      </c>
      <c r="AY296" s="6" t="s">
        <v>133</v>
      </c>
      <c r="BE296" s="119">
        <f>IF($U$296="základní",$N$296,0)</f>
        <v>0</v>
      </c>
      <c r="BF296" s="119">
        <f>IF($U$296="snížená",$N$296,0)</f>
        <v>0</v>
      </c>
      <c r="BG296" s="119">
        <f>IF($U$296="zákl. přenesená",$N$296,0)</f>
        <v>0</v>
      </c>
      <c r="BH296" s="119">
        <f>IF($U$296="sníž. přenesená",$N$296,0)</f>
        <v>0</v>
      </c>
      <c r="BI296" s="119">
        <f>IF($U$296="nulová",$N$296,0)</f>
        <v>0</v>
      </c>
      <c r="BJ296" s="6" t="s">
        <v>19</v>
      </c>
      <c r="BK296" s="119">
        <f>ROUND($L$296*$K$296,2)</f>
        <v>0</v>
      </c>
      <c r="BL296" s="6" t="s">
        <v>138</v>
      </c>
      <c r="BM296" s="6" t="s">
        <v>505</v>
      </c>
    </row>
    <row r="297" spans="2:51" s="6" customFormat="1" ht="18.75" customHeight="1">
      <c r="B297" s="120"/>
      <c r="E297" s="121"/>
      <c r="F297" s="206" t="s">
        <v>140</v>
      </c>
      <c r="G297" s="207"/>
      <c r="H297" s="207"/>
      <c r="I297" s="207"/>
      <c r="K297" s="121"/>
      <c r="R297" s="122"/>
      <c r="T297" s="123"/>
      <c r="AA297" s="124"/>
      <c r="AT297" s="121" t="s">
        <v>141</v>
      </c>
      <c r="AU297" s="121" t="s">
        <v>96</v>
      </c>
      <c r="AV297" s="121" t="s">
        <v>19</v>
      </c>
      <c r="AW297" s="121" t="s">
        <v>107</v>
      </c>
      <c r="AX297" s="121" t="s">
        <v>80</v>
      </c>
      <c r="AY297" s="121" t="s">
        <v>133</v>
      </c>
    </row>
    <row r="298" spans="2:51" s="6" customFormat="1" ht="18.75" customHeight="1">
      <c r="B298" s="125"/>
      <c r="E298" s="126"/>
      <c r="F298" s="208" t="s">
        <v>143</v>
      </c>
      <c r="G298" s="209"/>
      <c r="H298" s="209"/>
      <c r="I298" s="209"/>
      <c r="K298" s="127">
        <v>412.5</v>
      </c>
      <c r="R298" s="128"/>
      <c r="T298" s="129"/>
      <c r="AA298" s="130"/>
      <c r="AT298" s="126" t="s">
        <v>141</v>
      </c>
      <c r="AU298" s="126" t="s">
        <v>96</v>
      </c>
      <c r="AV298" s="126" t="s">
        <v>96</v>
      </c>
      <c r="AW298" s="126" t="s">
        <v>107</v>
      </c>
      <c r="AX298" s="126" t="s">
        <v>19</v>
      </c>
      <c r="AY298" s="126" t="s">
        <v>133</v>
      </c>
    </row>
    <row r="299" spans="2:63" s="102" customFormat="1" ht="23.25" customHeight="1">
      <c r="B299" s="103"/>
      <c r="D299" s="111" t="s">
        <v>114</v>
      </c>
      <c r="E299" s="111"/>
      <c r="F299" s="111"/>
      <c r="G299" s="111"/>
      <c r="H299" s="111"/>
      <c r="I299" s="111"/>
      <c r="J299" s="111"/>
      <c r="K299" s="111"/>
      <c r="L299" s="111"/>
      <c r="M299" s="111"/>
      <c r="N299" s="217">
        <f>$BK$299</f>
        <v>0</v>
      </c>
      <c r="O299" s="218"/>
      <c r="P299" s="218"/>
      <c r="Q299" s="218"/>
      <c r="R299" s="106"/>
      <c r="T299" s="107"/>
      <c r="W299" s="108">
        <f>SUM($W$300:$W$315)</f>
        <v>765.253244</v>
      </c>
      <c r="Y299" s="108">
        <f>SUM($Y$300:$Y$315)</f>
        <v>0</v>
      </c>
      <c r="AA299" s="109">
        <f>SUM($AA$300:$AA$315)</f>
        <v>0</v>
      </c>
      <c r="AR299" s="105" t="s">
        <v>19</v>
      </c>
      <c r="AT299" s="105" t="s">
        <v>79</v>
      </c>
      <c r="AU299" s="105" t="s">
        <v>96</v>
      </c>
      <c r="AY299" s="105" t="s">
        <v>133</v>
      </c>
      <c r="BK299" s="110">
        <f>SUM($BK$300:$BK$315)</f>
        <v>0</v>
      </c>
    </row>
    <row r="300" spans="2:65" s="6" customFormat="1" ht="27" customHeight="1">
      <c r="B300" s="19"/>
      <c r="C300" s="112" t="s">
        <v>506</v>
      </c>
      <c r="D300" s="112" t="s">
        <v>134</v>
      </c>
      <c r="E300" s="113" t="s">
        <v>507</v>
      </c>
      <c r="F300" s="203" t="s">
        <v>508</v>
      </c>
      <c r="G300" s="204"/>
      <c r="H300" s="204"/>
      <c r="I300" s="204"/>
      <c r="J300" s="114" t="s">
        <v>252</v>
      </c>
      <c r="K300" s="115">
        <v>3039.653</v>
      </c>
      <c r="L300" s="205"/>
      <c r="M300" s="204"/>
      <c r="N300" s="205">
        <f>ROUND($L$300*$K$300,2)</f>
        <v>0</v>
      </c>
      <c r="O300" s="204"/>
      <c r="P300" s="204"/>
      <c r="Q300" s="204"/>
      <c r="R300" s="20"/>
      <c r="T300" s="116"/>
      <c r="U300" s="26" t="s">
        <v>45</v>
      </c>
      <c r="V300" s="117">
        <v>0.03</v>
      </c>
      <c r="W300" s="117">
        <f>$V$300*$K$300</f>
        <v>91.18959</v>
      </c>
      <c r="X300" s="117">
        <v>0</v>
      </c>
      <c r="Y300" s="117">
        <f>$X$300*$K$300</f>
        <v>0</v>
      </c>
      <c r="Z300" s="117">
        <v>0</v>
      </c>
      <c r="AA300" s="118">
        <f>$Z$300*$K$300</f>
        <v>0</v>
      </c>
      <c r="AR300" s="6" t="s">
        <v>138</v>
      </c>
      <c r="AT300" s="6" t="s">
        <v>134</v>
      </c>
      <c r="AU300" s="6" t="s">
        <v>148</v>
      </c>
      <c r="AY300" s="6" t="s">
        <v>133</v>
      </c>
      <c r="BE300" s="119">
        <f>IF($U$300="základní",$N$300,0)</f>
        <v>0</v>
      </c>
      <c r="BF300" s="119">
        <f>IF($U$300="snížená",$N$300,0)</f>
        <v>0</v>
      </c>
      <c r="BG300" s="119">
        <f>IF($U$300="zákl. přenesená",$N$300,0)</f>
        <v>0</v>
      </c>
      <c r="BH300" s="119">
        <f>IF($U$300="sníž. přenesená",$N$300,0)</f>
        <v>0</v>
      </c>
      <c r="BI300" s="119">
        <f>IF($U$300="nulová",$N$300,0)</f>
        <v>0</v>
      </c>
      <c r="BJ300" s="6" t="s">
        <v>19</v>
      </c>
      <c r="BK300" s="119">
        <f>ROUND($L$300*$K$300,2)</f>
        <v>0</v>
      </c>
      <c r="BL300" s="6" t="s">
        <v>138</v>
      </c>
      <c r="BM300" s="6" t="s">
        <v>509</v>
      </c>
    </row>
    <row r="301" spans="2:51" s="6" customFormat="1" ht="18.75" customHeight="1">
      <c r="B301" s="125"/>
      <c r="E301" s="126"/>
      <c r="F301" s="208" t="s">
        <v>510</v>
      </c>
      <c r="G301" s="209"/>
      <c r="H301" s="209"/>
      <c r="I301" s="209"/>
      <c r="K301" s="127">
        <v>902.005</v>
      </c>
      <c r="R301" s="128"/>
      <c r="T301" s="129"/>
      <c r="AA301" s="130"/>
      <c r="AT301" s="126" t="s">
        <v>141</v>
      </c>
      <c r="AU301" s="126" t="s">
        <v>148</v>
      </c>
      <c r="AV301" s="126" t="s">
        <v>96</v>
      </c>
      <c r="AW301" s="126" t="s">
        <v>107</v>
      </c>
      <c r="AX301" s="126" t="s">
        <v>80</v>
      </c>
      <c r="AY301" s="126" t="s">
        <v>133</v>
      </c>
    </row>
    <row r="302" spans="2:51" s="6" customFormat="1" ht="18.75" customHeight="1">
      <c r="B302" s="125"/>
      <c r="E302" s="126"/>
      <c r="F302" s="208" t="s">
        <v>511</v>
      </c>
      <c r="G302" s="209"/>
      <c r="H302" s="209"/>
      <c r="I302" s="209"/>
      <c r="K302" s="127">
        <v>1663.272</v>
      </c>
      <c r="R302" s="128"/>
      <c r="T302" s="129"/>
      <c r="AA302" s="130"/>
      <c r="AT302" s="126" t="s">
        <v>141</v>
      </c>
      <c r="AU302" s="126" t="s">
        <v>148</v>
      </c>
      <c r="AV302" s="126" t="s">
        <v>96</v>
      </c>
      <c r="AW302" s="126" t="s">
        <v>107</v>
      </c>
      <c r="AX302" s="126" t="s">
        <v>80</v>
      </c>
      <c r="AY302" s="126" t="s">
        <v>133</v>
      </c>
    </row>
    <row r="303" spans="2:51" s="6" customFormat="1" ht="18.75" customHeight="1">
      <c r="B303" s="125"/>
      <c r="E303" s="126"/>
      <c r="F303" s="208" t="s">
        <v>512</v>
      </c>
      <c r="G303" s="209"/>
      <c r="H303" s="209"/>
      <c r="I303" s="209"/>
      <c r="K303" s="127">
        <v>474.376</v>
      </c>
      <c r="R303" s="128"/>
      <c r="T303" s="129"/>
      <c r="AA303" s="130"/>
      <c r="AT303" s="126" t="s">
        <v>141</v>
      </c>
      <c r="AU303" s="126" t="s">
        <v>148</v>
      </c>
      <c r="AV303" s="126" t="s">
        <v>96</v>
      </c>
      <c r="AW303" s="126" t="s">
        <v>107</v>
      </c>
      <c r="AX303" s="126" t="s">
        <v>80</v>
      </c>
      <c r="AY303" s="126" t="s">
        <v>133</v>
      </c>
    </row>
    <row r="304" spans="2:51" s="6" customFormat="1" ht="18.75" customHeight="1">
      <c r="B304" s="131"/>
      <c r="E304" s="132"/>
      <c r="F304" s="210" t="s">
        <v>168</v>
      </c>
      <c r="G304" s="211"/>
      <c r="H304" s="211"/>
      <c r="I304" s="211"/>
      <c r="K304" s="133">
        <v>3039.653</v>
      </c>
      <c r="R304" s="134"/>
      <c r="T304" s="135"/>
      <c r="AA304" s="136"/>
      <c r="AT304" s="132" t="s">
        <v>141</v>
      </c>
      <c r="AU304" s="132" t="s">
        <v>148</v>
      </c>
      <c r="AV304" s="132" t="s">
        <v>138</v>
      </c>
      <c r="AW304" s="132" t="s">
        <v>107</v>
      </c>
      <c r="AX304" s="132" t="s">
        <v>19</v>
      </c>
      <c r="AY304" s="132" t="s">
        <v>133</v>
      </c>
    </row>
    <row r="305" spans="2:65" s="6" customFormat="1" ht="27" customHeight="1">
      <c r="B305" s="19"/>
      <c r="C305" s="112" t="s">
        <v>513</v>
      </c>
      <c r="D305" s="112" t="s">
        <v>134</v>
      </c>
      <c r="E305" s="113" t="s">
        <v>514</v>
      </c>
      <c r="F305" s="203" t="s">
        <v>515</v>
      </c>
      <c r="G305" s="204"/>
      <c r="H305" s="204"/>
      <c r="I305" s="204"/>
      <c r="J305" s="114" t="s">
        <v>252</v>
      </c>
      <c r="K305" s="115">
        <v>39639.292</v>
      </c>
      <c r="L305" s="205"/>
      <c r="M305" s="204"/>
      <c r="N305" s="205">
        <f>ROUND($L$305*$K$305,2)</f>
        <v>0</v>
      </c>
      <c r="O305" s="204"/>
      <c r="P305" s="204"/>
      <c r="Q305" s="204"/>
      <c r="R305" s="20"/>
      <c r="T305" s="116"/>
      <c r="U305" s="26" t="s">
        <v>45</v>
      </c>
      <c r="V305" s="117">
        <v>0.002</v>
      </c>
      <c r="W305" s="117">
        <f>$V$305*$K$305</f>
        <v>79.27858400000001</v>
      </c>
      <c r="X305" s="117">
        <v>0</v>
      </c>
      <c r="Y305" s="117">
        <f>$X$305*$K$305</f>
        <v>0</v>
      </c>
      <c r="Z305" s="117">
        <v>0</v>
      </c>
      <c r="AA305" s="118">
        <f>$Z$305*$K$305</f>
        <v>0</v>
      </c>
      <c r="AR305" s="6" t="s">
        <v>138</v>
      </c>
      <c r="AT305" s="6" t="s">
        <v>134</v>
      </c>
      <c r="AU305" s="6" t="s">
        <v>148</v>
      </c>
      <c r="AY305" s="6" t="s">
        <v>133</v>
      </c>
      <c r="BE305" s="119">
        <f>IF($U$305="základní",$N$305,0)</f>
        <v>0</v>
      </c>
      <c r="BF305" s="119">
        <f>IF($U$305="snížená",$N$305,0)</f>
        <v>0</v>
      </c>
      <c r="BG305" s="119">
        <f>IF($U$305="zákl. přenesená",$N$305,0)</f>
        <v>0</v>
      </c>
      <c r="BH305" s="119">
        <f>IF($U$305="sníž. přenesená",$N$305,0)</f>
        <v>0</v>
      </c>
      <c r="BI305" s="119">
        <f>IF($U$305="nulová",$N$305,0)</f>
        <v>0</v>
      </c>
      <c r="BJ305" s="6" t="s">
        <v>19</v>
      </c>
      <c r="BK305" s="119">
        <f>ROUND($L$305*$K$305,2)</f>
        <v>0</v>
      </c>
      <c r="BL305" s="6" t="s">
        <v>138</v>
      </c>
      <c r="BM305" s="6" t="s">
        <v>516</v>
      </c>
    </row>
    <row r="306" spans="2:51" s="6" customFormat="1" ht="32.25" customHeight="1">
      <c r="B306" s="125"/>
      <c r="E306" s="126"/>
      <c r="F306" s="208" t="s">
        <v>517</v>
      </c>
      <c r="G306" s="209"/>
      <c r="H306" s="209"/>
      <c r="I306" s="209"/>
      <c r="K306" s="127">
        <v>3039.653</v>
      </c>
      <c r="R306" s="128"/>
      <c r="T306" s="129"/>
      <c r="AA306" s="130"/>
      <c r="AT306" s="126" t="s">
        <v>141</v>
      </c>
      <c r="AU306" s="126" t="s">
        <v>148</v>
      </c>
      <c r="AV306" s="126" t="s">
        <v>96</v>
      </c>
      <c r="AW306" s="126" t="s">
        <v>107</v>
      </c>
      <c r="AX306" s="126" t="s">
        <v>80</v>
      </c>
      <c r="AY306" s="126" t="s">
        <v>133</v>
      </c>
    </row>
    <row r="307" spans="2:51" s="6" customFormat="1" ht="32.25" customHeight="1">
      <c r="B307" s="120"/>
      <c r="E307" s="121"/>
      <c r="F307" s="206" t="s">
        <v>518</v>
      </c>
      <c r="G307" s="207"/>
      <c r="H307" s="207"/>
      <c r="I307" s="207"/>
      <c r="K307" s="121"/>
      <c r="R307" s="122"/>
      <c r="T307" s="123"/>
      <c r="AA307" s="124"/>
      <c r="AT307" s="121" t="s">
        <v>141</v>
      </c>
      <c r="AU307" s="121" t="s">
        <v>148</v>
      </c>
      <c r="AV307" s="121" t="s">
        <v>19</v>
      </c>
      <c r="AW307" s="121" t="s">
        <v>107</v>
      </c>
      <c r="AX307" s="121" t="s">
        <v>80</v>
      </c>
      <c r="AY307" s="121" t="s">
        <v>133</v>
      </c>
    </row>
    <row r="308" spans="2:51" s="6" customFormat="1" ht="18.75" customHeight="1">
      <c r="B308" s="125"/>
      <c r="E308" s="126"/>
      <c r="F308" s="208" t="s">
        <v>519</v>
      </c>
      <c r="G308" s="209"/>
      <c r="H308" s="209"/>
      <c r="I308" s="209"/>
      <c r="K308" s="127">
        <v>-51.875</v>
      </c>
      <c r="R308" s="128"/>
      <c r="T308" s="129"/>
      <c r="AA308" s="130"/>
      <c r="AT308" s="126" t="s">
        <v>141</v>
      </c>
      <c r="AU308" s="126" t="s">
        <v>148</v>
      </c>
      <c r="AV308" s="126" t="s">
        <v>96</v>
      </c>
      <c r="AW308" s="126" t="s">
        <v>107</v>
      </c>
      <c r="AX308" s="126" t="s">
        <v>80</v>
      </c>
      <c r="AY308" s="126" t="s">
        <v>133</v>
      </c>
    </row>
    <row r="309" spans="2:51" s="6" customFormat="1" ht="32.25" customHeight="1">
      <c r="B309" s="120"/>
      <c r="E309" s="121"/>
      <c r="F309" s="206" t="s">
        <v>520</v>
      </c>
      <c r="G309" s="207"/>
      <c r="H309" s="207"/>
      <c r="I309" s="207"/>
      <c r="K309" s="121"/>
      <c r="R309" s="122"/>
      <c r="T309" s="123"/>
      <c r="AA309" s="124"/>
      <c r="AT309" s="121" t="s">
        <v>141</v>
      </c>
      <c r="AU309" s="121" t="s">
        <v>148</v>
      </c>
      <c r="AV309" s="121" t="s">
        <v>19</v>
      </c>
      <c r="AW309" s="121" t="s">
        <v>107</v>
      </c>
      <c r="AX309" s="121" t="s">
        <v>80</v>
      </c>
      <c r="AY309" s="121" t="s">
        <v>133</v>
      </c>
    </row>
    <row r="310" spans="2:51" s="6" customFormat="1" ht="18.75" customHeight="1">
      <c r="B310" s="125"/>
      <c r="E310" s="126"/>
      <c r="F310" s="208" t="s">
        <v>521</v>
      </c>
      <c r="G310" s="209"/>
      <c r="H310" s="209"/>
      <c r="I310" s="209"/>
      <c r="K310" s="127">
        <v>-156.4</v>
      </c>
      <c r="R310" s="128"/>
      <c r="T310" s="129"/>
      <c r="AA310" s="130"/>
      <c r="AT310" s="126" t="s">
        <v>141</v>
      </c>
      <c r="AU310" s="126" t="s">
        <v>148</v>
      </c>
      <c r="AV310" s="126" t="s">
        <v>96</v>
      </c>
      <c r="AW310" s="126" t="s">
        <v>107</v>
      </c>
      <c r="AX310" s="126" t="s">
        <v>80</v>
      </c>
      <c r="AY310" s="126" t="s">
        <v>133</v>
      </c>
    </row>
    <row r="311" spans="2:51" s="6" customFormat="1" ht="18.75" customHeight="1">
      <c r="B311" s="131"/>
      <c r="E311" s="132"/>
      <c r="F311" s="210" t="s">
        <v>168</v>
      </c>
      <c r="G311" s="211"/>
      <c r="H311" s="211"/>
      <c r="I311" s="211"/>
      <c r="K311" s="133">
        <v>2831.378</v>
      </c>
      <c r="R311" s="134"/>
      <c r="T311" s="135"/>
      <c r="AA311" s="136"/>
      <c r="AT311" s="132" t="s">
        <v>141</v>
      </c>
      <c r="AU311" s="132" t="s">
        <v>148</v>
      </c>
      <c r="AV311" s="132" t="s">
        <v>138</v>
      </c>
      <c r="AW311" s="132" t="s">
        <v>107</v>
      </c>
      <c r="AX311" s="132" t="s">
        <v>80</v>
      </c>
      <c r="AY311" s="132" t="s">
        <v>133</v>
      </c>
    </row>
    <row r="312" spans="2:51" s="6" customFormat="1" ht="18.75" customHeight="1">
      <c r="B312" s="125"/>
      <c r="E312" s="126"/>
      <c r="F312" s="208" t="s">
        <v>522</v>
      </c>
      <c r="G312" s="209"/>
      <c r="H312" s="209"/>
      <c r="I312" s="209"/>
      <c r="K312" s="127">
        <v>39639.292</v>
      </c>
      <c r="R312" s="128"/>
      <c r="T312" s="129"/>
      <c r="AA312" s="130"/>
      <c r="AT312" s="126" t="s">
        <v>141</v>
      </c>
      <c r="AU312" s="126" t="s">
        <v>148</v>
      </c>
      <c r="AV312" s="126" t="s">
        <v>96</v>
      </c>
      <c r="AW312" s="126" t="s">
        <v>107</v>
      </c>
      <c r="AX312" s="126" t="s">
        <v>19</v>
      </c>
      <c r="AY312" s="126" t="s">
        <v>133</v>
      </c>
    </row>
    <row r="313" spans="2:65" s="6" customFormat="1" ht="27" customHeight="1">
      <c r="B313" s="19"/>
      <c r="C313" s="112" t="s">
        <v>523</v>
      </c>
      <c r="D313" s="112" t="s">
        <v>134</v>
      </c>
      <c r="E313" s="113" t="s">
        <v>524</v>
      </c>
      <c r="F313" s="203" t="s">
        <v>525</v>
      </c>
      <c r="G313" s="204"/>
      <c r="H313" s="204"/>
      <c r="I313" s="204"/>
      <c r="J313" s="114" t="s">
        <v>252</v>
      </c>
      <c r="K313" s="115">
        <v>2831.378</v>
      </c>
      <c r="L313" s="205"/>
      <c r="M313" s="204"/>
      <c r="N313" s="205">
        <f>ROUND($L$313*$K$313,2)</f>
        <v>0</v>
      </c>
      <c r="O313" s="204"/>
      <c r="P313" s="204"/>
      <c r="Q313" s="204"/>
      <c r="R313" s="20"/>
      <c r="T313" s="116"/>
      <c r="U313" s="26" t="s">
        <v>45</v>
      </c>
      <c r="V313" s="117">
        <v>0</v>
      </c>
      <c r="W313" s="117">
        <f>$V$313*$K$313</f>
        <v>0</v>
      </c>
      <c r="X313" s="117">
        <v>0</v>
      </c>
      <c r="Y313" s="117">
        <f>$X$313*$K$313</f>
        <v>0</v>
      </c>
      <c r="Z313" s="117">
        <v>0</v>
      </c>
      <c r="AA313" s="118">
        <f>$Z$313*$K$313</f>
        <v>0</v>
      </c>
      <c r="AR313" s="6" t="s">
        <v>138</v>
      </c>
      <c r="AT313" s="6" t="s">
        <v>134</v>
      </c>
      <c r="AU313" s="6" t="s">
        <v>148</v>
      </c>
      <c r="AY313" s="6" t="s">
        <v>133</v>
      </c>
      <c r="BE313" s="119">
        <f>IF($U$313="základní",$N$313,0)</f>
        <v>0</v>
      </c>
      <c r="BF313" s="119">
        <f>IF($U$313="snížená",$N$313,0)</f>
        <v>0</v>
      </c>
      <c r="BG313" s="119">
        <f>IF($U$313="zákl. přenesená",$N$313,0)</f>
        <v>0</v>
      </c>
      <c r="BH313" s="119">
        <f>IF($U$313="sníž. přenesená",$N$313,0)</f>
        <v>0</v>
      </c>
      <c r="BI313" s="119">
        <f>IF($U$313="nulová",$N$313,0)</f>
        <v>0</v>
      </c>
      <c r="BJ313" s="6" t="s">
        <v>19</v>
      </c>
      <c r="BK313" s="119">
        <f>ROUND($L$313*$K$313,2)</f>
        <v>0</v>
      </c>
      <c r="BL313" s="6" t="s">
        <v>138</v>
      </c>
      <c r="BM313" s="6" t="s">
        <v>526</v>
      </c>
    </row>
    <row r="314" spans="2:51" s="6" customFormat="1" ht="18.75" customHeight="1">
      <c r="B314" s="125"/>
      <c r="E314" s="126"/>
      <c r="F314" s="208" t="s">
        <v>527</v>
      </c>
      <c r="G314" s="209"/>
      <c r="H314" s="209"/>
      <c r="I314" s="209"/>
      <c r="K314" s="127">
        <v>2831.378</v>
      </c>
      <c r="R314" s="128"/>
      <c r="T314" s="129"/>
      <c r="AA314" s="130"/>
      <c r="AT314" s="126" t="s">
        <v>141</v>
      </c>
      <c r="AU314" s="126" t="s">
        <v>148</v>
      </c>
      <c r="AV314" s="126" t="s">
        <v>96</v>
      </c>
      <c r="AW314" s="126" t="s">
        <v>107</v>
      </c>
      <c r="AX314" s="126" t="s">
        <v>19</v>
      </c>
      <c r="AY314" s="126" t="s">
        <v>133</v>
      </c>
    </row>
    <row r="315" spans="2:65" s="6" customFormat="1" ht="39" customHeight="1">
      <c r="B315" s="19"/>
      <c r="C315" s="112" t="s">
        <v>528</v>
      </c>
      <c r="D315" s="112" t="s">
        <v>134</v>
      </c>
      <c r="E315" s="113" t="s">
        <v>529</v>
      </c>
      <c r="F315" s="203" t="s">
        <v>530</v>
      </c>
      <c r="G315" s="204"/>
      <c r="H315" s="204"/>
      <c r="I315" s="204"/>
      <c r="J315" s="114" t="s">
        <v>252</v>
      </c>
      <c r="K315" s="115">
        <v>9011.895</v>
      </c>
      <c r="L315" s="205"/>
      <c r="M315" s="204"/>
      <c r="N315" s="205">
        <f>ROUND($L$315*$K$315,2)</f>
        <v>0</v>
      </c>
      <c r="O315" s="204"/>
      <c r="P315" s="204"/>
      <c r="Q315" s="204"/>
      <c r="R315" s="20"/>
      <c r="T315" s="116"/>
      <c r="U315" s="26" t="s">
        <v>45</v>
      </c>
      <c r="V315" s="117">
        <v>0.066</v>
      </c>
      <c r="W315" s="117">
        <f>$V$315*$K$315</f>
        <v>594.78507</v>
      </c>
      <c r="X315" s="117">
        <v>0</v>
      </c>
      <c r="Y315" s="117">
        <f>$X$315*$K$315</f>
        <v>0</v>
      </c>
      <c r="Z315" s="117">
        <v>0</v>
      </c>
      <c r="AA315" s="118">
        <f>$Z$315*$K$315</f>
        <v>0</v>
      </c>
      <c r="AR315" s="6" t="s">
        <v>138</v>
      </c>
      <c r="AT315" s="6" t="s">
        <v>134</v>
      </c>
      <c r="AU315" s="6" t="s">
        <v>148</v>
      </c>
      <c r="AY315" s="6" t="s">
        <v>133</v>
      </c>
      <c r="BE315" s="119">
        <f>IF($U$315="základní",$N$315,0)</f>
        <v>0</v>
      </c>
      <c r="BF315" s="119">
        <f>IF($U$315="snížená",$N$315,0)</f>
        <v>0</v>
      </c>
      <c r="BG315" s="119">
        <f>IF($U$315="zákl. přenesená",$N$315,0)</f>
        <v>0</v>
      </c>
      <c r="BH315" s="119">
        <f>IF($U$315="sníž. přenesená",$N$315,0)</f>
        <v>0</v>
      </c>
      <c r="BI315" s="119">
        <f>IF($U$315="nulová",$N$315,0)</f>
        <v>0</v>
      </c>
      <c r="BJ315" s="6" t="s">
        <v>19</v>
      </c>
      <c r="BK315" s="119">
        <f>ROUND($L$315*$K$315,2)</f>
        <v>0</v>
      </c>
      <c r="BL315" s="6" t="s">
        <v>138</v>
      </c>
      <c r="BM315" s="6" t="s">
        <v>531</v>
      </c>
    </row>
    <row r="316" spans="2:63" s="102" customFormat="1" ht="37.5" customHeight="1">
      <c r="B316" s="103"/>
      <c r="D316" s="104" t="s">
        <v>115</v>
      </c>
      <c r="E316" s="104"/>
      <c r="F316" s="104"/>
      <c r="G316" s="104"/>
      <c r="H316" s="104"/>
      <c r="I316" s="104"/>
      <c r="J316" s="104"/>
      <c r="K316" s="104"/>
      <c r="L316" s="104"/>
      <c r="M316" s="104"/>
      <c r="N316" s="219">
        <f>$BK$316</f>
        <v>0</v>
      </c>
      <c r="O316" s="218"/>
      <c r="P316" s="218"/>
      <c r="Q316" s="218"/>
      <c r="R316" s="106"/>
      <c r="T316" s="107"/>
      <c r="W316" s="108">
        <f>$W$317</f>
        <v>0</v>
      </c>
      <c r="Y316" s="108">
        <f>$Y$317</f>
        <v>0</v>
      </c>
      <c r="AA316" s="109">
        <f>$AA$317</f>
        <v>0</v>
      </c>
      <c r="AR316" s="105" t="s">
        <v>159</v>
      </c>
      <c r="AT316" s="105" t="s">
        <v>79</v>
      </c>
      <c r="AU316" s="105" t="s">
        <v>80</v>
      </c>
      <c r="AY316" s="105" t="s">
        <v>133</v>
      </c>
      <c r="BK316" s="110">
        <f>$BK$317</f>
        <v>0</v>
      </c>
    </row>
    <row r="317" spans="2:63" s="102" customFormat="1" ht="21" customHeight="1">
      <c r="B317" s="103"/>
      <c r="D317" s="111" t="s">
        <v>116</v>
      </c>
      <c r="E317" s="111"/>
      <c r="F317" s="111"/>
      <c r="G317" s="111"/>
      <c r="H317" s="111"/>
      <c r="I317" s="111"/>
      <c r="J317" s="111"/>
      <c r="K317" s="111"/>
      <c r="L317" s="111"/>
      <c r="M317" s="111"/>
      <c r="N317" s="217">
        <f>$BK$317</f>
        <v>0</v>
      </c>
      <c r="O317" s="218"/>
      <c r="P317" s="218"/>
      <c r="Q317" s="218"/>
      <c r="R317" s="106"/>
      <c r="T317" s="107"/>
      <c r="W317" s="108">
        <f>SUM($W$318:$W$325)</f>
        <v>0</v>
      </c>
      <c r="Y317" s="108">
        <f>SUM($Y$318:$Y$325)</f>
        <v>0</v>
      </c>
      <c r="AA317" s="109">
        <f>SUM($AA$318:$AA$325)</f>
        <v>0</v>
      </c>
      <c r="AR317" s="105" t="s">
        <v>159</v>
      </c>
      <c r="AT317" s="105" t="s">
        <v>79</v>
      </c>
      <c r="AU317" s="105" t="s">
        <v>19</v>
      </c>
      <c r="AY317" s="105" t="s">
        <v>133</v>
      </c>
      <c r="BK317" s="110">
        <f>SUM($BK$318:$BK$325)</f>
        <v>0</v>
      </c>
    </row>
    <row r="318" spans="2:65" s="6" customFormat="1" ht="15.75" customHeight="1">
      <c r="B318" s="19"/>
      <c r="C318" s="112" t="s">
        <v>532</v>
      </c>
      <c r="D318" s="112" t="s">
        <v>134</v>
      </c>
      <c r="E318" s="113" t="s">
        <v>533</v>
      </c>
      <c r="F318" s="203" t="s">
        <v>534</v>
      </c>
      <c r="G318" s="204"/>
      <c r="H318" s="204"/>
      <c r="I318" s="204"/>
      <c r="J318" s="114" t="s">
        <v>535</v>
      </c>
      <c r="K318" s="115">
        <v>1</v>
      </c>
      <c r="L318" s="205"/>
      <c r="M318" s="204"/>
      <c r="N318" s="205">
        <f>ROUND($L$318*$K$318,2)</f>
        <v>0</v>
      </c>
      <c r="O318" s="204"/>
      <c r="P318" s="204"/>
      <c r="Q318" s="204"/>
      <c r="R318" s="20"/>
      <c r="T318" s="116"/>
      <c r="U318" s="26" t="s">
        <v>45</v>
      </c>
      <c r="V318" s="117">
        <v>0</v>
      </c>
      <c r="W318" s="117">
        <f>$V$318*$K$318</f>
        <v>0</v>
      </c>
      <c r="X318" s="117">
        <v>0</v>
      </c>
      <c r="Y318" s="117">
        <f>$X$318*$K$318</f>
        <v>0</v>
      </c>
      <c r="Z318" s="117">
        <v>0</v>
      </c>
      <c r="AA318" s="118">
        <f>$Z$318*$K$318</f>
        <v>0</v>
      </c>
      <c r="AR318" s="6" t="s">
        <v>536</v>
      </c>
      <c r="AT318" s="6" t="s">
        <v>134</v>
      </c>
      <c r="AU318" s="6" t="s">
        <v>96</v>
      </c>
      <c r="AY318" s="6" t="s">
        <v>133</v>
      </c>
      <c r="BE318" s="119">
        <f>IF($U$318="základní",$N$318,0)</f>
        <v>0</v>
      </c>
      <c r="BF318" s="119">
        <f>IF($U$318="snížená",$N$318,0)</f>
        <v>0</v>
      </c>
      <c r="BG318" s="119">
        <f>IF($U$318="zákl. přenesená",$N$318,0)</f>
        <v>0</v>
      </c>
      <c r="BH318" s="119">
        <f>IF($U$318="sníž. přenesená",$N$318,0)</f>
        <v>0</v>
      </c>
      <c r="BI318" s="119">
        <f>IF($U$318="nulová",$N$318,0)</f>
        <v>0</v>
      </c>
      <c r="BJ318" s="6" t="s">
        <v>19</v>
      </c>
      <c r="BK318" s="119">
        <f>ROUND($L$318*$K$318,2)</f>
        <v>0</v>
      </c>
      <c r="BL318" s="6" t="s">
        <v>536</v>
      </c>
      <c r="BM318" s="6" t="s">
        <v>537</v>
      </c>
    </row>
    <row r="319" spans="2:65" s="6" customFormat="1" ht="15.75" customHeight="1">
      <c r="B319" s="19"/>
      <c r="C319" s="112" t="s">
        <v>538</v>
      </c>
      <c r="D319" s="112" t="s">
        <v>134</v>
      </c>
      <c r="E319" s="113" t="s">
        <v>539</v>
      </c>
      <c r="F319" s="203" t="s">
        <v>540</v>
      </c>
      <c r="G319" s="204"/>
      <c r="H319" s="204"/>
      <c r="I319" s="204"/>
      <c r="J319" s="114" t="s">
        <v>535</v>
      </c>
      <c r="K319" s="115">
        <v>1</v>
      </c>
      <c r="L319" s="205"/>
      <c r="M319" s="204"/>
      <c r="N319" s="205">
        <f>ROUND($L$319*$K$319,2)</f>
        <v>0</v>
      </c>
      <c r="O319" s="204"/>
      <c r="P319" s="204"/>
      <c r="Q319" s="204"/>
      <c r="R319" s="20"/>
      <c r="T319" s="116"/>
      <c r="U319" s="26" t="s">
        <v>45</v>
      </c>
      <c r="V319" s="117">
        <v>0</v>
      </c>
      <c r="W319" s="117">
        <f>$V$319*$K$319</f>
        <v>0</v>
      </c>
      <c r="X319" s="117">
        <v>0</v>
      </c>
      <c r="Y319" s="117">
        <f>$X$319*$K$319</f>
        <v>0</v>
      </c>
      <c r="Z319" s="117">
        <v>0</v>
      </c>
      <c r="AA319" s="118">
        <f>$Z$319*$K$319</f>
        <v>0</v>
      </c>
      <c r="AR319" s="6" t="s">
        <v>536</v>
      </c>
      <c r="AT319" s="6" t="s">
        <v>134</v>
      </c>
      <c r="AU319" s="6" t="s">
        <v>96</v>
      </c>
      <c r="AY319" s="6" t="s">
        <v>133</v>
      </c>
      <c r="BE319" s="119">
        <f>IF($U$319="základní",$N$319,0)</f>
        <v>0</v>
      </c>
      <c r="BF319" s="119">
        <f>IF($U$319="snížená",$N$319,0)</f>
        <v>0</v>
      </c>
      <c r="BG319" s="119">
        <f>IF($U$319="zákl. přenesená",$N$319,0)</f>
        <v>0</v>
      </c>
      <c r="BH319" s="119">
        <f>IF($U$319="sníž. přenesená",$N$319,0)</f>
        <v>0</v>
      </c>
      <c r="BI319" s="119">
        <f>IF($U$319="nulová",$N$319,0)</f>
        <v>0</v>
      </c>
      <c r="BJ319" s="6" t="s">
        <v>19</v>
      </c>
      <c r="BK319" s="119">
        <f>ROUND($L$319*$K$319,2)</f>
        <v>0</v>
      </c>
      <c r="BL319" s="6" t="s">
        <v>536</v>
      </c>
      <c r="BM319" s="6" t="s">
        <v>541</v>
      </c>
    </row>
    <row r="320" spans="2:65" s="6" customFormat="1" ht="15.75" customHeight="1">
      <c r="B320" s="19"/>
      <c r="C320" s="112" t="s">
        <v>542</v>
      </c>
      <c r="D320" s="112" t="s">
        <v>134</v>
      </c>
      <c r="E320" s="113" t="s">
        <v>543</v>
      </c>
      <c r="F320" s="203" t="s">
        <v>544</v>
      </c>
      <c r="G320" s="204"/>
      <c r="H320" s="204"/>
      <c r="I320" s="204"/>
      <c r="J320" s="114" t="s">
        <v>535</v>
      </c>
      <c r="K320" s="115">
        <v>1</v>
      </c>
      <c r="L320" s="205"/>
      <c r="M320" s="204"/>
      <c r="N320" s="205">
        <f>ROUND($L$320*$K$320,2)</f>
        <v>0</v>
      </c>
      <c r="O320" s="204"/>
      <c r="P320" s="204"/>
      <c r="Q320" s="204"/>
      <c r="R320" s="20"/>
      <c r="T320" s="116"/>
      <c r="U320" s="26" t="s">
        <v>45</v>
      </c>
      <c r="V320" s="117">
        <v>0</v>
      </c>
      <c r="W320" s="117">
        <f>$V$320*$K$320</f>
        <v>0</v>
      </c>
      <c r="X320" s="117">
        <v>0</v>
      </c>
      <c r="Y320" s="117">
        <f>$X$320*$K$320</f>
        <v>0</v>
      </c>
      <c r="Z320" s="117">
        <v>0</v>
      </c>
      <c r="AA320" s="118">
        <f>$Z$320*$K$320</f>
        <v>0</v>
      </c>
      <c r="AR320" s="6" t="s">
        <v>545</v>
      </c>
      <c r="AT320" s="6" t="s">
        <v>134</v>
      </c>
      <c r="AU320" s="6" t="s">
        <v>96</v>
      </c>
      <c r="AY320" s="6" t="s">
        <v>133</v>
      </c>
      <c r="BE320" s="119">
        <f>IF($U$320="základní",$N$320,0)</f>
        <v>0</v>
      </c>
      <c r="BF320" s="119">
        <f>IF($U$320="snížená",$N$320,0)</f>
        <v>0</v>
      </c>
      <c r="BG320" s="119">
        <f>IF($U$320="zákl. přenesená",$N$320,0)</f>
        <v>0</v>
      </c>
      <c r="BH320" s="119">
        <f>IF($U$320="sníž. přenesená",$N$320,0)</f>
        <v>0</v>
      </c>
      <c r="BI320" s="119">
        <f>IF($U$320="nulová",$N$320,0)</f>
        <v>0</v>
      </c>
      <c r="BJ320" s="6" t="s">
        <v>19</v>
      </c>
      <c r="BK320" s="119">
        <f>ROUND($L$320*$K$320,2)</f>
        <v>0</v>
      </c>
      <c r="BL320" s="6" t="s">
        <v>545</v>
      </c>
      <c r="BM320" s="6" t="s">
        <v>546</v>
      </c>
    </row>
    <row r="321" spans="2:65" s="6" customFormat="1" ht="15.75" customHeight="1">
      <c r="B321" s="19"/>
      <c r="C321" s="112" t="s">
        <v>547</v>
      </c>
      <c r="D321" s="112" t="s">
        <v>134</v>
      </c>
      <c r="E321" s="113" t="s">
        <v>548</v>
      </c>
      <c r="F321" s="203" t="s">
        <v>549</v>
      </c>
      <c r="G321" s="204"/>
      <c r="H321" s="204"/>
      <c r="I321" s="204"/>
      <c r="J321" s="114" t="s">
        <v>535</v>
      </c>
      <c r="K321" s="115">
        <v>1</v>
      </c>
      <c r="L321" s="205"/>
      <c r="M321" s="204"/>
      <c r="N321" s="205">
        <f>ROUND($L$321*$K$321,2)</f>
        <v>0</v>
      </c>
      <c r="O321" s="204"/>
      <c r="P321" s="204"/>
      <c r="Q321" s="204"/>
      <c r="R321" s="20"/>
      <c r="T321" s="116"/>
      <c r="U321" s="26" t="s">
        <v>45</v>
      </c>
      <c r="V321" s="117">
        <v>0</v>
      </c>
      <c r="W321" s="117">
        <f>$V$321*$K$321</f>
        <v>0</v>
      </c>
      <c r="X321" s="117">
        <v>0</v>
      </c>
      <c r="Y321" s="117">
        <f>$X$321*$K$321</f>
        <v>0</v>
      </c>
      <c r="Z321" s="117">
        <v>0</v>
      </c>
      <c r="AA321" s="118">
        <f>$Z$321*$K$321</f>
        <v>0</v>
      </c>
      <c r="AR321" s="6" t="s">
        <v>545</v>
      </c>
      <c r="AT321" s="6" t="s">
        <v>134</v>
      </c>
      <c r="AU321" s="6" t="s">
        <v>96</v>
      </c>
      <c r="AY321" s="6" t="s">
        <v>133</v>
      </c>
      <c r="BE321" s="119">
        <f>IF($U$321="základní",$N$321,0)</f>
        <v>0</v>
      </c>
      <c r="BF321" s="119">
        <f>IF($U$321="snížená",$N$321,0)</f>
        <v>0</v>
      </c>
      <c r="BG321" s="119">
        <f>IF($U$321="zákl. přenesená",$N$321,0)</f>
        <v>0</v>
      </c>
      <c r="BH321" s="119">
        <f>IF($U$321="sníž. přenesená",$N$321,0)</f>
        <v>0</v>
      </c>
      <c r="BI321" s="119">
        <f>IF($U$321="nulová",$N$321,0)</f>
        <v>0</v>
      </c>
      <c r="BJ321" s="6" t="s">
        <v>19</v>
      </c>
      <c r="BK321" s="119">
        <f>ROUND($L$321*$K$321,2)</f>
        <v>0</v>
      </c>
      <c r="BL321" s="6" t="s">
        <v>545</v>
      </c>
      <c r="BM321" s="6" t="s">
        <v>550</v>
      </c>
    </row>
    <row r="322" spans="2:65" s="6" customFormat="1" ht="15.75" customHeight="1">
      <c r="B322" s="19"/>
      <c r="C322" s="112" t="s">
        <v>551</v>
      </c>
      <c r="D322" s="112" t="s">
        <v>134</v>
      </c>
      <c r="E322" s="113" t="s">
        <v>552</v>
      </c>
      <c r="F322" s="203" t="s">
        <v>553</v>
      </c>
      <c r="G322" s="204"/>
      <c r="H322" s="204"/>
      <c r="I322" s="204"/>
      <c r="J322" s="114" t="s">
        <v>535</v>
      </c>
      <c r="K322" s="115">
        <v>1</v>
      </c>
      <c r="L322" s="205"/>
      <c r="M322" s="204"/>
      <c r="N322" s="205">
        <f>ROUND($L$322*$K$322,2)</f>
        <v>0</v>
      </c>
      <c r="O322" s="204"/>
      <c r="P322" s="204"/>
      <c r="Q322" s="204"/>
      <c r="R322" s="20"/>
      <c r="T322" s="116"/>
      <c r="U322" s="26" t="s">
        <v>45</v>
      </c>
      <c r="V322" s="117">
        <v>0</v>
      </c>
      <c r="W322" s="117">
        <f>$V$322*$K$322</f>
        <v>0</v>
      </c>
      <c r="X322" s="117">
        <v>0</v>
      </c>
      <c r="Y322" s="117">
        <f>$X$322*$K$322</f>
        <v>0</v>
      </c>
      <c r="Z322" s="117">
        <v>0</v>
      </c>
      <c r="AA322" s="118">
        <f>$Z$322*$K$322</f>
        <v>0</v>
      </c>
      <c r="AR322" s="6" t="s">
        <v>554</v>
      </c>
      <c r="AT322" s="6" t="s">
        <v>134</v>
      </c>
      <c r="AU322" s="6" t="s">
        <v>96</v>
      </c>
      <c r="AY322" s="6" t="s">
        <v>133</v>
      </c>
      <c r="BE322" s="119">
        <f>IF($U$322="základní",$N$322,0)</f>
        <v>0</v>
      </c>
      <c r="BF322" s="119">
        <f>IF($U$322="snížená",$N$322,0)</f>
        <v>0</v>
      </c>
      <c r="BG322" s="119">
        <f>IF($U$322="zákl. přenesená",$N$322,0)</f>
        <v>0</v>
      </c>
      <c r="BH322" s="119">
        <f>IF($U$322="sníž. přenesená",$N$322,0)</f>
        <v>0</v>
      </c>
      <c r="BI322" s="119">
        <f>IF($U$322="nulová",$N$322,0)</f>
        <v>0</v>
      </c>
      <c r="BJ322" s="6" t="s">
        <v>19</v>
      </c>
      <c r="BK322" s="119">
        <f>ROUND($L$322*$K$322,2)</f>
        <v>0</v>
      </c>
      <c r="BL322" s="6" t="s">
        <v>554</v>
      </c>
      <c r="BM322" s="6" t="s">
        <v>555</v>
      </c>
    </row>
    <row r="323" spans="2:65" s="6" customFormat="1" ht="27" customHeight="1">
      <c r="B323" s="19"/>
      <c r="C323" s="112" t="s">
        <v>556</v>
      </c>
      <c r="D323" s="112" t="s">
        <v>134</v>
      </c>
      <c r="E323" s="113" t="s">
        <v>557</v>
      </c>
      <c r="F323" s="203" t="s">
        <v>558</v>
      </c>
      <c r="G323" s="204"/>
      <c r="H323" s="204"/>
      <c r="I323" s="204"/>
      <c r="J323" s="114" t="s">
        <v>535</v>
      </c>
      <c r="K323" s="115">
        <v>1</v>
      </c>
      <c r="L323" s="205"/>
      <c r="M323" s="204"/>
      <c r="N323" s="205">
        <f>ROUND($L$323*$K$323,2)</f>
        <v>0</v>
      </c>
      <c r="O323" s="204"/>
      <c r="P323" s="204"/>
      <c r="Q323" s="204"/>
      <c r="R323" s="20"/>
      <c r="T323" s="116"/>
      <c r="U323" s="26" t="s">
        <v>45</v>
      </c>
      <c r="V323" s="117">
        <v>0</v>
      </c>
      <c r="W323" s="117">
        <f>$V$323*$K$323</f>
        <v>0</v>
      </c>
      <c r="X323" s="117">
        <v>0</v>
      </c>
      <c r="Y323" s="117">
        <f>$X$323*$K$323</f>
        <v>0</v>
      </c>
      <c r="Z323" s="117">
        <v>0</v>
      </c>
      <c r="AA323" s="118">
        <f>$Z$323*$K$323</f>
        <v>0</v>
      </c>
      <c r="AR323" s="6" t="s">
        <v>554</v>
      </c>
      <c r="AT323" s="6" t="s">
        <v>134</v>
      </c>
      <c r="AU323" s="6" t="s">
        <v>96</v>
      </c>
      <c r="AY323" s="6" t="s">
        <v>133</v>
      </c>
      <c r="BE323" s="119">
        <f>IF($U$323="základní",$N$323,0)</f>
        <v>0</v>
      </c>
      <c r="BF323" s="119">
        <f>IF($U$323="snížená",$N$323,0)</f>
        <v>0</v>
      </c>
      <c r="BG323" s="119">
        <f>IF($U$323="zákl. přenesená",$N$323,0)</f>
        <v>0</v>
      </c>
      <c r="BH323" s="119">
        <f>IF($U$323="sníž. přenesená",$N$323,0)</f>
        <v>0</v>
      </c>
      <c r="BI323" s="119">
        <f>IF($U$323="nulová",$N$323,0)</f>
        <v>0</v>
      </c>
      <c r="BJ323" s="6" t="s">
        <v>19</v>
      </c>
      <c r="BK323" s="119">
        <f>ROUND($L$323*$K$323,2)</f>
        <v>0</v>
      </c>
      <c r="BL323" s="6" t="s">
        <v>554</v>
      </c>
      <c r="BM323" s="6" t="s">
        <v>559</v>
      </c>
    </row>
    <row r="324" spans="2:65" s="6" customFormat="1" ht="15.75" customHeight="1">
      <c r="B324" s="19"/>
      <c r="C324" s="112" t="s">
        <v>560</v>
      </c>
      <c r="D324" s="112" t="s">
        <v>134</v>
      </c>
      <c r="E324" s="113" t="s">
        <v>561</v>
      </c>
      <c r="F324" s="203" t="s">
        <v>562</v>
      </c>
      <c r="G324" s="204"/>
      <c r="H324" s="204"/>
      <c r="I324" s="204"/>
      <c r="J324" s="114" t="s">
        <v>535</v>
      </c>
      <c r="K324" s="115">
        <v>1</v>
      </c>
      <c r="L324" s="205"/>
      <c r="M324" s="204"/>
      <c r="N324" s="205">
        <f>ROUND($L$324*$K$324,2)</f>
        <v>0</v>
      </c>
      <c r="O324" s="204"/>
      <c r="P324" s="204"/>
      <c r="Q324" s="204"/>
      <c r="R324" s="20"/>
      <c r="T324" s="116"/>
      <c r="U324" s="26" t="s">
        <v>45</v>
      </c>
      <c r="V324" s="117">
        <v>0</v>
      </c>
      <c r="W324" s="117">
        <f>$V$324*$K$324</f>
        <v>0</v>
      </c>
      <c r="X324" s="117">
        <v>0</v>
      </c>
      <c r="Y324" s="117">
        <f>$X$324*$K$324</f>
        <v>0</v>
      </c>
      <c r="Z324" s="117">
        <v>0</v>
      </c>
      <c r="AA324" s="118">
        <f>$Z$324*$K$324</f>
        <v>0</v>
      </c>
      <c r="AR324" s="6" t="s">
        <v>563</v>
      </c>
      <c r="AT324" s="6" t="s">
        <v>134</v>
      </c>
      <c r="AU324" s="6" t="s">
        <v>96</v>
      </c>
      <c r="AY324" s="6" t="s">
        <v>133</v>
      </c>
      <c r="BE324" s="119">
        <f>IF($U$324="základní",$N$324,0)</f>
        <v>0</v>
      </c>
      <c r="BF324" s="119">
        <f>IF($U$324="snížená",$N$324,0)</f>
        <v>0</v>
      </c>
      <c r="BG324" s="119">
        <f>IF($U$324="zákl. přenesená",$N$324,0)</f>
        <v>0</v>
      </c>
      <c r="BH324" s="119">
        <f>IF($U$324="sníž. přenesená",$N$324,0)</f>
        <v>0</v>
      </c>
      <c r="BI324" s="119">
        <f>IF($U$324="nulová",$N$324,0)</f>
        <v>0</v>
      </c>
      <c r="BJ324" s="6" t="s">
        <v>19</v>
      </c>
      <c r="BK324" s="119">
        <f>ROUND($L$324*$K$324,2)</f>
        <v>0</v>
      </c>
      <c r="BL324" s="6" t="s">
        <v>563</v>
      </c>
      <c r="BM324" s="6" t="s">
        <v>564</v>
      </c>
    </row>
    <row r="325" spans="2:65" s="6" customFormat="1" ht="27" customHeight="1">
      <c r="B325" s="19"/>
      <c r="C325" s="112" t="s">
        <v>565</v>
      </c>
      <c r="D325" s="112" t="s">
        <v>134</v>
      </c>
      <c r="E325" s="113" t="s">
        <v>566</v>
      </c>
      <c r="F325" s="203" t="s">
        <v>567</v>
      </c>
      <c r="G325" s="204"/>
      <c r="H325" s="204"/>
      <c r="I325" s="204"/>
      <c r="J325" s="114" t="s">
        <v>332</v>
      </c>
      <c r="K325" s="115">
        <v>10</v>
      </c>
      <c r="L325" s="205"/>
      <c r="M325" s="204"/>
      <c r="N325" s="205">
        <f>ROUND($L$325*$K$325,2)</f>
        <v>0</v>
      </c>
      <c r="O325" s="204"/>
      <c r="P325" s="204"/>
      <c r="Q325" s="204"/>
      <c r="R325" s="20"/>
      <c r="T325" s="116"/>
      <c r="U325" s="147" t="s">
        <v>45</v>
      </c>
      <c r="V325" s="148">
        <v>0</v>
      </c>
      <c r="W325" s="148">
        <f>$V$325*$K$325</f>
        <v>0</v>
      </c>
      <c r="X325" s="148">
        <v>0</v>
      </c>
      <c r="Y325" s="148">
        <f>$X$325*$K$325</f>
        <v>0</v>
      </c>
      <c r="Z325" s="148">
        <v>0</v>
      </c>
      <c r="AA325" s="149">
        <f>$Z$325*$K$325</f>
        <v>0</v>
      </c>
      <c r="AR325" s="6" t="s">
        <v>563</v>
      </c>
      <c r="AT325" s="6" t="s">
        <v>134</v>
      </c>
      <c r="AU325" s="6" t="s">
        <v>96</v>
      </c>
      <c r="AY325" s="6" t="s">
        <v>133</v>
      </c>
      <c r="BE325" s="119">
        <f>IF($U$325="základní",$N$325,0)</f>
        <v>0</v>
      </c>
      <c r="BF325" s="119">
        <f>IF($U$325="snížená",$N$325,0)</f>
        <v>0</v>
      </c>
      <c r="BG325" s="119">
        <f>IF($U$325="zákl. přenesená",$N$325,0)</f>
        <v>0</v>
      </c>
      <c r="BH325" s="119">
        <f>IF($U$325="sníž. přenesená",$N$325,0)</f>
        <v>0</v>
      </c>
      <c r="BI325" s="119">
        <f>IF($U$325="nulová",$N$325,0)</f>
        <v>0</v>
      </c>
      <c r="BJ325" s="6" t="s">
        <v>19</v>
      </c>
      <c r="BK325" s="119">
        <f>ROUND($L$325*$K$325,2)</f>
        <v>0</v>
      </c>
      <c r="BL325" s="6" t="s">
        <v>563</v>
      </c>
      <c r="BM325" s="6" t="s">
        <v>568</v>
      </c>
    </row>
    <row r="326" spans="2:18" s="6" customFormat="1" ht="7.5" customHeight="1">
      <c r="B326" s="41"/>
      <c r="C326" s="42"/>
      <c r="D326" s="42"/>
      <c r="E326" s="42"/>
      <c r="F326" s="42"/>
      <c r="G326" s="42"/>
      <c r="H326" s="42"/>
      <c r="I326" s="42"/>
      <c r="J326" s="42"/>
      <c r="K326" s="42"/>
      <c r="L326" s="42"/>
      <c r="M326" s="42"/>
      <c r="N326" s="42"/>
      <c r="O326" s="42"/>
      <c r="P326" s="42"/>
      <c r="Q326" s="42"/>
      <c r="R326" s="43"/>
    </row>
    <row r="327" s="2" customFormat="1" ht="14.25" customHeight="1"/>
  </sheetData>
  <sheetProtection/>
  <mergeCells count="437">
    <mergeCell ref="N270:Q270"/>
    <mergeCell ref="N299:Q299"/>
    <mergeCell ref="N316:Q316"/>
    <mergeCell ref="N317:Q317"/>
    <mergeCell ref="H1:K1"/>
    <mergeCell ref="S2:AC2"/>
    <mergeCell ref="N118:Q118"/>
    <mergeCell ref="N119:Q119"/>
    <mergeCell ref="N120:Q120"/>
    <mergeCell ref="N223:Q223"/>
    <mergeCell ref="N228:Q228"/>
    <mergeCell ref="N257:Q257"/>
    <mergeCell ref="F324:I324"/>
    <mergeCell ref="L324:M324"/>
    <mergeCell ref="N324:Q324"/>
    <mergeCell ref="F325:I325"/>
    <mergeCell ref="L325:M325"/>
    <mergeCell ref="N325:Q325"/>
    <mergeCell ref="F322:I322"/>
    <mergeCell ref="L322:M322"/>
    <mergeCell ref="N322:Q322"/>
    <mergeCell ref="F323:I323"/>
    <mergeCell ref="L323:M323"/>
    <mergeCell ref="N323:Q323"/>
    <mergeCell ref="F320:I320"/>
    <mergeCell ref="L320:M320"/>
    <mergeCell ref="N320:Q320"/>
    <mergeCell ref="F321:I321"/>
    <mergeCell ref="L321:M321"/>
    <mergeCell ref="N321:Q321"/>
    <mergeCell ref="F318:I318"/>
    <mergeCell ref="L318:M318"/>
    <mergeCell ref="N318:Q318"/>
    <mergeCell ref="F319:I319"/>
    <mergeCell ref="L319:M319"/>
    <mergeCell ref="N319:Q319"/>
    <mergeCell ref="L313:M313"/>
    <mergeCell ref="N313:Q313"/>
    <mergeCell ref="F314:I314"/>
    <mergeCell ref="F315:I315"/>
    <mergeCell ref="L315:M315"/>
    <mergeCell ref="N315:Q315"/>
    <mergeCell ref="F308:I308"/>
    <mergeCell ref="F309:I309"/>
    <mergeCell ref="F310:I310"/>
    <mergeCell ref="F311:I311"/>
    <mergeCell ref="F312:I312"/>
    <mergeCell ref="F313:I313"/>
    <mergeCell ref="F304:I304"/>
    <mergeCell ref="F305:I305"/>
    <mergeCell ref="L305:M305"/>
    <mergeCell ref="N305:Q305"/>
    <mergeCell ref="F306:I306"/>
    <mergeCell ref="F307:I307"/>
    <mergeCell ref="F300:I300"/>
    <mergeCell ref="L300:M300"/>
    <mergeCell ref="N300:Q300"/>
    <mergeCell ref="F301:I301"/>
    <mergeCell ref="F302:I302"/>
    <mergeCell ref="F303:I303"/>
    <mergeCell ref="F295:I295"/>
    <mergeCell ref="F296:I296"/>
    <mergeCell ref="L296:M296"/>
    <mergeCell ref="N296:Q296"/>
    <mergeCell ref="F297:I297"/>
    <mergeCell ref="F298:I298"/>
    <mergeCell ref="F291:I291"/>
    <mergeCell ref="F292:I292"/>
    <mergeCell ref="L292:M292"/>
    <mergeCell ref="N292:Q292"/>
    <mergeCell ref="F293:I293"/>
    <mergeCell ref="F294:I294"/>
    <mergeCell ref="L294:M294"/>
    <mergeCell ref="N294:Q294"/>
    <mergeCell ref="F287:I287"/>
    <mergeCell ref="F288:I288"/>
    <mergeCell ref="L288:M288"/>
    <mergeCell ref="N288:Q288"/>
    <mergeCell ref="F289:I289"/>
    <mergeCell ref="F290:I290"/>
    <mergeCell ref="L290:M290"/>
    <mergeCell ref="N290:Q290"/>
    <mergeCell ref="F284:I284"/>
    <mergeCell ref="L284:M284"/>
    <mergeCell ref="N284:Q284"/>
    <mergeCell ref="F285:I285"/>
    <mergeCell ref="F286:I286"/>
    <mergeCell ref="L286:M286"/>
    <mergeCell ref="N286:Q286"/>
    <mergeCell ref="F280:I280"/>
    <mergeCell ref="F281:I281"/>
    <mergeCell ref="F282:I282"/>
    <mergeCell ref="L282:M282"/>
    <mergeCell ref="N282:Q282"/>
    <mergeCell ref="F283:I283"/>
    <mergeCell ref="F278:I278"/>
    <mergeCell ref="L278:M278"/>
    <mergeCell ref="N278:Q278"/>
    <mergeCell ref="F279:I279"/>
    <mergeCell ref="L279:M279"/>
    <mergeCell ref="N279:Q279"/>
    <mergeCell ref="F274:I274"/>
    <mergeCell ref="F275:I275"/>
    <mergeCell ref="L275:M275"/>
    <mergeCell ref="N275:Q275"/>
    <mergeCell ref="F276:I276"/>
    <mergeCell ref="F277:I277"/>
    <mergeCell ref="L277:M277"/>
    <mergeCell ref="N277:Q277"/>
    <mergeCell ref="F271:I271"/>
    <mergeCell ref="L271:M271"/>
    <mergeCell ref="N271:Q271"/>
    <mergeCell ref="F272:I272"/>
    <mergeCell ref="F273:I273"/>
    <mergeCell ref="L273:M273"/>
    <mergeCell ref="N273:Q273"/>
    <mergeCell ref="F268:I268"/>
    <mergeCell ref="L268:M268"/>
    <mergeCell ref="N268:Q268"/>
    <mergeCell ref="F269:I269"/>
    <mergeCell ref="L269:M269"/>
    <mergeCell ref="N269:Q269"/>
    <mergeCell ref="F266:I266"/>
    <mergeCell ref="L266:M266"/>
    <mergeCell ref="N266:Q266"/>
    <mergeCell ref="F267:I267"/>
    <mergeCell ref="L267:M267"/>
    <mergeCell ref="N267:Q267"/>
    <mergeCell ref="F264:I264"/>
    <mergeCell ref="L264:M264"/>
    <mergeCell ref="N264:Q264"/>
    <mergeCell ref="F265:I265"/>
    <mergeCell ref="L265:M265"/>
    <mergeCell ref="N265:Q265"/>
    <mergeCell ref="F262:I262"/>
    <mergeCell ref="L262:M262"/>
    <mergeCell ref="N262:Q262"/>
    <mergeCell ref="F263:I263"/>
    <mergeCell ref="L263:M263"/>
    <mergeCell ref="N263:Q263"/>
    <mergeCell ref="F260:I260"/>
    <mergeCell ref="L260:M260"/>
    <mergeCell ref="N260:Q260"/>
    <mergeCell ref="F261:I261"/>
    <mergeCell ref="L261:M261"/>
    <mergeCell ref="N261:Q261"/>
    <mergeCell ref="F255:I255"/>
    <mergeCell ref="F256:I256"/>
    <mergeCell ref="F258:I258"/>
    <mergeCell ref="L258:M258"/>
    <mergeCell ref="N258:Q258"/>
    <mergeCell ref="F259:I259"/>
    <mergeCell ref="L259:M259"/>
    <mergeCell ref="N259:Q259"/>
    <mergeCell ref="F251:I251"/>
    <mergeCell ref="L251:M251"/>
    <mergeCell ref="N251:Q251"/>
    <mergeCell ref="F252:I252"/>
    <mergeCell ref="F253:I253"/>
    <mergeCell ref="F254:I254"/>
    <mergeCell ref="L254:M254"/>
    <mergeCell ref="N254:Q254"/>
    <mergeCell ref="F247:I247"/>
    <mergeCell ref="F248:I248"/>
    <mergeCell ref="F249:I249"/>
    <mergeCell ref="L249:M249"/>
    <mergeCell ref="N249:Q249"/>
    <mergeCell ref="F250:I250"/>
    <mergeCell ref="F243:I243"/>
    <mergeCell ref="F244:I244"/>
    <mergeCell ref="F245:I245"/>
    <mergeCell ref="L245:M245"/>
    <mergeCell ref="N245:Q245"/>
    <mergeCell ref="F246:I246"/>
    <mergeCell ref="F239:I239"/>
    <mergeCell ref="F240:I240"/>
    <mergeCell ref="L240:M240"/>
    <mergeCell ref="N240:Q240"/>
    <mergeCell ref="F241:I241"/>
    <mergeCell ref="F242:I242"/>
    <mergeCell ref="L242:M242"/>
    <mergeCell ref="N242:Q242"/>
    <mergeCell ref="F236:I236"/>
    <mergeCell ref="L236:M236"/>
    <mergeCell ref="N236:Q236"/>
    <mergeCell ref="F237:I237"/>
    <mergeCell ref="F238:I238"/>
    <mergeCell ref="L238:M238"/>
    <mergeCell ref="N238:Q238"/>
    <mergeCell ref="F232:I232"/>
    <mergeCell ref="F233:I233"/>
    <mergeCell ref="L233:M233"/>
    <mergeCell ref="N233:Q233"/>
    <mergeCell ref="F234:I234"/>
    <mergeCell ref="F235:I235"/>
    <mergeCell ref="F229:I229"/>
    <mergeCell ref="L229:M229"/>
    <mergeCell ref="N229:Q229"/>
    <mergeCell ref="F230:I230"/>
    <mergeCell ref="F231:I231"/>
    <mergeCell ref="L231:M231"/>
    <mergeCell ref="N231:Q231"/>
    <mergeCell ref="F225:I225"/>
    <mergeCell ref="F226:I226"/>
    <mergeCell ref="L226:M226"/>
    <mergeCell ref="N226:Q226"/>
    <mergeCell ref="F227:I227"/>
    <mergeCell ref="L227:M227"/>
    <mergeCell ref="N227:Q227"/>
    <mergeCell ref="F220:I220"/>
    <mergeCell ref="F221:I221"/>
    <mergeCell ref="L221:M221"/>
    <mergeCell ref="N221:Q221"/>
    <mergeCell ref="F222:I222"/>
    <mergeCell ref="F224:I224"/>
    <mergeCell ref="L224:M224"/>
    <mergeCell ref="N224:Q224"/>
    <mergeCell ref="F216:I216"/>
    <mergeCell ref="F217:I217"/>
    <mergeCell ref="L217:M217"/>
    <mergeCell ref="N217:Q217"/>
    <mergeCell ref="F218:I218"/>
    <mergeCell ref="F219:I219"/>
    <mergeCell ref="L219:M219"/>
    <mergeCell ref="N219:Q219"/>
    <mergeCell ref="F212:I212"/>
    <mergeCell ref="F213:I213"/>
    <mergeCell ref="L213:M213"/>
    <mergeCell ref="N213:Q213"/>
    <mergeCell ref="F214:I214"/>
    <mergeCell ref="F215:I215"/>
    <mergeCell ref="L215:M215"/>
    <mergeCell ref="N215:Q215"/>
    <mergeCell ref="F210:I210"/>
    <mergeCell ref="L210:M210"/>
    <mergeCell ref="N210:Q210"/>
    <mergeCell ref="F211:I211"/>
    <mergeCell ref="L211:M211"/>
    <mergeCell ref="N211:Q211"/>
    <mergeCell ref="F207:I207"/>
    <mergeCell ref="L207:M207"/>
    <mergeCell ref="N207:Q207"/>
    <mergeCell ref="F208:I208"/>
    <mergeCell ref="F209:I209"/>
    <mergeCell ref="L209:M209"/>
    <mergeCell ref="N209:Q209"/>
    <mergeCell ref="F203:I203"/>
    <mergeCell ref="F204:I204"/>
    <mergeCell ref="F205:I205"/>
    <mergeCell ref="F206:I206"/>
    <mergeCell ref="L206:M206"/>
    <mergeCell ref="N206:Q206"/>
    <mergeCell ref="F199:I199"/>
    <mergeCell ref="F200:I200"/>
    <mergeCell ref="L200:M200"/>
    <mergeCell ref="N200:Q200"/>
    <mergeCell ref="F201:I201"/>
    <mergeCell ref="F202:I202"/>
    <mergeCell ref="F195:I195"/>
    <mergeCell ref="F196:I196"/>
    <mergeCell ref="F197:I197"/>
    <mergeCell ref="F198:I198"/>
    <mergeCell ref="L198:M198"/>
    <mergeCell ref="N198:Q198"/>
    <mergeCell ref="F191:I191"/>
    <mergeCell ref="F192:I192"/>
    <mergeCell ref="F193:I193"/>
    <mergeCell ref="L193:M193"/>
    <mergeCell ref="N193:Q193"/>
    <mergeCell ref="F194:I194"/>
    <mergeCell ref="F187:I187"/>
    <mergeCell ref="F188:I188"/>
    <mergeCell ref="L188:M188"/>
    <mergeCell ref="N188:Q188"/>
    <mergeCell ref="F189:I189"/>
    <mergeCell ref="F190:I190"/>
    <mergeCell ref="L190:M190"/>
    <mergeCell ref="N190:Q190"/>
    <mergeCell ref="F183:I183"/>
    <mergeCell ref="F184:I184"/>
    <mergeCell ref="L184:M184"/>
    <mergeCell ref="N184:Q184"/>
    <mergeCell ref="F185:I185"/>
    <mergeCell ref="F186:I186"/>
    <mergeCell ref="L186:M186"/>
    <mergeCell ref="N186:Q186"/>
    <mergeCell ref="F179:I179"/>
    <mergeCell ref="F180:I180"/>
    <mergeCell ref="F181:I181"/>
    <mergeCell ref="F182:I182"/>
    <mergeCell ref="L182:M182"/>
    <mergeCell ref="N182:Q182"/>
    <mergeCell ref="F175:I175"/>
    <mergeCell ref="F176:I176"/>
    <mergeCell ref="L176:M176"/>
    <mergeCell ref="N176:Q176"/>
    <mergeCell ref="F177:I177"/>
    <mergeCell ref="F178:I178"/>
    <mergeCell ref="F169:I169"/>
    <mergeCell ref="F170:I170"/>
    <mergeCell ref="F171:I171"/>
    <mergeCell ref="F172:I172"/>
    <mergeCell ref="F173:I173"/>
    <mergeCell ref="F174:I174"/>
    <mergeCell ref="F166:I166"/>
    <mergeCell ref="L166:M166"/>
    <mergeCell ref="N166:Q166"/>
    <mergeCell ref="F167:I167"/>
    <mergeCell ref="F168:I168"/>
    <mergeCell ref="L168:M168"/>
    <mergeCell ref="N168:Q168"/>
    <mergeCell ref="F162:I162"/>
    <mergeCell ref="F163:I163"/>
    <mergeCell ref="L163:M163"/>
    <mergeCell ref="N163:Q163"/>
    <mergeCell ref="F164:I164"/>
    <mergeCell ref="F165:I165"/>
    <mergeCell ref="L157:M157"/>
    <mergeCell ref="N157:Q157"/>
    <mergeCell ref="F158:I158"/>
    <mergeCell ref="F159:I159"/>
    <mergeCell ref="F160:I160"/>
    <mergeCell ref="F161:I161"/>
    <mergeCell ref="L161:M161"/>
    <mergeCell ref="N161:Q161"/>
    <mergeCell ref="F152:I152"/>
    <mergeCell ref="F153:I153"/>
    <mergeCell ref="F154:I154"/>
    <mergeCell ref="F155:I155"/>
    <mergeCell ref="F156:I156"/>
    <mergeCell ref="F157:I157"/>
    <mergeCell ref="L149:M149"/>
    <mergeCell ref="N149:Q149"/>
    <mergeCell ref="F150:I150"/>
    <mergeCell ref="F151:I151"/>
    <mergeCell ref="L151:M151"/>
    <mergeCell ref="N151:Q151"/>
    <mergeCell ref="F144:I144"/>
    <mergeCell ref="F145:I145"/>
    <mergeCell ref="F146:I146"/>
    <mergeCell ref="F147:I147"/>
    <mergeCell ref="F148:I148"/>
    <mergeCell ref="F149:I149"/>
    <mergeCell ref="F140:I140"/>
    <mergeCell ref="F141:I141"/>
    <mergeCell ref="L141:M141"/>
    <mergeCell ref="N141:Q141"/>
    <mergeCell ref="F142:I142"/>
    <mergeCell ref="F143:I143"/>
    <mergeCell ref="F136:I136"/>
    <mergeCell ref="F137:I137"/>
    <mergeCell ref="F138:I138"/>
    <mergeCell ref="F139:I139"/>
    <mergeCell ref="L139:M139"/>
    <mergeCell ref="N139:Q139"/>
    <mergeCell ref="F132:I132"/>
    <mergeCell ref="F133:I133"/>
    <mergeCell ref="L133:M133"/>
    <mergeCell ref="N133:Q133"/>
    <mergeCell ref="F134:I134"/>
    <mergeCell ref="F135:I135"/>
    <mergeCell ref="F128:I128"/>
    <mergeCell ref="F129:I129"/>
    <mergeCell ref="F130:I130"/>
    <mergeCell ref="L130:M130"/>
    <mergeCell ref="N130:Q130"/>
    <mergeCell ref="F131:I131"/>
    <mergeCell ref="F125:I125"/>
    <mergeCell ref="L125:M125"/>
    <mergeCell ref="N125:Q125"/>
    <mergeCell ref="F126:I126"/>
    <mergeCell ref="F127:I127"/>
    <mergeCell ref="L127:M127"/>
    <mergeCell ref="N127:Q127"/>
    <mergeCell ref="F121:I121"/>
    <mergeCell ref="L121:M121"/>
    <mergeCell ref="N121:Q121"/>
    <mergeCell ref="F122:I122"/>
    <mergeCell ref="F123:I123"/>
    <mergeCell ref="F124:I124"/>
    <mergeCell ref="F109:P109"/>
    <mergeCell ref="F110:P110"/>
    <mergeCell ref="M112:P112"/>
    <mergeCell ref="M114:Q114"/>
    <mergeCell ref="M115:Q115"/>
    <mergeCell ref="F117:I117"/>
    <mergeCell ref="L117:M117"/>
    <mergeCell ref="N117:Q117"/>
    <mergeCell ref="N95:Q95"/>
    <mergeCell ref="N96:Q96"/>
    <mergeCell ref="N97:Q97"/>
    <mergeCell ref="N99:Q99"/>
    <mergeCell ref="L101:Q101"/>
    <mergeCell ref="C107:Q107"/>
    <mergeCell ref="N89:Q89"/>
    <mergeCell ref="N90:Q90"/>
    <mergeCell ref="N91:Q91"/>
    <mergeCell ref="N92:Q92"/>
    <mergeCell ref="N93:Q93"/>
    <mergeCell ref="N94:Q94"/>
    <mergeCell ref="M81:P81"/>
    <mergeCell ref="M83:Q83"/>
    <mergeCell ref="M84:Q84"/>
    <mergeCell ref="C86:G86"/>
    <mergeCell ref="N86:Q86"/>
    <mergeCell ref="N88:Q88"/>
    <mergeCell ref="H36:J36"/>
    <mergeCell ref="M36:P36"/>
    <mergeCell ref="L38:P38"/>
    <mergeCell ref="C76:Q76"/>
    <mergeCell ref="F78:P78"/>
    <mergeCell ref="F79:P79"/>
    <mergeCell ref="H33:J33"/>
    <mergeCell ref="M33:P33"/>
    <mergeCell ref="H34:J34"/>
    <mergeCell ref="M34:P34"/>
    <mergeCell ref="H35:J35"/>
    <mergeCell ref="M35:P35"/>
    <mergeCell ref="O21:P21"/>
    <mergeCell ref="E24:L24"/>
    <mergeCell ref="M27:P27"/>
    <mergeCell ref="M28:P28"/>
    <mergeCell ref="M30:P30"/>
    <mergeCell ref="H32:J32"/>
    <mergeCell ref="M32:P32"/>
    <mergeCell ref="O12:P12"/>
    <mergeCell ref="O14:P14"/>
    <mergeCell ref="O15:P15"/>
    <mergeCell ref="O17:P17"/>
    <mergeCell ref="O18:P18"/>
    <mergeCell ref="O20:P20"/>
    <mergeCell ref="C2:Q2"/>
    <mergeCell ref="C4:Q4"/>
    <mergeCell ref="F6:P6"/>
    <mergeCell ref="F7:P7"/>
    <mergeCell ref="O9:P9"/>
    <mergeCell ref="O11:P11"/>
  </mergeCells>
  <hyperlinks>
    <hyperlink ref="F1:G1" location="C2" tooltip="Krycí list rozpočtu" display="1) Krycí list rozpočtu"/>
    <hyperlink ref="H1:K1" location="C86" tooltip="Rekapitulace rozpočtu" display="2) Rekapitulace rozpočtu"/>
    <hyperlink ref="L1" location="C117" tooltip="Rozpočet" display="3) Rozpočet"/>
    <hyperlink ref="S1:T1" location="'Rekapitulace stavby'!C2" tooltip="Rekapitulace stavby" display="Rekapitulace stavby"/>
  </hyperlinks>
  <printOptions/>
  <pageMargins left="0.5902777910232544" right="0.5902777910232544" top="0.5208333730697632" bottom="0.4861111342906952" header="0" footer="0"/>
  <pageSetup blackAndWhite="1" fitToHeight="100" fitToWidth="1" horizontalDpi="600" verticalDpi="600" orientation="portrait" paperSize="9" scale="95" r:id="rId2"/>
  <headerFooter alignWithMargins="0"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57"/>
  <sheetViews>
    <sheetView showGridLines="0" zoomScalePageLayoutView="0" workbookViewId="0" topLeftCell="A1">
      <pane ySplit="1" topLeftCell="A132" activePane="bottomLeft" state="frozen"/>
      <selection pane="topLeft" activeCell="A1" sqref="A1"/>
      <selection pane="bottomLeft" activeCell="L116" sqref="L116:M155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.6679687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4" width="10.5" style="2" hidden="1" customWidth="1"/>
    <col min="65" max="16384" width="10.5" style="1" customWidth="1"/>
  </cols>
  <sheetData>
    <row r="1" spans="1:256" s="3" customFormat="1" ht="22.5" customHeight="1">
      <c r="A1" s="158"/>
      <c r="B1" s="155"/>
      <c r="C1" s="155"/>
      <c r="D1" s="156" t="s">
        <v>1</v>
      </c>
      <c r="E1" s="155"/>
      <c r="F1" s="157" t="s">
        <v>636</v>
      </c>
      <c r="G1" s="157"/>
      <c r="H1" s="220" t="s">
        <v>637</v>
      </c>
      <c r="I1" s="220"/>
      <c r="J1" s="220"/>
      <c r="K1" s="220"/>
      <c r="L1" s="157" t="s">
        <v>638</v>
      </c>
      <c r="M1" s="155"/>
      <c r="N1" s="155"/>
      <c r="O1" s="156" t="s">
        <v>95</v>
      </c>
      <c r="P1" s="155"/>
      <c r="Q1" s="155"/>
      <c r="R1" s="155"/>
      <c r="S1" s="157" t="s">
        <v>639</v>
      </c>
      <c r="T1" s="157"/>
      <c r="U1" s="158"/>
      <c r="V1" s="158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159" t="s">
        <v>4</v>
      </c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S2" s="185" t="s">
        <v>5</v>
      </c>
      <c r="T2" s="160"/>
      <c r="U2" s="160"/>
      <c r="V2" s="160"/>
      <c r="W2" s="160"/>
      <c r="X2" s="160"/>
      <c r="Y2" s="160"/>
      <c r="Z2" s="160"/>
      <c r="AA2" s="160"/>
      <c r="AB2" s="160"/>
      <c r="AC2" s="160"/>
      <c r="AT2" s="2" t="s">
        <v>90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96</v>
      </c>
    </row>
    <row r="4" spans="2:46" s="2" customFormat="1" ht="37.5" customHeight="1">
      <c r="B4" s="10"/>
      <c r="C4" s="161" t="s">
        <v>97</v>
      </c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1"/>
      <c r="T4" s="12" t="s">
        <v>10</v>
      </c>
      <c r="AT4" s="2" t="s">
        <v>3</v>
      </c>
    </row>
    <row r="5" spans="2:18" s="2" customFormat="1" ht="7.5" customHeight="1">
      <c r="B5" s="10"/>
      <c r="R5" s="11"/>
    </row>
    <row r="6" spans="2:18" s="2" customFormat="1" ht="26.25" customHeight="1">
      <c r="B6" s="10"/>
      <c r="D6" s="16" t="s">
        <v>14</v>
      </c>
      <c r="F6" s="191" t="str">
        <f>'Rekapitulace stavby'!$K$6</f>
        <v>Březno - Nová Telib   rekonstrukce</v>
      </c>
      <c r="G6" s="160"/>
      <c r="H6" s="160"/>
      <c r="I6" s="160"/>
      <c r="J6" s="160"/>
      <c r="K6" s="160"/>
      <c r="L6" s="160"/>
      <c r="M6" s="160"/>
      <c r="N6" s="160"/>
      <c r="O6" s="160"/>
      <c r="P6" s="160"/>
      <c r="R6" s="11"/>
    </row>
    <row r="7" spans="2:18" s="6" customFormat="1" ht="33.75" customHeight="1">
      <c r="B7" s="19"/>
      <c r="D7" s="15" t="s">
        <v>98</v>
      </c>
      <c r="F7" s="163" t="s">
        <v>569</v>
      </c>
      <c r="G7" s="175"/>
      <c r="H7" s="175"/>
      <c r="I7" s="175"/>
      <c r="J7" s="175"/>
      <c r="K7" s="175"/>
      <c r="L7" s="175"/>
      <c r="M7" s="175"/>
      <c r="N7" s="175"/>
      <c r="O7" s="175"/>
      <c r="P7" s="175"/>
      <c r="R7" s="20"/>
    </row>
    <row r="8" spans="2:18" s="6" customFormat="1" ht="15" customHeight="1">
      <c r="B8" s="19"/>
      <c r="D8" s="16" t="s">
        <v>17</v>
      </c>
      <c r="F8" s="14"/>
      <c r="M8" s="16" t="s">
        <v>18</v>
      </c>
      <c r="O8" s="14"/>
      <c r="R8" s="20"/>
    </row>
    <row r="9" spans="2:18" s="6" customFormat="1" ht="15" customHeight="1">
      <c r="B9" s="19"/>
      <c r="D9" s="16" t="s">
        <v>20</v>
      </c>
      <c r="F9" s="14" t="s">
        <v>21</v>
      </c>
      <c r="M9" s="16" t="s">
        <v>22</v>
      </c>
      <c r="O9" s="192" t="str">
        <f>'Rekapitulace stavby'!$AN$8</f>
        <v>19.12.2013</v>
      </c>
      <c r="P9" s="175"/>
      <c r="R9" s="20"/>
    </row>
    <row r="10" spans="2:18" s="6" customFormat="1" ht="12" customHeight="1">
      <c r="B10" s="19"/>
      <c r="R10" s="20"/>
    </row>
    <row r="11" spans="2:18" s="6" customFormat="1" ht="15" customHeight="1">
      <c r="B11" s="19"/>
      <c r="D11" s="16" t="s">
        <v>26</v>
      </c>
      <c r="M11" s="16" t="s">
        <v>27</v>
      </c>
      <c r="O11" s="162" t="str">
        <f>IF('Rekapitulace stavby'!$AN$10="","",'Rekapitulace stavby'!$AN$10)</f>
        <v>70891095</v>
      </c>
      <c r="P11" s="175"/>
      <c r="R11" s="20"/>
    </row>
    <row r="12" spans="2:18" s="6" customFormat="1" ht="18.75" customHeight="1">
      <c r="B12" s="19"/>
      <c r="E12" s="14" t="str">
        <f>IF('Rekapitulace stavby'!$E$11="","",'Rekapitulace stavby'!$E$11)</f>
        <v>Středočeský kraj, Zborovská 11, 150 21 Praha 5</v>
      </c>
      <c r="M12" s="16" t="s">
        <v>30</v>
      </c>
      <c r="O12" s="162">
        <f>IF('Rekapitulace stavby'!$AN$11="","",'Rekapitulace stavby'!$AN$11)</f>
      </c>
      <c r="P12" s="175"/>
      <c r="R12" s="20"/>
    </row>
    <row r="13" spans="2:18" s="6" customFormat="1" ht="7.5" customHeight="1">
      <c r="B13" s="19"/>
      <c r="R13" s="20"/>
    </row>
    <row r="14" spans="2:18" s="6" customFormat="1" ht="15" customHeight="1">
      <c r="B14" s="19"/>
      <c r="D14" s="16" t="s">
        <v>31</v>
      </c>
      <c r="M14" s="16" t="s">
        <v>27</v>
      </c>
      <c r="O14" s="162">
        <f>IF('Rekapitulace stavby'!$AN$13="","",'Rekapitulace stavby'!$AN$13)</f>
      </c>
      <c r="P14" s="175"/>
      <c r="R14" s="20"/>
    </row>
    <row r="15" spans="2:18" s="6" customFormat="1" ht="18.75" customHeight="1">
      <c r="B15" s="19"/>
      <c r="E15" s="14" t="str">
        <f>IF('Rekapitulace stavby'!$E$14="","",'Rekapitulace stavby'!$E$14)</f>
        <v> </v>
      </c>
      <c r="M15" s="16" t="s">
        <v>30</v>
      </c>
      <c r="O15" s="162">
        <f>IF('Rekapitulace stavby'!$AN$14="","",'Rekapitulace stavby'!$AN$14)</f>
      </c>
      <c r="P15" s="175"/>
      <c r="R15" s="20"/>
    </row>
    <row r="16" spans="2:18" s="6" customFormat="1" ht="7.5" customHeight="1">
      <c r="B16" s="19"/>
      <c r="R16" s="20"/>
    </row>
    <row r="17" spans="2:18" s="6" customFormat="1" ht="15" customHeight="1">
      <c r="B17" s="19"/>
      <c r="D17" s="16" t="s">
        <v>33</v>
      </c>
      <c r="M17" s="16" t="s">
        <v>27</v>
      </c>
      <c r="O17" s="162" t="s">
        <v>34</v>
      </c>
      <c r="P17" s="175"/>
      <c r="R17" s="20"/>
    </row>
    <row r="18" spans="2:18" s="6" customFormat="1" ht="18.75" customHeight="1">
      <c r="B18" s="19"/>
      <c r="E18" s="14" t="s">
        <v>100</v>
      </c>
      <c r="M18" s="16" t="s">
        <v>30</v>
      </c>
      <c r="O18" s="162" t="s">
        <v>36</v>
      </c>
      <c r="P18" s="175"/>
      <c r="R18" s="20"/>
    </row>
    <row r="19" spans="2:18" s="6" customFormat="1" ht="7.5" customHeight="1">
      <c r="B19" s="19"/>
      <c r="R19" s="20"/>
    </row>
    <row r="20" spans="2:18" s="6" customFormat="1" ht="15" customHeight="1">
      <c r="B20" s="19"/>
      <c r="D20" s="16" t="s">
        <v>38</v>
      </c>
      <c r="M20" s="16" t="s">
        <v>27</v>
      </c>
      <c r="O20" s="162"/>
      <c r="P20" s="175"/>
      <c r="R20" s="20"/>
    </row>
    <row r="21" spans="2:18" s="6" customFormat="1" ht="18.75" customHeight="1">
      <c r="B21" s="19"/>
      <c r="E21" s="14" t="s">
        <v>39</v>
      </c>
      <c r="M21" s="16" t="s">
        <v>30</v>
      </c>
      <c r="O21" s="162"/>
      <c r="P21" s="175"/>
      <c r="R21" s="20"/>
    </row>
    <row r="22" spans="2:18" s="6" customFormat="1" ht="7.5" customHeight="1">
      <c r="B22" s="19"/>
      <c r="R22" s="20"/>
    </row>
    <row r="23" spans="2:18" s="6" customFormat="1" ht="15" customHeight="1">
      <c r="B23" s="19"/>
      <c r="D23" s="16" t="s">
        <v>40</v>
      </c>
      <c r="R23" s="20"/>
    </row>
    <row r="24" spans="2:18" s="79" customFormat="1" ht="15.75" customHeight="1">
      <c r="B24" s="80"/>
      <c r="E24" s="164"/>
      <c r="F24" s="193"/>
      <c r="G24" s="193"/>
      <c r="H24" s="193"/>
      <c r="I24" s="193"/>
      <c r="J24" s="193"/>
      <c r="K24" s="193"/>
      <c r="L24" s="193"/>
      <c r="R24" s="81"/>
    </row>
    <row r="25" spans="2:18" s="6" customFormat="1" ht="7.5" customHeight="1">
      <c r="B25" s="19"/>
      <c r="R25" s="20"/>
    </row>
    <row r="26" spans="2:18" s="6" customFormat="1" ht="7.5" customHeight="1">
      <c r="B26" s="19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R26" s="20"/>
    </row>
    <row r="27" spans="2:18" s="6" customFormat="1" ht="15" customHeight="1">
      <c r="B27" s="19"/>
      <c r="D27" s="82" t="s">
        <v>101</v>
      </c>
      <c r="M27" s="165">
        <f>$N$88</f>
        <v>0</v>
      </c>
      <c r="N27" s="175"/>
      <c r="O27" s="175"/>
      <c r="P27" s="175"/>
      <c r="R27" s="20"/>
    </row>
    <row r="28" spans="2:18" s="6" customFormat="1" ht="15" customHeight="1">
      <c r="B28" s="19"/>
      <c r="D28" s="18" t="s">
        <v>102</v>
      </c>
      <c r="M28" s="165">
        <f>$N$94</f>
        <v>0</v>
      </c>
      <c r="N28" s="175"/>
      <c r="O28" s="175"/>
      <c r="P28" s="175"/>
      <c r="R28" s="20"/>
    </row>
    <row r="29" spans="2:18" s="6" customFormat="1" ht="7.5" customHeight="1">
      <c r="B29" s="19"/>
      <c r="R29" s="20"/>
    </row>
    <row r="30" spans="2:18" s="6" customFormat="1" ht="26.25" customHeight="1">
      <c r="B30" s="19"/>
      <c r="D30" s="83" t="s">
        <v>43</v>
      </c>
      <c r="M30" s="194">
        <f>ROUND($M$27+$M$28,2)</f>
        <v>0</v>
      </c>
      <c r="N30" s="175"/>
      <c r="O30" s="175"/>
      <c r="P30" s="175"/>
      <c r="R30" s="20"/>
    </row>
    <row r="31" spans="2:18" s="6" customFormat="1" ht="7.5" customHeight="1">
      <c r="B31" s="19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R31" s="20"/>
    </row>
    <row r="32" spans="2:18" s="6" customFormat="1" ht="15" customHeight="1">
      <c r="B32" s="19"/>
      <c r="D32" s="24" t="s">
        <v>44</v>
      </c>
      <c r="E32" s="24" t="s">
        <v>45</v>
      </c>
      <c r="F32" s="25">
        <v>0.21</v>
      </c>
      <c r="G32" s="84" t="s">
        <v>46</v>
      </c>
      <c r="H32" s="195">
        <f>ROUND((SUM($BE$94:$BE$95)+SUM($BE$113:$BE$156)),2)</f>
        <v>0</v>
      </c>
      <c r="I32" s="175"/>
      <c r="J32" s="175"/>
      <c r="M32" s="195">
        <f>ROUND(ROUND((SUM($BE$94:$BE$95)+SUM($BE$113:$BE$156)),2)*$F$32,2)</f>
        <v>0</v>
      </c>
      <c r="N32" s="175"/>
      <c r="O32" s="175"/>
      <c r="P32" s="175"/>
      <c r="R32" s="20"/>
    </row>
    <row r="33" spans="2:18" s="6" customFormat="1" ht="15" customHeight="1">
      <c r="B33" s="19"/>
      <c r="E33" s="24" t="s">
        <v>47</v>
      </c>
      <c r="F33" s="25">
        <v>0.15</v>
      </c>
      <c r="G33" s="84" t="s">
        <v>46</v>
      </c>
      <c r="H33" s="195">
        <f>ROUND((SUM($BF$94:$BF$95)+SUM($BF$113:$BF$156)),2)</f>
        <v>0</v>
      </c>
      <c r="I33" s="175"/>
      <c r="J33" s="175"/>
      <c r="M33" s="195">
        <f>ROUND(ROUND((SUM($BF$94:$BF$95)+SUM($BF$113:$BF$156)),2)*$F$33,2)</f>
        <v>0</v>
      </c>
      <c r="N33" s="175"/>
      <c r="O33" s="175"/>
      <c r="P33" s="175"/>
      <c r="R33" s="20"/>
    </row>
    <row r="34" spans="2:18" s="6" customFormat="1" ht="15" customHeight="1" hidden="1">
      <c r="B34" s="19"/>
      <c r="E34" s="24" t="s">
        <v>48</v>
      </c>
      <c r="F34" s="25">
        <v>0.21</v>
      </c>
      <c r="G34" s="84" t="s">
        <v>46</v>
      </c>
      <c r="H34" s="195">
        <f>ROUND((SUM($BG$94:$BG$95)+SUM($BG$113:$BG$156)),2)</f>
        <v>0</v>
      </c>
      <c r="I34" s="175"/>
      <c r="J34" s="175"/>
      <c r="M34" s="195">
        <v>0</v>
      </c>
      <c r="N34" s="175"/>
      <c r="O34" s="175"/>
      <c r="P34" s="175"/>
      <c r="R34" s="20"/>
    </row>
    <row r="35" spans="2:18" s="6" customFormat="1" ht="15" customHeight="1" hidden="1">
      <c r="B35" s="19"/>
      <c r="E35" s="24" t="s">
        <v>49</v>
      </c>
      <c r="F35" s="25">
        <v>0.15</v>
      </c>
      <c r="G35" s="84" t="s">
        <v>46</v>
      </c>
      <c r="H35" s="195">
        <f>ROUND((SUM($BH$94:$BH$95)+SUM($BH$113:$BH$156)),2)</f>
        <v>0</v>
      </c>
      <c r="I35" s="175"/>
      <c r="J35" s="175"/>
      <c r="M35" s="195">
        <v>0</v>
      </c>
      <c r="N35" s="175"/>
      <c r="O35" s="175"/>
      <c r="P35" s="175"/>
      <c r="R35" s="20"/>
    </row>
    <row r="36" spans="2:18" s="6" customFormat="1" ht="15" customHeight="1" hidden="1">
      <c r="B36" s="19"/>
      <c r="E36" s="24" t="s">
        <v>50</v>
      </c>
      <c r="F36" s="25">
        <v>0</v>
      </c>
      <c r="G36" s="84" t="s">
        <v>46</v>
      </c>
      <c r="H36" s="195">
        <f>ROUND((SUM($BI$94:$BI$95)+SUM($BI$113:$BI$156)),2)</f>
        <v>0</v>
      </c>
      <c r="I36" s="175"/>
      <c r="J36" s="175"/>
      <c r="M36" s="195">
        <v>0</v>
      </c>
      <c r="N36" s="175"/>
      <c r="O36" s="175"/>
      <c r="P36" s="175"/>
      <c r="R36" s="20"/>
    </row>
    <row r="37" spans="2:18" s="6" customFormat="1" ht="7.5" customHeight="1">
      <c r="B37" s="19"/>
      <c r="R37" s="20"/>
    </row>
    <row r="38" spans="2:18" s="6" customFormat="1" ht="26.25" customHeight="1">
      <c r="B38" s="19"/>
      <c r="C38" s="28"/>
      <c r="D38" s="29" t="s">
        <v>51</v>
      </c>
      <c r="E38" s="30"/>
      <c r="F38" s="30"/>
      <c r="G38" s="85" t="s">
        <v>52</v>
      </c>
      <c r="H38" s="31" t="s">
        <v>53</v>
      </c>
      <c r="I38" s="30"/>
      <c r="J38" s="30"/>
      <c r="K38" s="30"/>
      <c r="L38" s="173">
        <f>SUM($M$30:$M$36)</f>
        <v>0</v>
      </c>
      <c r="M38" s="172"/>
      <c r="N38" s="172"/>
      <c r="O38" s="172"/>
      <c r="P38" s="174"/>
      <c r="Q38" s="28"/>
      <c r="R38" s="20"/>
    </row>
    <row r="39" spans="2:18" s="6" customFormat="1" ht="15" customHeight="1">
      <c r="B39" s="19"/>
      <c r="R39" s="20"/>
    </row>
    <row r="40" spans="2:18" s="6" customFormat="1" ht="15" customHeight="1">
      <c r="B40" s="19"/>
      <c r="R40" s="20"/>
    </row>
    <row r="41" spans="2:18" s="2" customFormat="1" ht="14.25" customHeight="1">
      <c r="B41" s="10"/>
      <c r="R41" s="11"/>
    </row>
    <row r="42" spans="2:18" s="2" customFormat="1" ht="14.25" customHeight="1">
      <c r="B42" s="10"/>
      <c r="R42" s="11"/>
    </row>
    <row r="43" spans="2:18" s="2" customFormat="1" ht="14.25" customHeight="1">
      <c r="B43" s="10"/>
      <c r="R43" s="11"/>
    </row>
    <row r="44" spans="2:18" s="2" customFormat="1" ht="14.25" customHeight="1">
      <c r="B44" s="10"/>
      <c r="R44" s="11"/>
    </row>
    <row r="45" spans="2:18" s="2" customFormat="1" ht="14.25" customHeight="1">
      <c r="B45" s="10"/>
      <c r="R45" s="11"/>
    </row>
    <row r="46" spans="2:18" s="2" customFormat="1" ht="14.25" customHeight="1">
      <c r="B46" s="10"/>
      <c r="R46" s="11"/>
    </row>
    <row r="47" spans="2:18" s="2" customFormat="1" ht="14.25" customHeight="1">
      <c r="B47" s="10"/>
      <c r="R47" s="11"/>
    </row>
    <row r="48" spans="2:18" s="2" customFormat="1" ht="14.25" customHeight="1">
      <c r="B48" s="10"/>
      <c r="R48" s="11"/>
    </row>
    <row r="49" spans="2:18" s="2" customFormat="1" ht="14.25" customHeight="1">
      <c r="B49" s="10"/>
      <c r="R49" s="11"/>
    </row>
    <row r="50" spans="2:18" s="6" customFormat="1" ht="15.75" customHeight="1">
      <c r="B50" s="19"/>
      <c r="D50" s="32" t="s">
        <v>54</v>
      </c>
      <c r="E50" s="33"/>
      <c r="F50" s="33"/>
      <c r="G50" s="33"/>
      <c r="H50" s="34"/>
      <c r="J50" s="32" t="s">
        <v>55</v>
      </c>
      <c r="K50" s="33"/>
      <c r="L50" s="33"/>
      <c r="M50" s="33"/>
      <c r="N50" s="33"/>
      <c r="O50" s="33"/>
      <c r="P50" s="34"/>
      <c r="R50" s="20"/>
    </row>
    <row r="51" spans="2:18" s="2" customFormat="1" ht="14.25" customHeight="1">
      <c r="B51" s="10"/>
      <c r="D51" s="35"/>
      <c r="H51" s="36"/>
      <c r="J51" s="35"/>
      <c r="P51" s="36"/>
      <c r="R51" s="11"/>
    </row>
    <row r="52" spans="2:18" s="2" customFormat="1" ht="14.25" customHeight="1">
      <c r="B52" s="10"/>
      <c r="D52" s="35"/>
      <c r="H52" s="36"/>
      <c r="J52" s="35"/>
      <c r="P52" s="36"/>
      <c r="R52" s="11"/>
    </row>
    <row r="53" spans="2:18" s="2" customFormat="1" ht="14.25" customHeight="1">
      <c r="B53" s="10"/>
      <c r="D53" s="35"/>
      <c r="H53" s="36"/>
      <c r="J53" s="35"/>
      <c r="P53" s="36"/>
      <c r="R53" s="11"/>
    </row>
    <row r="54" spans="2:18" s="2" customFormat="1" ht="14.25" customHeight="1">
      <c r="B54" s="10"/>
      <c r="D54" s="35"/>
      <c r="H54" s="36"/>
      <c r="J54" s="35"/>
      <c r="P54" s="36"/>
      <c r="R54" s="11"/>
    </row>
    <row r="55" spans="2:18" s="2" customFormat="1" ht="14.25" customHeight="1">
      <c r="B55" s="10"/>
      <c r="D55" s="35"/>
      <c r="H55" s="36"/>
      <c r="J55" s="35"/>
      <c r="P55" s="36"/>
      <c r="R55" s="11"/>
    </row>
    <row r="56" spans="2:18" s="2" customFormat="1" ht="14.25" customHeight="1">
      <c r="B56" s="10"/>
      <c r="D56" s="35"/>
      <c r="H56" s="36"/>
      <c r="J56" s="35"/>
      <c r="P56" s="36"/>
      <c r="R56" s="11"/>
    </row>
    <row r="57" spans="2:18" s="2" customFormat="1" ht="14.25" customHeight="1">
      <c r="B57" s="10"/>
      <c r="D57" s="35"/>
      <c r="H57" s="36"/>
      <c r="J57" s="35"/>
      <c r="P57" s="36"/>
      <c r="R57" s="11"/>
    </row>
    <row r="58" spans="2:18" s="2" customFormat="1" ht="14.25" customHeight="1">
      <c r="B58" s="10"/>
      <c r="D58" s="35"/>
      <c r="H58" s="36"/>
      <c r="J58" s="35"/>
      <c r="P58" s="36"/>
      <c r="R58" s="11"/>
    </row>
    <row r="59" spans="2:18" s="6" customFormat="1" ht="15.75" customHeight="1">
      <c r="B59" s="19"/>
      <c r="D59" s="37" t="s">
        <v>56</v>
      </c>
      <c r="E59" s="38"/>
      <c r="F59" s="38"/>
      <c r="G59" s="39" t="s">
        <v>57</v>
      </c>
      <c r="H59" s="40"/>
      <c r="J59" s="37" t="s">
        <v>56</v>
      </c>
      <c r="K59" s="38"/>
      <c r="L59" s="38"/>
      <c r="M59" s="38"/>
      <c r="N59" s="39" t="s">
        <v>57</v>
      </c>
      <c r="O59" s="38"/>
      <c r="P59" s="40"/>
      <c r="R59" s="20"/>
    </row>
    <row r="60" spans="2:18" s="2" customFormat="1" ht="14.25" customHeight="1">
      <c r="B60" s="10"/>
      <c r="R60" s="11"/>
    </row>
    <row r="61" spans="2:18" s="6" customFormat="1" ht="15.75" customHeight="1">
      <c r="B61" s="19"/>
      <c r="D61" s="32" t="s">
        <v>58</v>
      </c>
      <c r="E61" s="33"/>
      <c r="F61" s="33"/>
      <c r="G61" s="33"/>
      <c r="H61" s="34"/>
      <c r="J61" s="32" t="s">
        <v>59</v>
      </c>
      <c r="K61" s="33"/>
      <c r="L61" s="33"/>
      <c r="M61" s="33"/>
      <c r="N61" s="33"/>
      <c r="O61" s="33"/>
      <c r="P61" s="34"/>
      <c r="R61" s="20"/>
    </row>
    <row r="62" spans="2:18" s="2" customFormat="1" ht="14.25" customHeight="1">
      <c r="B62" s="10"/>
      <c r="D62" s="35"/>
      <c r="H62" s="36"/>
      <c r="J62" s="35"/>
      <c r="P62" s="36"/>
      <c r="R62" s="11"/>
    </row>
    <row r="63" spans="2:18" s="2" customFormat="1" ht="14.25" customHeight="1">
      <c r="B63" s="10"/>
      <c r="D63" s="35"/>
      <c r="H63" s="36"/>
      <c r="J63" s="35"/>
      <c r="P63" s="36"/>
      <c r="R63" s="11"/>
    </row>
    <row r="64" spans="2:18" s="2" customFormat="1" ht="14.25" customHeight="1">
      <c r="B64" s="10"/>
      <c r="D64" s="35"/>
      <c r="H64" s="36"/>
      <c r="J64" s="35"/>
      <c r="P64" s="36"/>
      <c r="R64" s="11"/>
    </row>
    <row r="65" spans="2:18" s="2" customFormat="1" ht="14.25" customHeight="1">
      <c r="B65" s="10"/>
      <c r="D65" s="35"/>
      <c r="H65" s="36"/>
      <c r="J65" s="35"/>
      <c r="P65" s="36"/>
      <c r="R65" s="11"/>
    </row>
    <row r="66" spans="2:18" s="2" customFormat="1" ht="14.25" customHeight="1">
      <c r="B66" s="10"/>
      <c r="D66" s="35"/>
      <c r="H66" s="36"/>
      <c r="J66" s="35"/>
      <c r="P66" s="36"/>
      <c r="R66" s="11"/>
    </row>
    <row r="67" spans="2:18" s="2" customFormat="1" ht="14.25" customHeight="1">
      <c r="B67" s="10"/>
      <c r="D67" s="35"/>
      <c r="H67" s="36"/>
      <c r="J67" s="35"/>
      <c r="P67" s="36"/>
      <c r="R67" s="11"/>
    </row>
    <row r="68" spans="2:18" s="2" customFormat="1" ht="14.25" customHeight="1">
      <c r="B68" s="10"/>
      <c r="D68" s="35"/>
      <c r="H68" s="36"/>
      <c r="J68" s="35"/>
      <c r="P68" s="36"/>
      <c r="R68" s="11"/>
    </row>
    <row r="69" spans="2:18" s="2" customFormat="1" ht="14.25" customHeight="1">
      <c r="B69" s="10"/>
      <c r="D69" s="35"/>
      <c r="H69" s="36"/>
      <c r="J69" s="35"/>
      <c r="P69" s="36"/>
      <c r="R69" s="11"/>
    </row>
    <row r="70" spans="2:18" s="6" customFormat="1" ht="15.75" customHeight="1">
      <c r="B70" s="19"/>
      <c r="D70" s="37" t="s">
        <v>56</v>
      </c>
      <c r="E70" s="38"/>
      <c r="F70" s="38"/>
      <c r="G70" s="39" t="s">
        <v>57</v>
      </c>
      <c r="H70" s="40"/>
      <c r="J70" s="37" t="s">
        <v>56</v>
      </c>
      <c r="K70" s="38"/>
      <c r="L70" s="38"/>
      <c r="M70" s="38"/>
      <c r="N70" s="39" t="s">
        <v>57</v>
      </c>
      <c r="O70" s="38"/>
      <c r="P70" s="40"/>
      <c r="R70" s="20"/>
    </row>
    <row r="71" spans="2:18" s="6" customFormat="1" ht="15" customHeight="1">
      <c r="B71" s="41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3"/>
    </row>
    <row r="75" spans="2:18" s="6" customFormat="1" ht="7.5" customHeight="1">
      <c r="B75" s="44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6"/>
    </row>
    <row r="76" spans="2:18" s="6" customFormat="1" ht="37.5" customHeight="1">
      <c r="B76" s="19"/>
      <c r="C76" s="161" t="s">
        <v>103</v>
      </c>
      <c r="D76" s="175"/>
      <c r="E76" s="175"/>
      <c r="F76" s="175"/>
      <c r="G76" s="175"/>
      <c r="H76" s="175"/>
      <c r="I76" s="175"/>
      <c r="J76" s="175"/>
      <c r="K76" s="175"/>
      <c r="L76" s="175"/>
      <c r="M76" s="175"/>
      <c r="N76" s="175"/>
      <c r="O76" s="175"/>
      <c r="P76" s="175"/>
      <c r="Q76" s="175"/>
      <c r="R76" s="20"/>
    </row>
    <row r="77" spans="2:18" s="6" customFormat="1" ht="7.5" customHeight="1">
      <c r="B77" s="19"/>
      <c r="R77" s="20"/>
    </row>
    <row r="78" spans="2:18" s="6" customFormat="1" ht="30.75" customHeight="1">
      <c r="B78" s="19"/>
      <c r="C78" s="16" t="s">
        <v>14</v>
      </c>
      <c r="F78" s="191" t="str">
        <f>$F$6</f>
        <v>Březno - Nová Telib   rekonstrukce</v>
      </c>
      <c r="G78" s="175"/>
      <c r="H78" s="175"/>
      <c r="I78" s="175"/>
      <c r="J78" s="175"/>
      <c r="K78" s="175"/>
      <c r="L78" s="175"/>
      <c r="M78" s="175"/>
      <c r="N78" s="175"/>
      <c r="O78" s="175"/>
      <c r="P78" s="175"/>
      <c r="R78" s="20"/>
    </row>
    <row r="79" spans="2:18" s="6" customFormat="1" ht="37.5" customHeight="1">
      <c r="B79" s="19"/>
      <c r="C79" s="49" t="s">
        <v>98</v>
      </c>
      <c r="F79" s="190" t="str">
        <f>$F$7</f>
        <v>190 - DIO</v>
      </c>
      <c r="G79" s="175"/>
      <c r="H79" s="175"/>
      <c r="I79" s="175"/>
      <c r="J79" s="175"/>
      <c r="K79" s="175"/>
      <c r="L79" s="175"/>
      <c r="M79" s="175"/>
      <c r="N79" s="175"/>
      <c r="O79" s="175"/>
      <c r="P79" s="175"/>
      <c r="R79" s="20"/>
    </row>
    <row r="80" spans="2:18" s="6" customFormat="1" ht="7.5" customHeight="1">
      <c r="B80" s="19"/>
      <c r="R80" s="20"/>
    </row>
    <row r="81" spans="2:18" s="6" customFormat="1" ht="18.75" customHeight="1">
      <c r="B81" s="19"/>
      <c r="C81" s="16" t="s">
        <v>20</v>
      </c>
      <c r="F81" s="14" t="str">
        <f>$F$9</f>
        <v>Březno u Mladé Boleslavi</v>
      </c>
      <c r="K81" s="16" t="s">
        <v>22</v>
      </c>
      <c r="M81" s="192" t="str">
        <f>IF($O$9="","",$O$9)</f>
        <v>19.12.2013</v>
      </c>
      <c r="N81" s="175"/>
      <c r="O81" s="175"/>
      <c r="P81" s="175"/>
      <c r="R81" s="20"/>
    </row>
    <row r="82" spans="2:18" s="6" customFormat="1" ht="7.5" customHeight="1">
      <c r="B82" s="19"/>
      <c r="R82" s="20"/>
    </row>
    <row r="83" spans="2:18" s="6" customFormat="1" ht="15.75" customHeight="1">
      <c r="B83" s="19"/>
      <c r="C83" s="16" t="s">
        <v>26</v>
      </c>
      <c r="F83" s="14" t="str">
        <f>$E$12</f>
        <v>Středočeský kraj, Zborovská 11, 150 21 Praha 5</v>
      </c>
      <c r="K83" s="16" t="s">
        <v>33</v>
      </c>
      <c r="M83" s="162" t="str">
        <f>$E$18</f>
        <v>PRAGOPROJEKT a.s.,   Ateliér Praha I</v>
      </c>
      <c r="N83" s="175"/>
      <c r="O83" s="175"/>
      <c r="P83" s="175"/>
      <c r="Q83" s="175"/>
      <c r="R83" s="20"/>
    </row>
    <row r="84" spans="2:18" s="6" customFormat="1" ht="15" customHeight="1">
      <c r="B84" s="19"/>
      <c r="C84" s="16" t="s">
        <v>31</v>
      </c>
      <c r="F84" s="14" t="str">
        <f>IF($E$15="","",$E$15)</f>
        <v> </v>
      </c>
      <c r="K84" s="16" t="s">
        <v>38</v>
      </c>
      <c r="M84" s="162" t="str">
        <f>$E$21</f>
        <v>V.Jůzko</v>
      </c>
      <c r="N84" s="175"/>
      <c r="O84" s="175"/>
      <c r="P84" s="175"/>
      <c r="Q84" s="175"/>
      <c r="R84" s="20"/>
    </row>
    <row r="85" spans="2:18" s="6" customFormat="1" ht="11.25" customHeight="1">
      <c r="B85" s="19"/>
      <c r="R85" s="20"/>
    </row>
    <row r="86" spans="2:18" s="6" customFormat="1" ht="30" customHeight="1">
      <c r="B86" s="19"/>
      <c r="C86" s="196" t="s">
        <v>104</v>
      </c>
      <c r="D86" s="189"/>
      <c r="E86" s="189"/>
      <c r="F86" s="189"/>
      <c r="G86" s="189"/>
      <c r="H86" s="28"/>
      <c r="I86" s="28"/>
      <c r="J86" s="28"/>
      <c r="K86" s="28"/>
      <c r="L86" s="28"/>
      <c r="M86" s="28"/>
      <c r="N86" s="196" t="s">
        <v>105</v>
      </c>
      <c r="O86" s="175"/>
      <c r="P86" s="175"/>
      <c r="Q86" s="175"/>
      <c r="R86" s="20"/>
    </row>
    <row r="87" spans="2:18" s="6" customFormat="1" ht="11.25" customHeight="1">
      <c r="B87" s="19"/>
      <c r="R87" s="20"/>
    </row>
    <row r="88" spans="2:47" s="6" customFormat="1" ht="30" customHeight="1">
      <c r="B88" s="19"/>
      <c r="C88" s="60" t="s">
        <v>106</v>
      </c>
      <c r="N88" s="186">
        <f>$N$113</f>
        <v>0</v>
      </c>
      <c r="O88" s="175"/>
      <c r="P88" s="175"/>
      <c r="Q88" s="175"/>
      <c r="R88" s="20"/>
      <c r="AU88" s="6" t="s">
        <v>107</v>
      </c>
    </row>
    <row r="89" spans="2:18" s="65" customFormat="1" ht="25.5" customHeight="1">
      <c r="B89" s="86"/>
      <c r="D89" s="87" t="s">
        <v>108</v>
      </c>
      <c r="N89" s="197">
        <f>$N$114</f>
        <v>0</v>
      </c>
      <c r="O89" s="198"/>
      <c r="P89" s="198"/>
      <c r="Q89" s="198"/>
      <c r="R89" s="88"/>
    </row>
    <row r="90" spans="2:18" s="82" customFormat="1" ht="21" customHeight="1">
      <c r="B90" s="89"/>
      <c r="D90" s="90" t="s">
        <v>113</v>
      </c>
      <c r="N90" s="199">
        <f>$N$115</f>
        <v>0</v>
      </c>
      <c r="O90" s="198"/>
      <c r="P90" s="198"/>
      <c r="Q90" s="198"/>
      <c r="R90" s="91"/>
    </row>
    <row r="91" spans="2:18" s="65" customFormat="1" ht="25.5" customHeight="1">
      <c r="B91" s="86"/>
      <c r="D91" s="87" t="s">
        <v>115</v>
      </c>
      <c r="N91" s="197">
        <f>$N$153</f>
        <v>0</v>
      </c>
      <c r="O91" s="198"/>
      <c r="P91" s="198"/>
      <c r="Q91" s="198"/>
      <c r="R91" s="88"/>
    </row>
    <row r="92" spans="2:18" s="82" customFormat="1" ht="21" customHeight="1">
      <c r="B92" s="89"/>
      <c r="D92" s="90" t="s">
        <v>116</v>
      </c>
      <c r="N92" s="199">
        <f>$N$154</f>
        <v>0</v>
      </c>
      <c r="O92" s="198"/>
      <c r="P92" s="198"/>
      <c r="Q92" s="198"/>
      <c r="R92" s="91"/>
    </row>
    <row r="93" spans="2:18" s="6" customFormat="1" ht="22.5" customHeight="1">
      <c r="B93" s="19"/>
      <c r="R93" s="20"/>
    </row>
    <row r="94" spans="2:21" s="6" customFormat="1" ht="30" customHeight="1">
      <c r="B94" s="19"/>
      <c r="C94" s="60" t="s">
        <v>117</v>
      </c>
      <c r="N94" s="186">
        <v>0</v>
      </c>
      <c r="O94" s="175"/>
      <c r="P94" s="175"/>
      <c r="Q94" s="175"/>
      <c r="R94" s="20"/>
      <c r="T94" s="92"/>
      <c r="U94" s="93" t="s">
        <v>44</v>
      </c>
    </row>
    <row r="95" spans="2:18" s="6" customFormat="1" ht="18.75" customHeight="1">
      <c r="B95" s="19"/>
      <c r="R95" s="20"/>
    </row>
    <row r="96" spans="2:18" s="6" customFormat="1" ht="30" customHeight="1">
      <c r="B96" s="19"/>
      <c r="C96" s="78" t="s">
        <v>94</v>
      </c>
      <c r="D96" s="28"/>
      <c r="E96" s="28"/>
      <c r="F96" s="28"/>
      <c r="G96" s="28"/>
      <c r="H96" s="28"/>
      <c r="I96" s="28"/>
      <c r="J96" s="28"/>
      <c r="K96" s="28"/>
      <c r="L96" s="188">
        <f>ROUND(SUM($N$88+$N$94),2)</f>
        <v>0</v>
      </c>
      <c r="M96" s="189"/>
      <c r="N96" s="189"/>
      <c r="O96" s="189"/>
      <c r="P96" s="189"/>
      <c r="Q96" s="189"/>
      <c r="R96" s="20"/>
    </row>
    <row r="97" spans="2:18" s="6" customFormat="1" ht="7.5" customHeight="1">
      <c r="B97" s="41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3"/>
    </row>
    <row r="101" spans="2:18" s="6" customFormat="1" ht="7.5" customHeight="1">
      <c r="B101" s="44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6"/>
    </row>
    <row r="102" spans="2:18" s="6" customFormat="1" ht="37.5" customHeight="1">
      <c r="B102" s="19"/>
      <c r="C102" s="161" t="s">
        <v>118</v>
      </c>
      <c r="D102" s="175"/>
      <c r="E102" s="175"/>
      <c r="F102" s="175"/>
      <c r="G102" s="175"/>
      <c r="H102" s="175"/>
      <c r="I102" s="175"/>
      <c r="J102" s="175"/>
      <c r="K102" s="175"/>
      <c r="L102" s="175"/>
      <c r="M102" s="175"/>
      <c r="N102" s="175"/>
      <c r="O102" s="175"/>
      <c r="P102" s="175"/>
      <c r="Q102" s="175"/>
      <c r="R102" s="20"/>
    </row>
    <row r="103" spans="2:18" s="6" customFormat="1" ht="7.5" customHeight="1">
      <c r="B103" s="19"/>
      <c r="R103" s="20"/>
    </row>
    <row r="104" spans="2:18" s="6" customFormat="1" ht="30.75" customHeight="1">
      <c r="B104" s="19"/>
      <c r="C104" s="16" t="s">
        <v>14</v>
      </c>
      <c r="F104" s="191" t="str">
        <f>$F$6</f>
        <v>Březno - Nová Telib   rekonstrukce</v>
      </c>
      <c r="G104" s="175"/>
      <c r="H104" s="175"/>
      <c r="I104" s="175"/>
      <c r="J104" s="175"/>
      <c r="K104" s="175"/>
      <c r="L104" s="175"/>
      <c r="M104" s="175"/>
      <c r="N104" s="175"/>
      <c r="O104" s="175"/>
      <c r="P104" s="175"/>
      <c r="R104" s="20"/>
    </row>
    <row r="105" spans="2:18" s="6" customFormat="1" ht="37.5" customHeight="1">
      <c r="B105" s="19"/>
      <c r="C105" s="49" t="s">
        <v>98</v>
      </c>
      <c r="F105" s="190" t="str">
        <f>$F$7</f>
        <v>190 - DIO</v>
      </c>
      <c r="G105" s="175"/>
      <c r="H105" s="175"/>
      <c r="I105" s="175"/>
      <c r="J105" s="175"/>
      <c r="K105" s="175"/>
      <c r="L105" s="175"/>
      <c r="M105" s="175"/>
      <c r="N105" s="175"/>
      <c r="O105" s="175"/>
      <c r="P105" s="175"/>
      <c r="R105" s="20"/>
    </row>
    <row r="106" spans="2:18" s="6" customFormat="1" ht="7.5" customHeight="1">
      <c r="B106" s="19"/>
      <c r="R106" s="20"/>
    </row>
    <row r="107" spans="2:18" s="6" customFormat="1" ht="18.75" customHeight="1">
      <c r="B107" s="19"/>
      <c r="C107" s="16" t="s">
        <v>20</v>
      </c>
      <c r="F107" s="14" t="str">
        <f>$F$9</f>
        <v>Březno u Mladé Boleslavi</v>
      </c>
      <c r="K107" s="16" t="s">
        <v>22</v>
      </c>
      <c r="M107" s="192" t="str">
        <f>IF($O$9="","",$O$9)</f>
        <v>19.12.2013</v>
      </c>
      <c r="N107" s="175"/>
      <c r="O107" s="175"/>
      <c r="P107" s="175"/>
      <c r="R107" s="20"/>
    </row>
    <row r="108" spans="2:18" s="6" customFormat="1" ht="7.5" customHeight="1">
      <c r="B108" s="19"/>
      <c r="R108" s="20"/>
    </row>
    <row r="109" spans="2:18" s="6" customFormat="1" ht="15.75" customHeight="1">
      <c r="B109" s="19"/>
      <c r="C109" s="16" t="s">
        <v>26</v>
      </c>
      <c r="F109" s="14" t="str">
        <f>$E$12</f>
        <v>Středočeský kraj, Zborovská 11, 150 21 Praha 5</v>
      </c>
      <c r="K109" s="16" t="s">
        <v>33</v>
      </c>
      <c r="M109" s="162" t="str">
        <f>$E$18</f>
        <v>PRAGOPROJEKT a.s.,   Ateliér Praha I</v>
      </c>
      <c r="N109" s="175"/>
      <c r="O109" s="175"/>
      <c r="P109" s="175"/>
      <c r="Q109" s="175"/>
      <c r="R109" s="20"/>
    </row>
    <row r="110" spans="2:18" s="6" customFormat="1" ht="15" customHeight="1">
      <c r="B110" s="19"/>
      <c r="C110" s="16" t="s">
        <v>31</v>
      </c>
      <c r="F110" s="14" t="str">
        <f>IF($E$15="","",$E$15)</f>
        <v> </v>
      </c>
      <c r="K110" s="16" t="s">
        <v>38</v>
      </c>
      <c r="M110" s="162" t="str">
        <f>$E$21</f>
        <v>V.Jůzko</v>
      </c>
      <c r="N110" s="175"/>
      <c r="O110" s="175"/>
      <c r="P110" s="175"/>
      <c r="Q110" s="175"/>
      <c r="R110" s="20"/>
    </row>
    <row r="111" spans="2:18" s="6" customFormat="1" ht="11.25" customHeight="1">
      <c r="B111" s="19"/>
      <c r="R111" s="20"/>
    </row>
    <row r="112" spans="2:27" s="94" customFormat="1" ht="30" customHeight="1">
      <c r="B112" s="95"/>
      <c r="C112" s="96" t="s">
        <v>119</v>
      </c>
      <c r="D112" s="97" t="s">
        <v>120</v>
      </c>
      <c r="E112" s="97" t="s">
        <v>62</v>
      </c>
      <c r="F112" s="200" t="s">
        <v>121</v>
      </c>
      <c r="G112" s="201"/>
      <c r="H112" s="201"/>
      <c r="I112" s="201"/>
      <c r="J112" s="97" t="s">
        <v>122</v>
      </c>
      <c r="K112" s="97" t="s">
        <v>123</v>
      </c>
      <c r="L112" s="200" t="s">
        <v>124</v>
      </c>
      <c r="M112" s="201"/>
      <c r="N112" s="200" t="s">
        <v>125</v>
      </c>
      <c r="O112" s="201"/>
      <c r="P112" s="201"/>
      <c r="Q112" s="202"/>
      <c r="R112" s="98"/>
      <c r="T112" s="55" t="s">
        <v>126</v>
      </c>
      <c r="U112" s="56" t="s">
        <v>44</v>
      </c>
      <c r="V112" s="56" t="s">
        <v>127</v>
      </c>
      <c r="W112" s="56" t="s">
        <v>128</v>
      </c>
      <c r="X112" s="56" t="s">
        <v>129</v>
      </c>
      <c r="Y112" s="56" t="s">
        <v>130</v>
      </c>
      <c r="Z112" s="56" t="s">
        <v>131</v>
      </c>
      <c r="AA112" s="57" t="s">
        <v>132</v>
      </c>
    </row>
    <row r="113" spans="2:63" s="6" customFormat="1" ht="30" customHeight="1">
      <c r="B113" s="19"/>
      <c r="C113" s="60" t="s">
        <v>101</v>
      </c>
      <c r="N113" s="221">
        <f>$BK$113</f>
        <v>0</v>
      </c>
      <c r="O113" s="175"/>
      <c r="P113" s="175"/>
      <c r="Q113" s="175"/>
      <c r="R113" s="20"/>
      <c r="T113" s="59"/>
      <c r="U113" s="33"/>
      <c r="V113" s="33"/>
      <c r="W113" s="99">
        <f>$W$114+$W$153</f>
        <v>10.643000000000002</v>
      </c>
      <c r="X113" s="33"/>
      <c r="Y113" s="99">
        <f>$Y$114+$Y$153</f>
        <v>0</v>
      </c>
      <c r="Z113" s="33"/>
      <c r="AA113" s="100">
        <f>$AA$114+$AA$153</f>
        <v>0</v>
      </c>
      <c r="AT113" s="6" t="s">
        <v>79</v>
      </c>
      <c r="AU113" s="6" t="s">
        <v>107</v>
      </c>
      <c r="BK113" s="101">
        <f>$BK$114+$BK$153</f>
        <v>0</v>
      </c>
    </row>
    <row r="114" spans="2:63" s="102" customFormat="1" ht="37.5" customHeight="1">
      <c r="B114" s="103"/>
      <c r="D114" s="104" t="s">
        <v>108</v>
      </c>
      <c r="E114" s="104"/>
      <c r="F114" s="104"/>
      <c r="G114" s="104"/>
      <c r="H114" s="104"/>
      <c r="I114" s="104"/>
      <c r="J114" s="104"/>
      <c r="K114" s="104"/>
      <c r="L114" s="104"/>
      <c r="M114" s="104"/>
      <c r="N114" s="219">
        <f>$BK$114</f>
        <v>0</v>
      </c>
      <c r="O114" s="218"/>
      <c r="P114" s="218"/>
      <c r="Q114" s="218"/>
      <c r="R114" s="106"/>
      <c r="T114" s="107"/>
      <c r="W114" s="108">
        <f>$W$115</f>
        <v>10.643000000000002</v>
      </c>
      <c r="Y114" s="108">
        <f>$Y$115</f>
        <v>0</v>
      </c>
      <c r="AA114" s="109">
        <f>$AA$115</f>
        <v>0</v>
      </c>
      <c r="AR114" s="105" t="s">
        <v>19</v>
      </c>
      <c r="AT114" s="105" t="s">
        <v>79</v>
      </c>
      <c r="AU114" s="105" t="s">
        <v>80</v>
      </c>
      <c r="AY114" s="105" t="s">
        <v>133</v>
      </c>
      <c r="BK114" s="110">
        <f>$BK$115</f>
        <v>0</v>
      </c>
    </row>
    <row r="115" spans="2:63" s="102" customFormat="1" ht="21" customHeight="1">
      <c r="B115" s="103"/>
      <c r="D115" s="111" t="s">
        <v>113</v>
      </c>
      <c r="E115" s="111"/>
      <c r="F115" s="111"/>
      <c r="G115" s="111"/>
      <c r="H115" s="111"/>
      <c r="I115" s="111"/>
      <c r="J115" s="111"/>
      <c r="K115" s="111"/>
      <c r="L115" s="111"/>
      <c r="M115" s="111"/>
      <c r="N115" s="217">
        <f>$BK$115</f>
        <v>0</v>
      </c>
      <c r="O115" s="218"/>
      <c r="P115" s="218"/>
      <c r="Q115" s="218"/>
      <c r="R115" s="106"/>
      <c r="T115" s="107"/>
      <c r="W115" s="108">
        <f>SUM($W$116:$W$152)</f>
        <v>10.643000000000002</v>
      </c>
      <c r="Y115" s="108">
        <f>SUM($Y$116:$Y$152)</f>
        <v>0</v>
      </c>
      <c r="AA115" s="109">
        <f>SUM($AA$116:$AA$152)</f>
        <v>0</v>
      </c>
      <c r="AR115" s="105" t="s">
        <v>19</v>
      </c>
      <c r="AT115" s="105" t="s">
        <v>79</v>
      </c>
      <c r="AU115" s="105" t="s">
        <v>19</v>
      </c>
      <c r="AY115" s="105" t="s">
        <v>133</v>
      </c>
      <c r="BK115" s="110">
        <f>SUM($BK$116:$BK$152)</f>
        <v>0</v>
      </c>
    </row>
    <row r="116" spans="2:65" s="6" customFormat="1" ht="27" customHeight="1">
      <c r="B116" s="19"/>
      <c r="C116" s="112" t="s">
        <v>19</v>
      </c>
      <c r="D116" s="112" t="s">
        <v>134</v>
      </c>
      <c r="E116" s="113" t="s">
        <v>570</v>
      </c>
      <c r="F116" s="203" t="s">
        <v>571</v>
      </c>
      <c r="G116" s="204"/>
      <c r="H116" s="204"/>
      <c r="I116" s="204"/>
      <c r="J116" s="114" t="s">
        <v>402</v>
      </c>
      <c r="K116" s="115">
        <v>32</v>
      </c>
      <c r="L116" s="205"/>
      <c r="M116" s="204"/>
      <c r="N116" s="205">
        <f>ROUND($L$116*$K$116,2)</f>
        <v>0</v>
      </c>
      <c r="O116" s="204"/>
      <c r="P116" s="204"/>
      <c r="Q116" s="204"/>
      <c r="R116" s="20"/>
      <c r="T116" s="116"/>
      <c r="U116" s="26" t="s">
        <v>45</v>
      </c>
      <c r="V116" s="117">
        <v>0.024</v>
      </c>
      <c r="W116" s="117">
        <f>$V$116*$K$116</f>
        <v>0.768</v>
      </c>
      <c r="X116" s="117">
        <v>0</v>
      </c>
      <c r="Y116" s="117">
        <f>$X$116*$K$116</f>
        <v>0</v>
      </c>
      <c r="Z116" s="117">
        <v>0</v>
      </c>
      <c r="AA116" s="118">
        <f>$Z$116*$K$116</f>
        <v>0</v>
      </c>
      <c r="AR116" s="6" t="s">
        <v>138</v>
      </c>
      <c r="AT116" s="6" t="s">
        <v>134</v>
      </c>
      <c r="AU116" s="6" t="s">
        <v>96</v>
      </c>
      <c r="AY116" s="6" t="s">
        <v>133</v>
      </c>
      <c r="BE116" s="119">
        <f>IF($U$116="základní",$N$116,0)</f>
        <v>0</v>
      </c>
      <c r="BF116" s="119">
        <f>IF($U$116="snížená",$N$116,0)</f>
        <v>0</v>
      </c>
      <c r="BG116" s="119">
        <f>IF($U$116="zákl. přenesená",$N$116,0)</f>
        <v>0</v>
      </c>
      <c r="BH116" s="119">
        <f>IF($U$116="sníž. přenesená",$N$116,0)</f>
        <v>0</v>
      </c>
      <c r="BI116" s="119">
        <f>IF($U$116="nulová",$N$116,0)</f>
        <v>0</v>
      </c>
      <c r="BJ116" s="6" t="s">
        <v>19</v>
      </c>
      <c r="BK116" s="119">
        <f>ROUND($L$116*$K$116,2)</f>
        <v>0</v>
      </c>
      <c r="BL116" s="6" t="s">
        <v>138</v>
      </c>
      <c r="BM116" s="6" t="s">
        <v>572</v>
      </c>
    </row>
    <row r="117" spans="2:51" s="6" customFormat="1" ht="18.75" customHeight="1">
      <c r="B117" s="125"/>
      <c r="E117" s="126"/>
      <c r="F117" s="208" t="s">
        <v>573</v>
      </c>
      <c r="G117" s="209"/>
      <c r="H117" s="209"/>
      <c r="I117" s="209"/>
      <c r="K117" s="127">
        <v>32</v>
      </c>
      <c r="R117" s="128"/>
      <c r="T117" s="129"/>
      <c r="AA117" s="130"/>
      <c r="AT117" s="126" t="s">
        <v>141</v>
      </c>
      <c r="AU117" s="126" t="s">
        <v>96</v>
      </c>
      <c r="AV117" s="126" t="s">
        <v>96</v>
      </c>
      <c r="AW117" s="126" t="s">
        <v>107</v>
      </c>
      <c r="AX117" s="126" t="s">
        <v>19</v>
      </c>
      <c r="AY117" s="126" t="s">
        <v>133</v>
      </c>
    </row>
    <row r="118" spans="2:65" s="6" customFormat="1" ht="27" customHeight="1">
      <c r="B118" s="19"/>
      <c r="C118" s="112" t="s">
        <v>96</v>
      </c>
      <c r="D118" s="112" t="s">
        <v>134</v>
      </c>
      <c r="E118" s="113" t="s">
        <v>574</v>
      </c>
      <c r="F118" s="203" t="s">
        <v>575</v>
      </c>
      <c r="G118" s="204"/>
      <c r="H118" s="204"/>
      <c r="I118" s="204"/>
      <c r="J118" s="114" t="s">
        <v>402</v>
      </c>
      <c r="K118" s="115">
        <v>32</v>
      </c>
      <c r="L118" s="205"/>
      <c r="M118" s="204"/>
      <c r="N118" s="205">
        <f>ROUND($L$118*$K$118,2)</f>
        <v>0</v>
      </c>
      <c r="O118" s="204"/>
      <c r="P118" s="204"/>
      <c r="Q118" s="204"/>
      <c r="R118" s="20"/>
      <c r="T118" s="116"/>
      <c r="U118" s="26" t="s">
        <v>45</v>
      </c>
      <c r="V118" s="117">
        <v>0.05</v>
      </c>
      <c r="W118" s="117">
        <f>$V$118*$K$118</f>
        <v>1.6</v>
      </c>
      <c r="X118" s="117">
        <v>0</v>
      </c>
      <c r="Y118" s="117">
        <f>$X$118*$K$118</f>
        <v>0</v>
      </c>
      <c r="Z118" s="117">
        <v>0</v>
      </c>
      <c r="AA118" s="118">
        <f>$Z$118*$K$118</f>
        <v>0</v>
      </c>
      <c r="AR118" s="6" t="s">
        <v>138</v>
      </c>
      <c r="AT118" s="6" t="s">
        <v>134</v>
      </c>
      <c r="AU118" s="6" t="s">
        <v>96</v>
      </c>
      <c r="AY118" s="6" t="s">
        <v>133</v>
      </c>
      <c r="BE118" s="119">
        <f>IF($U$118="základní",$N$118,0)</f>
        <v>0</v>
      </c>
      <c r="BF118" s="119">
        <f>IF($U$118="snížená",$N$118,0)</f>
        <v>0</v>
      </c>
      <c r="BG118" s="119">
        <f>IF($U$118="zákl. přenesená",$N$118,0)</f>
        <v>0</v>
      </c>
      <c r="BH118" s="119">
        <f>IF($U$118="sníž. přenesená",$N$118,0)</f>
        <v>0</v>
      </c>
      <c r="BI118" s="119">
        <f>IF($U$118="nulová",$N$118,0)</f>
        <v>0</v>
      </c>
      <c r="BJ118" s="6" t="s">
        <v>19</v>
      </c>
      <c r="BK118" s="119">
        <f>ROUND($L$118*$K$118,2)</f>
        <v>0</v>
      </c>
      <c r="BL118" s="6" t="s">
        <v>138</v>
      </c>
      <c r="BM118" s="6" t="s">
        <v>576</v>
      </c>
    </row>
    <row r="119" spans="2:51" s="6" customFormat="1" ht="18.75" customHeight="1">
      <c r="B119" s="125"/>
      <c r="E119" s="126"/>
      <c r="F119" s="208" t="s">
        <v>315</v>
      </c>
      <c r="G119" s="209"/>
      <c r="H119" s="209"/>
      <c r="I119" s="209"/>
      <c r="K119" s="127">
        <v>32</v>
      </c>
      <c r="R119" s="128"/>
      <c r="T119" s="129"/>
      <c r="AA119" s="130"/>
      <c r="AT119" s="126" t="s">
        <v>141</v>
      </c>
      <c r="AU119" s="126" t="s">
        <v>96</v>
      </c>
      <c r="AV119" s="126" t="s">
        <v>96</v>
      </c>
      <c r="AW119" s="126" t="s">
        <v>107</v>
      </c>
      <c r="AX119" s="126" t="s">
        <v>19</v>
      </c>
      <c r="AY119" s="126" t="s">
        <v>133</v>
      </c>
    </row>
    <row r="120" spans="2:65" s="6" customFormat="1" ht="27" customHeight="1">
      <c r="B120" s="19"/>
      <c r="C120" s="112" t="s">
        <v>148</v>
      </c>
      <c r="D120" s="112" t="s">
        <v>134</v>
      </c>
      <c r="E120" s="113" t="s">
        <v>577</v>
      </c>
      <c r="F120" s="203" t="s">
        <v>578</v>
      </c>
      <c r="G120" s="204"/>
      <c r="H120" s="204"/>
      <c r="I120" s="204"/>
      <c r="J120" s="114" t="s">
        <v>402</v>
      </c>
      <c r="K120" s="115">
        <v>25</v>
      </c>
      <c r="L120" s="205"/>
      <c r="M120" s="204"/>
      <c r="N120" s="205">
        <f>ROUND($L$120*$K$120,2)</f>
        <v>0</v>
      </c>
      <c r="O120" s="204"/>
      <c r="P120" s="204"/>
      <c r="Q120" s="204"/>
      <c r="R120" s="20"/>
      <c r="T120" s="116"/>
      <c r="U120" s="26" t="s">
        <v>45</v>
      </c>
      <c r="V120" s="117">
        <v>0.09</v>
      </c>
      <c r="W120" s="117">
        <f>$V$120*$K$120</f>
        <v>2.25</v>
      </c>
      <c r="X120" s="117">
        <v>0</v>
      </c>
      <c r="Y120" s="117">
        <f>$X$120*$K$120</f>
        <v>0</v>
      </c>
      <c r="Z120" s="117">
        <v>0</v>
      </c>
      <c r="AA120" s="118">
        <f>$Z$120*$K$120</f>
        <v>0</v>
      </c>
      <c r="AR120" s="6" t="s">
        <v>138</v>
      </c>
      <c r="AT120" s="6" t="s">
        <v>134</v>
      </c>
      <c r="AU120" s="6" t="s">
        <v>96</v>
      </c>
      <c r="AY120" s="6" t="s">
        <v>133</v>
      </c>
      <c r="BE120" s="119">
        <f>IF($U$120="základní",$N$120,0)</f>
        <v>0</v>
      </c>
      <c r="BF120" s="119">
        <f>IF($U$120="snížená",$N$120,0)</f>
        <v>0</v>
      </c>
      <c r="BG120" s="119">
        <f>IF($U$120="zákl. přenesená",$N$120,0)</f>
        <v>0</v>
      </c>
      <c r="BH120" s="119">
        <f>IF($U$120="sníž. přenesená",$N$120,0)</f>
        <v>0</v>
      </c>
      <c r="BI120" s="119">
        <f>IF($U$120="nulová",$N$120,0)</f>
        <v>0</v>
      </c>
      <c r="BJ120" s="6" t="s">
        <v>19</v>
      </c>
      <c r="BK120" s="119">
        <f>ROUND($L$120*$K$120,2)</f>
        <v>0</v>
      </c>
      <c r="BL120" s="6" t="s">
        <v>138</v>
      </c>
      <c r="BM120" s="6" t="s">
        <v>579</v>
      </c>
    </row>
    <row r="121" spans="2:51" s="6" customFormat="1" ht="18.75" customHeight="1">
      <c r="B121" s="125"/>
      <c r="E121" s="126"/>
      <c r="F121" s="208" t="s">
        <v>580</v>
      </c>
      <c r="G121" s="209"/>
      <c r="H121" s="209"/>
      <c r="I121" s="209"/>
      <c r="K121" s="127">
        <v>12</v>
      </c>
      <c r="R121" s="128"/>
      <c r="T121" s="129"/>
      <c r="AA121" s="130"/>
      <c r="AT121" s="126" t="s">
        <v>141</v>
      </c>
      <c r="AU121" s="126" t="s">
        <v>96</v>
      </c>
      <c r="AV121" s="126" t="s">
        <v>96</v>
      </c>
      <c r="AW121" s="126" t="s">
        <v>107</v>
      </c>
      <c r="AX121" s="126" t="s">
        <v>80</v>
      </c>
      <c r="AY121" s="126" t="s">
        <v>133</v>
      </c>
    </row>
    <row r="122" spans="2:51" s="6" customFormat="1" ht="18.75" customHeight="1">
      <c r="B122" s="125"/>
      <c r="E122" s="126"/>
      <c r="F122" s="208" t="s">
        <v>581</v>
      </c>
      <c r="G122" s="209"/>
      <c r="H122" s="209"/>
      <c r="I122" s="209"/>
      <c r="K122" s="127">
        <v>7</v>
      </c>
      <c r="R122" s="128"/>
      <c r="T122" s="129"/>
      <c r="AA122" s="130"/>
      <c r="AT122" s="126" t="s">
        <v>141</v>
      </c>
      <c r="AU122" s="126" t="s">
        <v>96</v>
      </c>
      <c r="AV122" s="126" t="s">
        <v>96</v>
      </c>
      <c r="AW122" s="126" t="s">
        <v>107</v>
      </c>
      <c r="AX122" s="126" t="s">
        <v>80</v>
      </c>
      <c r="AY122" s="126" t="s">
        <v>133</v>
      </c>
    </row>
    <row r="123" spans="2:51" s="6" customFormat="1" ht="18.75" customHeight="1">
      <c r="B123" s="125"/>
      <c r="E123" s="126"/>
      <c r="F123" s="208" t="s">
        <v>582</v>
      </c>
      <c r="G123" s="209"/>
      <c r="H123" s="209"/>
      <c r="I123" s="209"/>
      <c r="K123" s="127">
        <v>4</v>
      </c>
      <c r="R123" s="128"/>
      <c r="T123" s="129"/>
      <c r="AA123" s="130"/>
      <c r="AT123" s="126" t="s">
        <v>141</v>
      </c>
      <c r="AU123" s="126" t="s">
        <v>96</v>
      </c>
      <c r="AV123" s="126" t="s">
        <v>96</v>
      </c>
      <c r="AW123" s="126" t="s">
        <v>107</v>
      </c>
      <c r="AX123" s="126" t="s">
        <v>80</v>
      </c>
      <c r="AY123" s="126" t="s">
        <v>133</v>
      </c>
    </row>
    <row r="124" spans="2:51" s="6" customFormat="1" ht="18.75" customHeight="1">
      <c r="B124" s="125"/>
      <c r="E124" s="126"/>
      <c r="F124" s="208" t="s">
        <v>583</v>
      </c>
      <c r="G124" s="209"/>
      <c r="H124" s="209"/>
      <c r="I124" s="209"/>
      <c r="K124" s="127">
        <v>2</v>
      </c>
      <c r="R124" s="128"/>
      <c r="T124" s="129"/>
      <c r="AA124" s="130"/>
      <c r="AT124" s="126" t="s">
        <v>141</v>
      </c>
      <c r="AU124" s="126" t="s">
        <v>96</v>
      </c>
      <c r="AV124" s="126" t="s">
        <v>96</v>
      </c>
      <c r="AW124" s="126" t="s">
        <v>107</v>
      </c>
      <c r="AX124" s="126" t="s">
        <v>80</v>
      </c>
      <c r="AY124" s="126" t="s">
        <v>133</v>
      </c>
    </row>
    <row r="125" spans="2:51" s="6" customFormat="1" ht="18.75" customHeight="1">
      <c r="B125" s="131"/>
      <c r="E125" s="132"/>
      <c r="F125" s="210" t="s">
        <v>168</v>
      </c>
      <c r="G125" s="211"/>
      <c r="H125" s="211"/>
      <c r="I125" s="211"/>
      <c r="K125" s="133">
        <v>25</v>
      </c>
      <c r="R125" s="134"/>
      <c r="T125" s="135"/>
      <c r="AA125" s="136"/>
      <c r="AT125" s="132" t="s">
        <v>141</v>
      </c>
      <c r="AU125" s="132" t="s">
        <v>96</v>
      </c>
      <c r="AV125" s="132" t="s">
        <v>138</v>
      </c>
      <c r="AW125" s="132" t="s">
        <v>107</v>
      </c>
      <c r="AX125" s="132" t="s">
        <v>19</v>
      </c>
      <c r="AY125" s="132" t="s">
        <v>133</v>
      </c>
    </row>
    <row r="126" spans="2:65" s="6" customFormat="1" ht="27" customHeight="1">
      <c r="B126" s="19"/>
      <c r="C126" s="112" t="s">
        <v>138</v>
      </c>
      <c r="D126" s="112" t="s">
        <v>134</v>
      </c>
      <c r="E126" s="113" t="s">
        <v>584</v>
      </c>
      <c r="F126" s="203" t="s">
        <v>585</v>
      </c>
      <c r="G126" s="204"/>
      <c r="H126" s="204"/>
      <c r="I126" s="204"/>
      <c r="J126" s="114" t="s">
        <v>402</v>
      </c>
      <c r="K126" s="115">
        <v>8</v>
      </c>
      <c r="L126" s="205"/>
      <c r="M126" s="204"/>
      <c r="N126" s="205">
        <f>ROUND($L$126*$K$126,2)</f>
        <v>0</v>
      </c>
      <c r="O126" s="204"/>
      <c r="P126" s="204"/>
      <c r="Q126" s="204"/>
      <c r="R126" s="20"/>
      <c r="T126" s="116"/>
      <c r="U126" s="26" t="s">
        <v>45</v>
      </c>
      <c r="V126" s="117">
        <v>0.15</v>
      </c>
      <c r="W126" s="117">
        <f>$V$126*$K$126</f>
        <v>1.2</v>
      </c>
      <c r="X126" s="117">
        <v>0</v>
      </c>
      <c r="Y126" s="117">
        <f>$X$126*$K$126</f>
        <v>0</v>
      </c>
      <c r="Z126" s="117">
        <v>0</v>
      </c>
      <c r="AA126" s="118">
        <f>$Z$126*$K$126</f>
        <v>0</v>
      </c>
      <c r="AR126" s="6" t="s">
        <v>138</v>
      </c>
      <c r="AT126" s="6" t="s">
        <v>134</v>
      </c>
      <c r="AU126" s="6" t="s">
        <v>96</v>
      </c>
      <c r="AY126" s="6" t="s">
        <v>133</v>
      </c>
      <c r="BE126" s="119">
        <f>IF($U$126="základní",$N$126,0)</f>
        <v>0</v>
      </c>
      <c r="BF126" s="119">
        <f>IF($U$126="snížená",$N$126,0)</f>
        <v>0</v>
      </c>
      <c r="BG126" s="119">
        <f>IF($U$126="zákl. přenesená",$N$126,0)</f>
        <v>0</v>
      </c>
      <c r="BH126" s="119">
        <f>IF($U$126="sníž. přenesená",$N$126,0)</f>
        <v>0</v>
      </c>
      <c r="BI126" s="119">
        <f>IF($U$126="nulová",$N$126,0)</f>
        <v>0</v>
      </c>
      <c r="BJ126" s="6" t="s">
        <v>19</v>
      </c>
      <c r="BK126" s="119">
        <f>ROUND($L$126*$K$126,2)</f>
        <v>0</v>
      </c>
      <c r="BL126" s="6" t="s">
        <v>138</v>
      </c>
      <c r="BM126" s="6" t="s">
        <v>586</v>
      </c>
    </row>
    <row r="127" spans="2:51" s="6" customFormat="1" ht="18.75" customHeight="1">
      <c r="B127" s="125"/>
      <c r="E127" s="126"/>
      <c r="F127" s="208" t="s">
        <v>587</v>
      </c>
      <c r="G127" s="209"/>
      <c r="H127" s="209"/>
      <c r="I127" s="209"/>
      <c r="K127" s="127">
        <v>8</v>
      </c>
      <c r="R127" s="128"/>
      <c r="T127" s="129"/>
      <c r="AA127" s="130"/>
      <c r="AT127" s="126" t="s">
        <v>141</v>
      </c>
      <c r="AU127" s="126" t="s">
        <v>96</v>
      </c>
      <c r="AV127" s="126" t="s">
        <v>96</v>
      </c>
      <c r="AW127" s="126" t="s">
        <v>107</v>
      </c>
      <c r="AX127" s="126" t="s">
        <v>19</v>
      </c>
      <c r="AY127" s="126" t="s">
        <v>133</v>
      </c>
    </row>
    <row r="128" spans="2:65" s="6" customFormat="1" ht="27" customHeight="1">
      <c r="B128" s="19"/>
      <c r="C128" s="112" t="s">
        <v>159</v>
      </c>
      <c r="D128" s="112" t="s">
        <v>134</v>
      </c>
      <c r="E128" s="113" t="s">
        <v>588</v>
      </c>
      <c r="F128" s="203" t="s">
        <v>589</v>
      </c>
      <c r="G128" s="204"/>
      <c r="H128" s="204"/>
      <c r="I128" s="204"/>
      <c r="J128" s="114" t="s">
        <v>402</v>
      </c>
      <c r="K128" s="115">
        <v>2112</v>
      </c>
      <c r="L128" s="205"/>
      <c r="M128" s="204"/>
      <c r="N128" s="205">
        <f>ROUND($L$128*$K$128,2)</f>
        <v>0</v>
      </c>
      <c r="O128" s="204"/>
      <c r="P128" s="204"/>
      <c r="Q128" s="204"/>
      <c r="R128" s="20"/>
      <c r="T128" s="116"/>
      <c r="U128" s="26" t="s">
        <v>45</v>
      </c>
      <c r="V128" s="117">
        <v>0</v>
      </c>
      <c r="W128" s="117">
        <f>$V$128*$K$128</f>
        <v>0</v>
      </c>
      <c r="X128" s="117">
        <v>0</v>
      </c>
      <c r="Y128" s="117">
        <f>$X$128*$K$128</f>
        <v>0</v>
      </c>
      <c r="Z128" s="117">
        <v>0</v>
      </c>
      <c r="AA128" s="118">
        <f>$Z$128*$K$128</f>
        <v>0</v>
      </c>
      <c r="AR128" s="6" t="s">
        <v>138</v>
      </c>
      <c r="AT128" s="6" t="s">
        <v>134</v>
      </c>
      <c r="AU128" s="6" t="s">
        <v>96</v>
      </c>
      <c r="AY128" s="6" t="s">
        <v>133</v>
      </c>
      <c r="BE128" s="119">
        <f>IF($U$128="základní",$N$128,0)</f>
        <v>0</v>
      </c>
      <c r="BF128" s="119">
        <f>IF($U$128="snížená",$N$128,0)</f>
        <v>0</v>
      </c>
      <c r="BG128" s="119">
        <f>IF($U$128="zákl. přenesená",$N$128,0)</f>
        <v>0</v>
      </c>
      <c r="BH128" s="119">
        <f>IF($U$128="sníž. přenesená",$N$128,0)</f>
        <v>0</v>
      </c>
      <c r="BI128" s="119">
        <f>IF($U$128="nulová",$N$128,0)</f>
        <v>0</v>
      </c>
      <c r="BJ128" s="6" t="s">
        <v>19</v>
      </c>
      <c r="BK128" s="119">
        <f>ROUND($L$128*$K$128,2)</f>
        <v>0</v>
      </c>
      <c r="BL128" s="6" t="s">
        <v>138</v>
      </c>
      <c r="BM128" s="6" t="s">
        <v>590</v>
      </c>
    </row>
    <row r="129" spans="2:51" s="6" customFormat="1" ht="18.75" customHeight="1">
      <c r="B129" s="125"/>
      <c r="E129" s="126"/>
      <c r="F129" s="208" t="s">
        <v>591</v>
      </c>
      <c r="G129" s="209"/>
      <c r="H129" s="209"/>
      <c r="I129" s="209"/>
      <c r="K129" s="127">
        <v>2112</v>
      </c>
      <c r="R129" s="128"/>
      <c r="T129" s="129"/>
      <c r="AA129" s="130"/>
      <c r="AT129" s="126" t="s">
        <v>141</v>
      </c>
      <c r="AU129" s="126" t="s">
        <v>96</v>
      </c>
      <c r="AV129" s="126" t="s">
        <v>96</v>
      </c>
      <c r="AW129" s="126" t="s">
        <v>107</v>
      </c>
      <c r="AX129" s="126" t="s">
        <v>19</v>
      </c>
      <c r="AY129" s="126" t="s">
        <v>133</v>
      </c>
    </row>
    <row r="130" spans="2:65" s="6" customFormat="1" ht="27" customHeight="1">
      <c r="B130" s="19"/>
      <c r="C130" s="112" t="s">
        <v>169</v>
      </c>
      <c r="D130" s="112" t="s">
        <v>134</v>
      </c>
      <c r="E130" s="113" t="s">
        <v>592</v>
      </c>
      <c r="F130" s="203" t="s">
        <v>593</v>
      </c>
      <c r="G130" s="204"/>
      <c r="H130" s="204"/>
      <c r="I130" s="204"/>
      <c r="J130" s="114" t="s">
        <v>402</v>
      </c>
      <c r="K130" s="115">
        <v>2112</v>
      </c>
      <c r="L130" s="205"/>
      <c r="M130" s="204"/>
      <c r="N130" s="205">
        <f>ROUND($L$130*$K$130,2)</f>
        <v>0</v>
      </c>
      <c r="O130" s="204"/>
      <c r="P130" s="204"/>
      <c r="Q130" s="204"/>
      <c r="R130" s="20"/>
      <c r="T130" s="116"/>
      <c r="U130" s="26" t="s">
        <v>45</v>
      </c>
      <c r="V130" s="117">
        <v>0</v>
      </c>
      <c r="W130" s="117">
        <f>$V$130*$K$130</f>
        <v>0</v>
      </c>
      <c r="X130" s="117">
        <v>0</v>
      </c>
      <c r="Y130" s="117">
        <f>$X$130*$K$130</f>
        <v>0</v>
      </c>
      <c r="Z130" s="117">
        <v>0</v>
      </c>
      <c r="AA130" s="118">
        <f>$Z$130*$K$130</f>
        <v>0</v>
      </c>
      <c r="AR130" s="6" t="s">
        <v>138</v>
      </c>
      <c r="AT130" s="6" t="s">
        <v>134</v>
      </c>
      <c r="AU130" s="6" t="s">
        <v>96</v>
      </c>
      <c r="AY130" s="6" t="s">
        <v>133</v>
      </c>
      <c r="BE130" s="119">
        <f>IF($U$130="základní",$N$130,0)</f>
        <v>0</v>
      </c>
      <c r="BF130" s="119">
        <f>IF($U$130="snížená",$N$130,0)</f>
        <v>0</v>
      </c>
      <c r="BG130" s="119">
        <f>IF($U$130="zákl. přenesená",$N$130,0)</f>
        <v>0</v>
      </c>
      <c r="BH130" s="119">
        <f>IF($U$130="sníž. přenesená",$N$130,0)</f>
        <v>0</v>
      </c>
      <c r="BI130" s="119">
        <f>IF($U$130="nulová",$N$130,0)</f>
        <v>0</v>
      </c>
      <c r="BJ130" s="6" t="s">
        <v>19</v>
      </c>
      <c r="BK130" s="119">
        <f>ROUND($L$130*$K$130,2)</f>
        <v>0</v>
      </c>
      <c r="BL130" s="6" t="s">
        <v>138</v>
      </c>
      <c r="BM130" s="6" t="s">
        <v>594</v>
      </c>
    </row>
    <row r="131" spans="2:51" s="6" customFormat="1" ht="18.75" customHeight="1">
      <c r="B131" s="125"/>
      <c r="E131" s="126"/>
      <c r="F131" s="208" t="s">
        <v>591</v>
      </c>
      <c r="G131" s="209"/>
      <c r="H131" s="209"/>
      <c r="I131" s="209"/>
      <c r="K131" s="127">
        <v>2112</v>
      </c>
      <c r="R131" s="128"/>
      <c r="T131" s="129"/>
      <c r="AA131" s="130"/>
      <c r="AT131" s="126" t="s">
        <v>141</v>
      </c>
      <c r="AU131" s="126" t="s">
        <v>96</v>
      </c>
      <c r="AV131" s="126" t="s">
        <v>96</v>
      </c>
      <c r="AW131" s="126" t="s">
        <v>107</v>
      </c>
      <c r="AX131" s="126" t="s">
        <v>19</v>
      </c>
      <c r="AY131" s="126" t="s">
        <v>133</v>
      </c>
    </row>
    <row r="132" spans="2:65" s="6" customFormat="1" ht="27" customHeight="1">
      <c r="B132" s="19"/>
      <c r="C132" s="112" t="s">
        <v>174</v>
      </c>
      <c r="D132" s="112" t="s">
        <v>134</v>
      </c>
      <c r="E132" s="113" t="s">
        <v>595</v>
      </c>
      <c r="F132" s="203" t="s">
        <v>596</v>
      </c>
      <c r="G132" s="204"/>
      <c r="H132" s="204"/>
      <c r="I132" s="204"/>
      <c r="J132" s="114" t="s">
        <v>402</v>
      </c>
      <c r="K132" s="115">
        <v>1650</v>
      </c>
      <c r="L132" s="205"/>
      <c r="M132" s="204"/>
      <c r="N132" s="205">
        <f>ROUND($L$132*$K$132,2)</f>
        <v>0</v>
      </c>
      <c r="O132" s="204"/>
      <c r="P132" s="204"/>
      <c r="Q132" s="204"/>
      <c r="R132" s="20"/>
      <c r="T132" s="116"/>
      <c r="U132" s="26" t="s">
        <v>45</v>
      </c>
      <c r="V132" s="117">
        <v>0</v>
      </c>
      <c r="W132" s="117">
        <f>$V$132*$K$132</f>
        <v>0</v>
      </c>
      <c r="X132" s="117">
        <v>0</v>
      </c>
      <c r="Y132" s="117">
        <f>$X$132*$K$132</f>
        <v>0</v>
      </c>
      <c r="Z132" s="117">
        <v>0</v>
      </c>
      <c r="AA132" s="118">
        <f>$Z$132*$K$132</f>
        <v>0</v>
      </c>
      <c r="AR132" s="6" t="s">
        <v>138</v>
      </c>
      <c r="AT132" s="6" t="s">
        <v>134</v>
      </c>
      <c r="AU132" s="6" t="s">
        <v>96</v>
      </c>
      <c r="AY132" s="6" t="s">
        <v>133</v>
      </c>
      <c r="BE132" s="119">
        <f>IF($U$132="základní",$N$132,0)</f>
        <v>0</v>
      </c>
      <c r="BF132" s="119">
        <f>IF($U$132="snížená",$N$132,0)</f>
        <v>0</v>
      </c>
      <c r="BG132" s="119">
        <f>IF($U$132="zákl. přenesená",$N$132,0)</f>
        <v>0</v>
      </c>
      <c r="BH132" s="119">
        <f>IF($U$132="sníž. přenesená",$N$132,0)</f>
        <v>0</v>
      </c>
      <c r="BI132" s="119">
        <f>IF($U$132="nulová",$N$132,0)</f>
        <v>0</v>
      </c>
      <c r="BJ132" s="6" t="s">
        <v>19</v>
      </c>
      <c r="BK132" s="119">
        <f>ROUND($L$132*$K$132,2)</f>
        <v>0</v>
      </c>
      <c r="BL132" s="6" t="s">
        <v>138</v>
      </c>
      <c r="BM132" s="6" t="s">
        <v>597</v>
      </c>
    </row>
    <row r="133" spans="2:51" s="6" customFormat="1" ht="18.75" customHeight="1">
      <c r="B133" s="125"/>
      <c r="E133" s="126"/>
      <c r="F133" s="208" t="s">
        <v>598</v>
      </c>
      <c r="G133" s="209"/>
      <c r="H133" s="209"/>
      <c r="I133" s="209"/>
      <c r="K133" s="127">
        <v>1650</v>
      </c>
      <c r="R133" s="128"/>
      <c r="T133" s="129"/>
      <c r="AA133" s="130"/>
      <c r="AT133" s="126" t="s">
        <v>141</v>
      </c>
      <c r="AU133" s="126" t="s">
        <v>96</v>
      </c>
      <c r="AV133" s="126" t="s">
        <v>96</v>
      </c>
      <c r="AW133" s="126" t="s">
        <v>107</v>
      </c>
      <c r="AX133" s="126" t="s">
        <v>19</v>
      </c>
      <c r="AY133" s="126" t="s">
        <v>133</v>
      </c>
    </row>
    <row r="134" spans="2:65" s="6" customFormat="1" ht="27" customHeight="1">
      <c r="B134" s="19"/>
      <c r="C134" s="112" t="s">
        <v>183</v>
      </c>
      <c r="D134" s="112" t="s">
        <v>134</v>
      </c>
      <c r="E134" s="113" t="s">
        <v>599</v>
      </c>
      <c r="F134" s="203" t="s">
        <v>600</v>
      </c>
      <c r="G134" s="204"/>
      <c r="H134" s="204"/>
      <c r="I134" s="204"/>
      <c r="J134" s="114" t="s">
        <v>402</v>
      </c>
      <c r="K134" s="115">
        <v>528</v>
      </c>
      <c r="L134" s="205"/>
      <c r="M134" s="204"/>
      <c r="N134" s="205">
        <f>ROUND($L$134*$K$134,2)</f>
        <v>0</v>
      </c>
      <c r="O134" s="204"/>
      <c r="P134" s="204"/>
      <c r="Q134" s="204"/>
      <c r="R134" s="20"/>
      <c r="T134" s="116"/>
      <c r="U134" s="26" t="s">
        <v>45</v>
      </c>
      <c r="V134" s="117">
        <v>0</v>
      </c>
      <c r="W134" s="117">
        <f>$V$134*$K$134</f>
        <v>0</v>
      </c>
      <c r="X134" s="117">
        <v>0</v>
      </c>
      <c r="Y134" s="117">
        <f>$X$134*$K$134</f>
        <v>0</v>
      </c>
      <c r="Z134" s="117">
        <v>0</v>
      </c>
      <c r="AA134" s="118">
        <f>$Z$134*$K$134</f>
        <v>0</v>
      </c>
      <c r="AR134" s="6" t="s">
        <v>138</v>
      </c>
      <c r="AT134" s="6" t="s">
        <v>134</v>
      </c>
      <c r="AU134" s="6" t="s">
        <v>96</v>
      </c>
      <c r="AY134" s="6" t="s">
        <v>133</v>
      </c>
      <c r="BE134" s="119">
        <f>IF($U$134="základní",$N$134,0)</f>
        <v>0</v>
      </c>
      <c r="BF134" s="119">
        <f>IF($U$134="snížená",$N$134,0)</f>
        <v>0</v>
      </c>
      <c r="BG134" s="119">
        <f>IF($U$134="zákl. přenesená",$N$134,0)</f>
        <v>0</v>
      </c>
      <c r="BH134" s="119">
        <f>IF($U$134="sníž. přenesená",$N$134,0)</f>
        <v>0</v>
      </c>
      <c r="BI134" s="119">
        <f>IF($U$134="nulová",$N$134,0)</f>
        <v>0</v>
      </c>
      <c r="BJ134" s="6" t="s">
        <v>19</v>
      </c>
      <c r="BK134" s="119">
        <f>ROUND($L$134*$K$134,2)</f>
        <v>0</v>
      </c>
      <c r="BL134" s="6" t="s">
        <v>138</v>
      </c>
      <c r="BM134" s="6" t="s">
        <v>601</v>
      </c>
    </row>
    <row r="135" spans="2:51" s="6" customFormat="1" ht="18.75" customHeight="1">
      <c r="B135" s="125"/>
      <c r="E135" s="126"/>
      <c r="F135" s="208" t="s">
        <v>602</v>
      </c>
      <c r="G135" s="209"/>
      <c r="H135" s="209"/>
      <c r="I135" s="209"/>
      <c r="K135" s="127">
        <v>528</v>
      </c>
      <c r="R135" s="128"/>
      <c r="T135" s="129"/>
      <c r="AA135" s="130"/>
      <c r="AT135" s="126" t="s">
        <v>141</v>
      </c>
      <c r="AU135" s="126" t="s">
        <v>96</v>
      </c>
      <c r="AV135" s="126" t="s">
        <v>96</v>
      </c>
      <c r="AW135" s="126" t="s">
        <v>107</v>
      </c>
      <c r="AX135" s="126" t="s">
        <v>19</v>
      </c>
      <c r="AY135" s="126" t="s">
        <v>133</v>
      </c>
    </row>
    <row r="136" spans="2:65" s="6" customFormat="1" ht="27" customHeight="1">
      <c r="B136" s="19"/>
      <c r="C136" s="112" t="s">
        <v>188</v>
      </c>
      <c r="D136" s="112" t="s">
        <v>134</v>
      </c>
      <c r="E136" s="113" t="s">
        <v>603</v>
      </c>
      <c r="F136" s="203" t="s">
        <v>604</v>
      </c>
      <c r="G136" s="204"/>
      <c r="H136" s="204"/>
      <c r="I136" s="204"/>
      <c r="J136" s="114" t="s">
        <v>402</v>
      </c>
      <c r="K136" s="115">
        <v>10</v>
      </c>
      <c r="L136" s="205"/>
      <c r="M136" s="204"/>
      <c r="N136" s="205">
        <f>ROUND($L$136*$K$136,2)</f>
        <v>0</v>
      </c>
      <c r="O136" s="204"/>
      <c r="P136" s="204"/>
      <c r="Q136" s="204"/>
      <c r="R136" s="20"/>
      <c r="T136" s="116"/>
      <c r="U136" s="26" t="s">
        <v>45</v>
      </c>
      <c r="V136" s="117">
        <v>0.174</v>
      </c>
      <c r="W136" s="117">
        <f>$V$136*$K$136</f>
        <v>1.7399999999999998</v>
      </c>
      <c r="X136" s="117">
        <v>0</v>
      </c>
      <c r="Y136" s="117">
        <f>$X$136*$K$136</f>
        <v>0</v>
      </c>
      <c r="Z136" s="117">
        <v>0</v>
      </c>
      <c r="AA136" s="118">
        <f>$Z$136*$K$136</f>
        <v>0</v>
      </c>
      <c r="AR136" s="6" t="s">
        <v>138</v>
      </c>
      <c r="AT136" s="6" t="s">
        <v>134</v>
      </c>
      <c r="AU136" s="6" t="s">
        <v>96</v>
      </c>
      <c r="AY136" s="6" t="s">
        <v>133</v>
      </c>
      <c r="BE136" s="119">
        <f>IF($U$136="základní",$N$136,0)</f>
        <v>0</v>
      </c>
      <c r="BF136" s="119">
        <f>IF($U$136="snížená",$N$136,0)</f>
        <v>0</v>
      </c>
      <c r="BG136" s="119">
        <f>IF($U$136="zákl. přenesená",$N$136,0)</f>
        <v>0</v>
      </c>
      <c r="BH136" s="119">
        <f>IF($U$136="sníž. přenesená",$N$136,0)</f>
        <v>0</v>
      </c>
      <c r="BI136" s="119">
        <f>IF($U$136="nulová",$N$136,0)</f>
        <v>0</v>
      </c>
      <c r="BJ136" s="6" t="s">
        <v>19</v>
      </c>
      <c r="BK136" s="119">
        <f>ROUND($L$136*$K$136,2)</f>
        <v>0</v>
      </c>
      <c r="BL136" s="6" t="s">
        <v>138</v>
      </c>
      <c r="BM136" s="6" t="s">
        <v>605</v>
      </c>
    </row>
    <row r="137" spans="2:51" s="6" customFormat="1" ht="18.75" customHeight="1">
      <c r="B137" s="125"/>
      <c r="E137" s="126"/>
      <c r="F137" s="208" t="s">
        <v>606</v>
      </c>
      <c r="G137" s="209"/>
      <c r="H137" s="209"/>
      <c r="I137" s="209"/>
      <c r="K137" s="127">
        <v>1</v>
      </c>
      <c r="R137" s="128"/>
      <c r="T137" s="129"/>
      <c r="AA137" s="130"/>
      <c r="AT137" s="126" t="s">
        <v>141</v>
      </c>
      <c r="AU137" s="126" t="s">
        <v>96</v>
      </c>
      <c r="AV137" s="126" t="s">
        <v>96</v>
      </c>
      <c r="AW137" s="126" t="s">
        <v>107</v>
      </c>
      <c r="AX137" s="126" t="s">
        <v>80</v>
      </c>
      <c r="AY137" s="126" t="s">
        <v>133</v>
      </c>
    </row>
    <row r="138" spans="2:51" s="6" customFormat="1" ht="18.75" customHeight="1">
      <c r="B138" s="125"/>
      <c r="E138" s="126"/>
      <c r="F138" s="208" t="s">
        <v>607</v>
      </c>
      <c r="G138" s="209"/>
      <c r="H138" s="209"/>
      <c r="I138" s="209"/>
      <c r="K138" s="127">
        <v>2</v>
      </c>
      <c r="R138" s="128"/>
      <c r="T138" s="129"/>
      <c r="AA138" s="130"/>
      <c r="AT138" s="126" t="s">
        <v>141</v>
      </c>
      <c r="AU138" s="126" t="s">
        <v>96</v>
      </c>
      <c r="AV138" s="126" t="s">
        <v>96</v>
      </c>
      <c r="AW138" s="126" t="s">
        <v>107</v>
      </c>
      <c r="AX138" s="126" t="s">
        <v>80</v>
      </c>
      <c r="AY138" s="126" t="s">
        <v>133</v>
      </c>
    </row>
    <row r="139" spans="2:51" s="6" customFormat="1" ht="18.75" customHeight="1">
      <c r="B139" s="125"/>
      <c r="E139" s="126"/>
      <c r="F139" s="208" t="s">
        <v>608</v>
      </c>
      <c r="G139" s="209"/>
      <c r="H139" s="209"/>
      <c r="I139" s="209"/>
      <c r="K139" s="127">
        <v>2</v>
      </c>
      <c r="R139" s="128"/>
      <c r="T139" s="129"/>
      <c r="AA139" s="130"/>
      <c r="AT139" s="126" t="s">
        <v>141</v>
      </c>
      <c r="AU139" s="126" t="s">
        <v>96</v>
      </c>
      <c r="AV139" s="126" t="s">
        <v>96</v>
      </c>
      <c r="AW139" s="126" t="s">
        <v>107</v>
      </c>
      <c r="AX139" s="126" t="s">
        <v>80</v>
      </c>
      <c r="AY139" s="126" t="s">
        <v>133</v>
      </c>
    </row>
    <row r="140" spans="2:51" s="6" customFormat="1" ht="18.75" customHeight="1">
      <c r="B140" s="125"/>
      <c r="E140" s="126"/>
      <c r="F140" s="208" t="s">
        <v>609</v>
      </c>
      <c r="G140" s="209"/>
      <c r="H140" s="209"/>
      <c r="I140" s="209"/>
      <c r="K140" s="127">
        <v>5</v>
      </c>
      <c r="R140" s="128"/>
      <c r="T140" s="129"/>
      <c r="AA140" s="130"/>
      <c r="AT140" s="126" t="s">
        <v>141</v>
      </c>
      <c r="AU140" s="126" t="s">
        <v>96</v>
      </c>
      <c r="AV140" s="126" t="s">
        <v>96</v>
      </c>
      <c r="AW140" s="126" t="s">
        <v>107</v>
      </c>
      <c r="AX140" s="126" t="s">
        <v>80</v>
      </c>
      <c r="AY140" s="126" t="s">
        <v>133</v>
      </c>
    </row>
    <row r="141" spans="2:51" s="6" customFormat="1" ht="18.75" customHeight="1">
      <c r="B141" s="131"/>
      <c r="E141" s="132"/>
      <c r="F141" s="210" t="s">
        <v>168</v>
      </c>
      <c r="G141" s="211"/>
      <c r="H141" s="211"/>
      <c r="I141" s="211"/>
      <c r="K141" s="133">
        <v>10</v>
      </c>
      <c r="R141" s="134"/>
      <c r="T141" s="135"/>
      <c r="AA141" s="136"/>
      <c r="AT141" s="132" t="s">
        <v>141</v>
      </c>
      <c r="AU141" s="132" t="s">
        <v>96</v>
      </c>
      <c r="AV141" s="132" t="s">
        <v>138</v>
      </c>
      <c r="AW141" s="132" t="s">
        <v>107</v>
      </c>
      <c r="AX141" s="132" t="s">
        <v>19</v>
      </c>
      <c r="AY141" s="132" t="s">
        <v>133</v>
      </c>
    </row>
    <row r="142" spans="2:65" s="6" customFormat="1" ht="27" customHeight="1">
      <c r="B142" s="19"/>
      <c r="C142" s="112" t="s">
        <v>24</v>
      </c>
      <c r="D142" s="112" t="s">
        <v>134</v>
      </c>
      <c r="E142" s="113" t="s">
        <v>610</v>
      </c>
      <c r="F142" s="203" t="s">
        <v>611</v>
      </c>
      <c r="G142" s="204"/>
      <c r="H142" s="204"/>
      <c r="I142" s="204"/>
      <c r="J142" s="114" t="s">
        <v>402</v>
      </c>
      <c r="K142" s="115">
        <v>660</v>
      </c>
      <c r="L142" s="205"/>
      <c r="M142" s="204"/>
      <c r="N142" s="205">
        <f>ROUND($L$142*$K$142,2)</f>
        <v>0</v>
      </c>
      <c r="O142" s="204"/>
      <c r="P142" s="204"/>
      <c r="Q142" s="204"/>
      <c r="R142" s="20"/>
      <c r="T142" s="116"/>
      <c r="U142" s="26" t="s">
        <v>45</v>
      </c>
      <c r="V142" s="117">
        <v>0</v>
      </c>
      <c r="W142" s="117">
        <f>$V$142*$K$142</f>
        <v>0</v>
      </c>
      <c r="X142" s="117">
        <v>0</v>
      </c>
      <c r="Y142" s="117">
        <f>$X$142*$K$142</f>
        <v>0</v>
      </c>
      <c r="Z142" s="117">
        <v>0</v>
      </c>
      <c r="AA142" s="118">
        <f>$Z$142*$K$142</f>
        <v>0</v>
      </c>
      <c r="AR142" s="6" t="s">
        <v>138</v>
      </c>
      <c r="AT142" s="6" t="s">
        <v>134</v>
      </c>
      <c r="AU142" s="6" t="s">
        <v>96</v>
      </c>
      <c r="AY142" s="6" t="s">
        <v>133</v>
      </c>
      <c r="BE142" s="119">
        <f>IF($U$142="základní",$N$142,0)</f>
        <v>0</v>
      </c>
      <c r="BF142" s="119">
        <f>IF($U$142="snížená",$N$142,0)</f>
        <v>0</v>
      </c>
      <c r="BG142" s="119">
        <f>IF($U$142="zákl. přenesená",$N$142,0)</f>
        <v>0</v>
      </c>
      <c r="BH142" s="119">
        <f>IF($U$142="sníž. přenesená",$N$142,0)</f>
        <v>0</v>
      </c>
      <c r="BI142" s="119">
        <f>IF($U$142="nulová",$N$142,0)</f>
        <v>0</v>
      </c>
      <c r="BJ142" s="6" t="s">
        <v>19</v>
      </c>
      <c r="BK142" s="119">
        <f>ROUND($L$142*$K$142,2)</f>
        <v>0</v>
      </c>
      <c r="BL142" s="6" t="s">
        <v>138</v>
      </c>
      <c r="BM142" s="6" t="s">
        <v>612</v>
      </c>
    </row>
    <row r="143" spans="2:51" s="6" customFormat="1" ht="18.75" customHeight="1">
      <c r="B143" s="125"/>
      <c r="E143" s="126"/>
      <c r="F143" s="208" t="s">
        <v>613</v>
      </c>
      <c r="G143" s="209"/>
      <c r="H143" s="209"/>
      <c r="I143" s="209"/>
      <c r="K143" s="127">
        <v>660</v>
      </c>
      <c r="R143" s="128"/>
      <c r="T143" s="129"/>
      <c r="AA143" s="130"/>
      <c r="AT143" s="126" t="s">
        <v>141</v>
      </c>
      <c r="AU143" s="126" t="s">
        <v>96</v>
      </c>
      <c r="AV143" s="126" t="s">
        <v>96</v>
      </c>
      <c r="AW143" s="126" t="s">
        <v>107</v>
      </c>
      <c r="AX143" s="126" t="s">
        <v>19</v>
      </c>
      <c r="AY143" s="126" t="s">
        <v>133</v>
      </c>
    </row>
    <row r="144" spans="2:65" s="6" customFormat="1" ht="27" customHeight="1">
      <c r="B144" s="19"/>
      <c r="C144" s="112" t="s">
        <v>200</v>
      </c>
      <c r="D144" s="112" t="s">
        <v>134</v>
      </c>
      <c r="E144" s="113" t="s">
        <v>614</v>
      </c>
      <c r="F144" s="203" t="s">
        <v>615</v>
      </c>
      <c r="G144" s="204"/>
      <c r="H144" s="204"/>
      <c r="I144" s="204"/>
      <c r="J144" s="114" t="s">
        <v>402</v>
      </c>
      <c r="K144" s="115">
        <v>2</v>
      </c>
      <c r="L144" s="205"/>
      <c r="M144" s="204"/>
      <c r="N144" s="205">
        <f>ROUND($L$144*$K$144,2)</f>
        <v>0</v>
      </c>
      <c r="O144" s="204"/>
      <c r="P144" s="204"/>
      <c r="Q144" s="204"/>
      <c r="R144" s="20"/>
      <c r="T144" s="116"/>
      <c r="U144" s="26" t="s">
        <v>45</v>
      </c>
      <c r="V144" s="117">
        <v>0.4</v>
      </c>
      <c r="W144" s="117">
        <f>$V$144*$K$144</f>
        <v>0.8</v>
      </c>
      <c r="X144" s="117">
        <v>0</v>
      </c>
      <c r="Y144" s="117">
        <f>$X$144*$K$144</f>
        <v>0</v>
      </c>
      <c r="Z144" s="117">
        <v>0</v>
      </c>
      <c r="AA144" s="118">
        <f>$Z$144*$K$144</f>
        <v>0</v>
      </c>
      <c r="AR144" s="6" t="s">
        <v>138</v>
      </c>
      <c r="AT144" s="6" t="s">
        <v>134</v>
      </c>
      <c r="AU144" s="6" t="s">
        <v>96</v>
      </c>
      <c r="AY144" s="6" t="s">
        <v>133</v>
      </c>
      <c r="BE144" s="119">
        <f>IF($U$144="základní",$N$144,0)</f>
        <v>0</v>
      </c>
      <c r="BF144" s="119">
        <f>IF($U$144="snížená",$N$144,0)</f>
        <v>0</v>
      </c>
      <c r="BG144" s="119">
        <f>IF($U$144="zákl. přenesená",$N$144,0)</f>
        <v>0</v>
      </c>
      <c r="BH144" s="119">
        <f>IF($U$144="sníž. přenesená",$N$144,0)</f>
        <v>0</v>
      </c>
      <c r="BI144" s="119">
        <f>IF($U$144="nulová",$N$144,0)</f>
        <v>0</v>
      </c>
      <c r="BJ144" s="6" t="s">
        <v>19</v>
      </c>
      <c r="BK144" s="119">
        <f>ROUND($L$144*$K$144,2)</f>
        <v>0</v>
      </c>
      <c r="BL144" s="6" t="s">
        <v>138</v>
      </c>
      <c r="BM144" s="6" t="s">
        <v>616</v>
      </c>
    </row>
    <row r="145" spans="2:51" s="6" customFormat="1" ht="18.75" customHeight="1">
      <c r="B145" s="125"/>
      <c r="E145" s="126"/>
      <c r="F145" s="208" t="s">
        <v>96</v>
      </c>
      <c r="G145" s="209"/>
      <c r="H145" s="209"/>
      <c r="I145" s="209"/>
      <c r="K145" s="127">
        <v>2</v>
      </c>
      <c r="R145" s="128"/>
      <c r="T145" s="129"/>
      <c r="AA145" s="130"/>
      <c r="AT145" s="126" t="s">
        <v>141</v>
      </c>
      <c r="AU145" s="126" t="s">
        <v>96</v>
      </c>
      <c r="AV145" s="126" t="s">
        <v>96</v>
      </c>
      <c r="AW145" s="126" t="s">
        <v>107</v>
      </c>
      <c r="AX145" s="126" t="s">
        <v>19</v>
      </c>
      <c r="AY145" s="126" t="s">
        <v>133</v>
      </c>
    </row>
    <row r="146" spans="2:65" s="6" customFormat="1" ht="39" customHeight="1">
      <c r="B146" s="19"/>
      <c r="C146" s="112" t="s">
        <v>205</v>
      </c>
      <c r="D146" s="112" t="s">
        <v>134</v>
      </c>
      <c r="E146" s="113" t="s">
        <v>617</v>
      </c>
      <c r="F146" s="203" t="s">
        <v>618</v>
      </c>
      <c r="G146" s="204"/>
      <c r="H146" s="204"/>
      <c r="I146" s="204"/>
      <c r="J146" s="114" t="s">
        <v>402</v>
      </c>
      <c r="K146" s="115">
        <v>132</v>
      </c>
      <c r="L146" s="205"/>
      <c r="M146" s="204"/>
      <c r="N146" s="205">
        <f>ROUND($L$146*$K$146,2)</f>
        <v>0</v>
      </c>
      <c r="O146" s="204"/>
      <c r="P146" s="204"/>
      <c r="Q146" s="204"/>
      <c r="R146" s="20"/>
      <c r="T146" s="116"/>
      <c r="U146" s="26" t="s">
        <v>45</v>
      </c>
      <c r="V146" s="117">
        <v>0</v>
      </c>
      <c r="W146" s="117">
        <f>$V$146*$K$146</f>
        <v>0</v>
      </c>
      <c r="X146" s="117">
        <v>0</v>
      </c>
      <c r="Y146" s="117">
        <f>$X$146*$K$146</f>
        <v>0</v>
      </c>
      <c r="Z146" s="117">
        <v>0</v>
      </c>
      <c r="AA146" s="118">
        <f>$Z$146*$K$146</f>
        <v>0</v>
      </c>
      <c r="AR146" s="6" t="s">
        <v>138</v>
      </c>
      <c r="AT146" s="6" t="s">
        <v>134</v>
      </c>
      <c r="AU146" s="6" t="s">
        <v>96</v>
      </c>
      <c r="AY146" s="6" t="s">
        <v>133</v>
      </c>
      <c r="BE146" s="119">
        <f>IF($U$146="základní",$N$146,0)</f>
        <v>0</v>
      </c>
      <c r="BF146" s="119">
        <f>IF($U$146="snížená",$N$146,0)</f>
        <v>0</v>
      </c>
      <c r="BG146" s="119">
        <f>IF($U$146="zákl. přenesená",$N$146,0)</f>
        <v>0</v>
      </c>
      <c r="BH146" s="119">
        <f>IF($U$146="sníž. přenesená",$N$146,0)</f>
        <v>0</v>
      </c>
      <c r="BI146" s="119">
        <f>IF($U$146="nulová",$N$146,0)</f>
        <v>0</v>
      </c>
      <c r="BJ146" s="6" t="s">
        <v>19</v>
      </c>
      <c r="BK146" s="119">
        <f>ROUND($L$146*$K$146,2)</f>
        <v>0</v>
      </c>
      <c r="BL146" s="6" t="s">
        <v>138</v>
      </c>
      <c r="BM146" s="6" t="s">
        <v>619</v>
      </c>
    </row>
    <row r="147" spans="2:51" s="6" customFormat="1" ht="18.75" customHeight="1">
      <c r="B147" s="125"/>
      <c r="E147" s="126"/>
      <c r="F147" s="208" t="s">
        <v>620</v>
      </c>
      <c r="G147" s="209"/>
      <c r="H147" s="209"/>
      <c r="I147" s="209"/>
      <c r="K147" s="127">
        <v>132</v>
      </c>
      <c r="R147" s="128"/>
      <c r="T147" s="129"/>
      <c r="AA147" s="130"/>
      <c r="AT147" s="126" t="s">
        <v>141</v>
      </c>
      <c r="AU147" s="126" t="s">
        <v>96</v>
      </c>
      <c r="AV147" s="126" t="s">
        <v>96</v>
      </c>
      <c r="AW147" s="126" t="s">
        <v>107</v>
      </c>
      <c r="AX147" s="126" t="s">
        <v>19</v>
      </c>
      <c r="AY147" s="126" t="s">
        <v>133</v>
      </c>
    </row>
    <row r="148" spans="2:65" s="6" customFormat="1" ht="27" customHeight="1">
      <c r="B148" s="19"/>
      <c r="C148" s="112" t="s">
        <v>211</v>
      </c>
      <c r="D148" s="112" t="s">
        <v>134</v>
      </c>
      <c r="E148" s="113" t="s">
        <v>621</v>
      </c>
      <c r="F148" s="203" t="s">
        <v>622</v>
      </c>
      <c r="G148" s="204"/>
      <c r="H148" s="204"/>
      <c r="I148" s="204"/>
      <c r="J148" s="114" t="s">
        <v>402</v>
      </c>
      <c r="K148" s="115">
        <v>2</v>
      </c>
      <c r="L148" s="205"/>
      <c r="M148" s="204"/>
      <c r="N148" s="205">
        <f>ROUND($L$148*$K$148,2)</f>
        <v>0</v>
      </c>
      <c r="O148" s="204"/>
      <c r="P148" s="204"/>
      <c r="Q148" s="204"/>
      <c r="R148" s="20"/>
      <c r="T148" s="116"/>
      <c r="U148" s="26" t="s">
        <v>45</v>
      </c>
      <c r="V148" s="117">
        <v>0.174</v>
      </c>
      <c r="W148" s="117">
        <f>$V$148*$K$148</f>
        <v>0.348</v>
      </c>
      <c r="X148" s="117">
        <v>0</v>
      </c>
      <c r="Y148" s="117">
        <f>$X$148*$K$148</f>
        <v>0</v>
      </c>
      <c r="Z148" s="117">
        <v>0</v>
      </c>
      <c r="AA148" s="118">
        <f>$Z$148*$K$148</f>
        <v>0</v>
      </c>
      <c r="AR148" s="6" t="s">
        <v>138</v>
      </c>
      <c r="AT148" s="6" t="s">
        <v>134</v>
      </c>
      <c r="AU148" s="6" t="s">
        <v>96</v>
      </c>
      <c r="AY148" s="6" t="s">
        <v>133</v>
      </c>
      <c r="BE148" s="119">
        <f>IF($U$148="základní",$N$148,0)</f>
        <v>0</v>
      </c>
      <c r="BF148" s="119">
        <f>IF($U$148="snížená",$N$148,0)</f>
        <v>0</v>
      </c>
      <c r="BG148" s="119">
        <f>IF($U$148="zákl. přenesená",$N$148,0)</f>
        <v>0</v>
      </c>
      <c r="BH148" s="119">
        <f>IF($U$148="sníž. přenesená",$N$148,0)</f>
        <v>0</v>
      </c>
      <c r="BI148" s="119">
        <f>IF($U$148="nulová",$N$148,0)</f>
        <v>0</v>
      </c>
      <c r="BJ148" s="6" t="s">
        <v>19</v>
      </c>
      <c r="BK148" s="119">
        <f>ROUND($L$148*$K$148,2)</f>
        <v>0</v>
      </c>
      <c r="BL148" s="6" t="s">
        <v>138</v>
      </c>
      <c r="BM148" s="6" t="s">
        <v>623</v>
      </c>
    </row>
    <row r="149" spans="2:65" s="6" customFormat="1" ht="27" customHeight="1">
      <c r="B149" s="19"/>
      <c r="C149" s="112" t="s">
        <v>216</v>
      </c>
      <c r="D149" s="112" t="s">
        <v>134</v>
      </c>
      <c r="E149" s="113" t="s">
        <v>624</v>
      </c>
      <c r="F149" s="203" t="s">
        <v>625</v>
      </c>
      <c r="G149" s="204"/>
      <c r="H149" s="204"/>
      <c r="I149" s="204"/>
      <c r="J149" s="114" t="s">
        <v>402</v>
      </c>
      <c r="K149" s="115">
        <v>13</v>
      </c>
      <c r="L149" s="205"/>
      <c r="M149" s="204"/>
      <c r="N149" s="205">
        <f>ROUND($L$149*$K$149,2)</f>
        <v>0</v>
      </c>
      <c r="O149" s="204"/>
      <c r="P149" s="204"/>
      <c r="Q149" s="204"/>
      <c r="R149" s="20"/>
      <c r="T149" s="116"/>
      <c r="U149" s="26" t="s">
        <v>45</v>
      </c>
      <c r="V149" s="117">
        <v>0.083</v>
      </c>
      <c r="W149" s="117">
        <f>$V$149*$K$149</f>
        <v>1.079</v>
      </c>
      <c r="X149" s="117">
        <v>0</v>
      </c>
      <c r="Y149" s="117">
        <f>$X$149*$K$149</f>
        <v>0</v>
      </c>
      <c r="Z149" s="117">
        <v>0</v>
      </c>
      <c r="AA149" s="118">
        <f>$Z$149*$K$149</f>
        <v>0</v>
      </c>
      <c r="AR149" s="6" t="s">
        <v>138</v>
      </c>
      <c r="AT149" s="6" t="s">
        <v>134</v>
      </c>
      <c r="AU149" s="6" t="s">
        <v>96</v>
      </c>
      <c r="AY149" s="6" t="s">
        <v>133</v>
      </c>
      <c r="BE149" s="119">
        <f>IF($U$149="základní",$N$149,0)</f>
        <v>0</v>
      </c>
      <c r="BF149" s="119">
        <f>IF($U$149="snížená",$N$149,0)</f>
        <v>0</v>
      </c>
      <c r="BG149" s="119">
        <f>IF($U$149="zákl. přenesená",$N$149,0)</f>
        <v>0</v>
      </c>
      <c r="BH149" s="119">
        <f>IF($U$149="sníž. přenesená",$N$149,0)</f>
        <v>0</v>
      </c>
      <c r="BI149" s="119">
        <f>IF($U$149="nulová",$N$149,0)</f>
        <v>0</v>
      </c>
      <c r="BJ149" s="6" t="s">
        <v>19</v>
      </c>
      <c r="BK149" s="119">
        <f>ROUND($L$149*$K$149,2)</f>
        <v>0</v>
      </c>
      <c r="BL149" s="6" t="s">
        <v>138</v>
      </c>
      <c r="BM149" s="6" t="s">
        <v>626</v>
      </c>
    </row>
    <row r="150" spans="2:51" s="6" customFormat="1" ht="18.75" customHeight="1">
      <c r="B150" s="125"/>
      <c r="E150" s="126"/>
      <c r="F150" s="208" t="s">
        <v>211</v>
      </c>
      <c r="G150" s="209"/>
      <c r="H150" s="209"/>
      <c r="I150" s="209"/>
      <c r="K150" s="127">
        <v>13</v>
      </c>
      <c r="R150" s="128"/>
      <c r="T150" s="129"/>
      <c r="AA150" s="130"/>
      <c r="AT150" s="126" t="s">
        <v>141</v>
      </c>
      <c r="AU150" s="126" t="s">
        <v>96</v>
      </c>
      <c r="AV150" s="126" t="s">
        <v>96</v>
      </c>
      <c r="AW150" s="126" t="s">
        <v>107</v>
      </c>
      <c r="AX150" s="126" t="s">
        <v>19</v>
      </c>
      <c r="AY150" s="126" t="s">
        <v>133</v>
      </c>
    </row>
    <row r="151" spans="2:65" s="6" customFormat="1" ht="27" customHeight="1">
      <c r="B151" s="19"/>
      <c r="C151" s="112" t="s">
        <v>8</v>
      </c>
      <c r="D151" s="112" t="s">
        <v>134</v>
      </c>
      <c r="E151" s="113" t="s">
        <v>627</v>
      </c>
      <c r="F151" s="203" t="s">
        <v>628</v>
      </c>
      <c r="G151" s="204"/>
      <c r="H151" s="204"/>
      <c r="I151" s="204"/>
      <c r="J151" s="114" t="s">
        <v>402</v>
      </c>
      <c r="K151" s="115">
        <v>13</v>
      </c>
      <c r="L151" s="205"/>
      <c r="M151" s="204"/>
      <c r="N151" s="205">
        <f>ROUND($L$151*$K$151,2)</f>
        <v>0</v>
      </c>
      <c r="O151" s="204"/>
      <c r="P151" s="204"/>
      <c r="Q151" s="204"/>
      <c r="R151" s="20"/>
      <c r="T151" s="116"/>
      <c r="U151" s="26" t="s">
        <v>45</v>
      </c>
      <c r="V151" s="117">
        <v>0.066</v>
      </c>
      <c r="W151" s="117">
        <f>$V$151*$K$151</f>
        <v>0.8580000000000001</v>
      </c>
      <c r="X151" s="117">
        <v>0</v>
      </c>
      <c r="Y151" s="117">
        <f>$X$151*$K$151</f>
        <v>0</v>
      </c>
      <c r="Z151" s="117">
        <v>0</v>
      </c>
      <c r="AA151" s="118">
        <f>$Z$151*$K$151</f>
        <v>0</v>
      </c>
      <c r="AR151" s="6" t="s">
        <v>138</v>
      </c>
      <c r="AT151" s="6" t="s">
        <v>134</v>
      </c>
      <c r="AU151" s="6" t="s">
        <v>96</v>
      </c>
      <c r="AY151" s="6" t="s">
        <v>133</v>
      </c>
      <c r="BE151" s="119">
        <f>IF($U$151="základní",$N$151,0)</f>
        <v>0</v>
      </c>
      <c r="BF151" s="119">
        <f>IF($U$151="snížená",$N$151,0)</f>
        <v>0</v>
      </c>
      <c r="BG151" s="119">
        <f>IF($U$151="zákl. přenesená",$N$151,0)</f>
        <v>0</v>
      </c>
      <c r="BH151" s="119">
        <f>IF($U$151="sníž. přenesená",$N$151,0)</f>
        <v>0</v>
      </c>
      <c r="BI151" s="119">
        <f>IF($U$151="nulová",$N$151,0)</f>
        <v>0</v>
      </c>
      <c r="BJ151" s="6" t="s">
        <v>19</v>
      </c>
      <c r="BK151" s="119">
        <f>ROUND($L$151*$K$151,2)</f>
        <v>0</v>
      </c>
      <c r="BL151" s="6" t="s">
        <v>138</v>
      </c>
      <c r="BM151" s="6" t="s">
        <v>629</v>
      </c>
    </row>
    <row r="152" spans="2:51" s="6" customFormat="1" ht="18.75" customHeight="1">
      <c r="B152" s="125"/>
      <c r="E152" s="126"/>
      <c r="F152" s="208" t="s">
        <v>211</v>
      </c>
      <c r="G152" s="209"/>
      <c r="H152" s="209"/>
      <c r="I152" s="209"/>
      <c r="K152" s="127">
        <v>13</v>
      </c>
      <c r="R152" s="128"/>
      <c r="T152" s="129"/>
      <c r="AA152" s="130"/>
      <c r="AT152" s="126" t="s">
        <v>141</v>
      </c>
      <c r="AU152" s="126" t="s">
        <v>96</v>
      </c>
      <c r="AV152" s="126" t="s">
        <v>96</v>
      </c>
      <c r="AW152" s="126" t="s">
        <v>107</v>
      </c>
      <c r="AX152" s="126" t="s">
        <v>19</v>
      </c>
      <c r="AY152" s="126" t="s">
        <v>133</v>
      </c>
    </row>
    <row r="153" spans="2:63" s="102" customFormat="1" ht="37.5" customHeight="1">
      <c r="B153" s="103"/>
      <c r="D153" s="104" t="s">
        <v>115</v>
      </c>
      <c r="E153" s="104"/>
      <c r="F153" s="104"/>
      <c r="G153" s="104"/>
      <c r="H153" s="104"/>
      <c r="I153" s="104"/>
      <c r="J153" s="104"/>
      <c r="K153" s="104"/>
      <c r="L153" s="104"/>
      <c r="M153" s="104"/>
      <c r="N153" s="219">
        <f>$BK$153</f>
        <v>0</v>
      </c>
      <c r="O153" s="218"/>
      <c r="P153" s="218"/>
      <c r="Q153" s="218"/>
      <c r="R153" s="106"/>
      <c r="T153" s="107"/>
      <c r="W153" s="108">
        <f>$W$154</f>
        <v>0</v>
      </c>
      <c r="Y153" s="108">
        <f>$Y$154</f>
        <v>0</v>
      </c>
      <c r="AA153" s="109">
        <f>$AA$154</f>
        <v>0</v>
      </c>
      <c r="AR153" s="105" t="s">
        <v>159</v>
      </c>
      <c r="AT153" s="105" t="s">
        <v>79</v>
      </c>
      <c r="AU153" s="105" t="s">
        <v>80</v>
      </c>
      <c r="AY153" s="105" t="s">
        <v>133</v>
      </c>
      <c r="BK153" s="110">
        <f>$BK$154</f>
        <v>0</v>
      </c>
    </row>
    <row r="154" spans="2:63" s="102" customFormat="1" ht="21" customHeight="1">
      <c r="B154" s="103"/>
      <c r="D154" s="111" t="s">
        <v>116</v>
      </c>
      <c r="E154" s="111"/>
      <c r="F154" s="111"/>
      <c r="G154" s="111"/>
      <c r="H154" s="111"/>
      <c r="I154" s="111"/>
      <c r="J154" s="111"/>
      <c r="K154" s="111"/>
      <c r="L154" s="111"/>
      <c r="M154" s="111"/>
      <c r="N154" s="217">
        <f>$BK$154</f>
        <v>0</v>
      </c>
      <c r="O154" s="218"/>
      <c r="P154" s="218"/>
      <c r="Q154" s="218"/>
      <c r="R154" s="106"/>
      <c r="T154" s="107"/>
      <c r="W154" s="108">
        <f>SUM($W$155:$W$156)</f>
        <v>0</v>
      </c>
      <c r="Y154" s="108">
        <f>SUM($Y$155:$Y$156)</f>
        <v>0</v>
      </c>
      <c r="AA154" s="109">
        <f>SUM($AA$155:$AA$156)</f>
        <v>0</v>
      </c>
      <c r="AR154" s="105" t="s">
        <v>159</v>
      </c>
      <c r="AT154" s="105" t="s">
        <v>79</v>
      </c>
      <c r="AU154" s="105" t="s">
        <v>19</v>
      </c>
      <c r="AY154" s="105" t="s">
        <v>133</v>
      </c>
      <c r="BK154" s="110">
        <f>SUM($BK$155:$BK$156)</f>
        <v>0</v>
      </c>
    </row>
    <row r="155" spans="2:65" s="6" customFormat="1" ht="39" customHeight="1">
      <c r="B155" s="19"/>
      <c r="C155" s="112" t="s">
        <v>233</v>
      </c>
      <c r="D155" s="112" t="s">
        <v>134</v>
      </c>
      <c r="E155" s="113" t="s">
        <v>630</v>
      </c>
      <c r="F155" s="203" t="s">
        <v>631</v>
      </c>
      <c r="G155" s="204"/>
      <c r="H155" s="204"/>
      <c r="I155" s="204"/>
      <c r="J155" s="114" t="s">
        <v>535</v>
      </c>
      <c r="K155" s="115">
        <v>1</v>
      </c>
      <c r="L155" s="205"/>
      <c r="M155" s="204"/>
      <c r="N155" s="205">
        <f>ROUND($L$155*$K$155,2)</f>
        <v>0</v>
      </c>
      <c r="O155" s="204"/>
      <c r="P155" s="204"/>
      <c r="Q155" s="204"/>
      <c r="R155" s="20"/>
      <c r="T155" s="116"/>
      <c r="U155" s="26" t="s">
        <v>45</v>
      </c>
      <c r="V155" s="117">
        <v>0</v>
      </c>
      <c r="W155" s="117">
        <f>$V$155*$K$155</f>
        <v>0</v>
      </c>
      <c r="X155" s="117">
        <v>0</v>
      </c>
      <c r="Y155" s="117">
        <f>$X$155*$K$155</f>
        <v>0</v>
      </c>
      <c r="Z155" s="117">
        <v>0</v>
      </c>
      <c r="AA155" s="118">
        <f>$Z$155*$K$155</f>
        <v>0</v>
      </c>
      <c r="AR155" s="6" t="s">
        <v>554</v>
      </c>
      <c r="AT155" s="6" t="s">
        <v>134</v>
      </c>
      <c r="AU155" s="6" t="s">
        <v>96</v>
      </c>
      <c r="AY155" s="6" t="s">
        <v>133</v>
      </c>
      <c r="BE155" s="119">
        <f>IF($U$155="základní",$N$155,0)</f>
        <v>0</v>
      </c>
      <c r="BF155" s="119">
        <f>IF($U$155="snížená",$N$155,0)</f>
        <v>0</v>
      </c>
      <c r="BG155" s="119">
        <f>IF($U$155="zákl. přenesená",$N$155,0)</f>
        <v>0</v>
      </c>
      <c r="BH155" s="119">
        <f>IF($U$155="sníž. přenesená",$N$155,0)</f>
        <v>0</v>
      </c>
      <c r="BI155" s="119">
        <f>IF($U$155="nulová",$N$155,0)</f>
        <v>0</v>
      </c>
      <c r="BJ155" s="6" t="s">
        <v>19</v>
      </c>
      <c r="BK155" s="119">
        <f>ROUND($L$155*$K$155,2)</f>
        <v>0</v>
      </c>
      <c r="BL155" s="6" t="s">
        <v>554</v>
      </c>
      <c r="BM155" s="6" t="s">
        <v>632</v>
      </c>
    </row>
    <row r="156" spans="2:51" s="6" customFormat="1" ht="18.75" customHeight="1">
      <c r="B156" s="125"/>
      <c r="E156" s="126"/>
      <c r="F156" s="208" t="s">
        <v>19</v>
      </c>
      <c r="G156" s="209"/>
      <c r="H156" s="209"/>
      <c r="I156" s="209"/>
      <c r="K156" s="127">
        <v>1</v>
      </c>
      <c r="R156" s="128"/>
      <c r="T156" s="150"/>
      <c r="U156" s="151"/>
      <c r="V156" s="151"/>
      <c r="W156" s="151"/>
      <c r="X156" s="151"/>
      <c r="Y156" s="151"/>
      <c r="Z156" s="151"/>
      <c r="AA156" s="152"/>
      <c r="AT156" s="126" t="s">
        <v>141</v>
      </c>
      <c r="AU156" s="126" t="s">
        <v>96</v>
      </c>
      <c r="AV156" s="126" t="s">
        <v>96</v>
      </c>
      <c r="AW156" s="126" t="s">
        <v>107</v>
      </c>
      <c r="AX156" s="126" t="s">
        <v>19</v>
      </c>
      <c r="AY156" s="126" t="s">
        <v>133</v>
      </c>
    </row>
    <row r="157" spans="2:18" s="6" customFormat="1" ht="7.5" customHeight="1">
      <c r="B157" s="41"/>
      <c r="C157" s="42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3"/>
    </row>
    <row r="327" s="2" customFormat="1" ht="14.25" customHeight="1"/>
  </sheetData>
  <sheetProtection/>
  <mergeCells count="130">
    <mergeCell ref="H1:K1"/>
    <mergeCell ref="S2:AC2"/>
    <mergeCell ref="F152:I152"/>
    <mergeCell ref="F155:I155"/>
    <mergeCell ref="L155:M155"/>
    <mergeCell ref="N155:Q155"/>
    <mergeCell ref="F151:I151"/>
    <mergeCell ref="L151:M151"/>
    <mergeCell ref="N151:Q151"/>
    <mergeCell ref="F145:I145"/>
    <mergeCell ref="F156:I156"/>
    <mergeCell ref="N113:Q113"/>
    <mergeCell ref="N114:Q114"/>
    <mergeCell ref="N115:Q115"/>
    <mergeCell ref="N153:Q153"/>
    <mergeCell ref="N154:Q154"/>
    <mergeCell ref="F149:I149"/>
    <mergeCell ref="L149:M149"/>
    <mergeCell ref="N149:Q149"/>
    <mergeCell ref="F150:I150"/>
    <mergeCell ref="F146:I146"/>
    <mergeCell ref="L146:M146"/>
    <mergeCell ref="N146:Q146"/>
    <mergeCell ref="F147:I147"/>
    <mergeCell ref="F148:I148"/>
    <mergeCell ref="L148:M148"/>
    <mergeCell ref="N148:Q148"/>
    <mergeCell ref="L142:M142"/>
    <mergeCell ref="N142:Q142"/>
    <mergeCell ref="F143:I143"/>
    <mergeCell ref="F144:I144"/>
    <mergeCell ref="L144:M144"/>
    <mergeCell ref="N144:Q144"/>
    <mergeCell ref="F137:I137"/>
    <mergeCell ref="F138:I138"/>
    <mergeCell ref="F139:I139"/>
    <mergeCell ref="F140:I140"/>
    <mergeCell ref="F141:I141"/>
    <mergeCell ref="F142:I142"/>
    <mergeCell ref="F133:I133"/>
    <mergeCell ref="F134:I134"/>
    <mergeCell ref="L134:M134"/>
    <mergeCell ref="N134:Q134"/>
    <mergeCell ref="F135:I135"/>
    <mergeCell ref="F136:I136"/>
    <mergeCell ref="L136:M136"/>
    <mergeCell ref="N136:Q136"/>
    <mergeCell ref="F129:I129"/>
    <mergeCell ref="F130:I130"/>
    <mergeCell ref="L130:M130"/>
    <mergeCell ref="N130:Q130"/>
    <mergeCell ref="F131:I131"/>
    <mergeCell ref="F132:I132"/>
    <mergeCell ref="L132:M132"/>
    <mergeCell ref="N132:Q132"/>
    <mergeCell ref="L126:M126"/>
    <mergeCell ref="N126:Q126"/>
    <mergeCell ref="F127:I127"/>
    <mergeCell ref="F128:I128"/>
    <mergeCell ref="L128:M128"/>
    <mergeCell ref="N128:Q128"/>
    <mergeCell ref="F121:I121"/>
    <mergeCell ref="F122:I122"/>
    <mergeCell ref="F123:I123"/>
    <mergeCell ref="F124:I124"/>
    <mergeCell ref="F125:I125"/>
    <mergeCell ref="F126:I126"/>
    <mergeCell ref="F117:I117"/>
    <mergeCell ref="F118:I118"/>
    <mergeCell ref="L118:M118"/>
    <mergeCell ref="N118:Q118"/>
    <mergeCell ref="F119:I119"/>
    <mergeCell ref="F120:I120"/>
    <mergeCell ref="L120:M120"/>
    <mergeCell ref="N120:Q120"/>
    <mergeCell ref="F112:I112"/>
    <mergeCell ref="L112:M112"/>
    <mergeCell ref="N112:Q112"/>
    <mergeCell ref="F116:I116"/>
    <mergeCell ref="L116:M116"/>
    <mergeCell ref="N116:Q116"/>
    <mergeCell ref="C102:Q102"/>
    <mergeCell ref="F104:P104"/>
    <mergeCell ref="F105:P105"/>
    <mergeCell ref="M107:P107"/>
    <mergeCell ref="M109:Q109"/>
    <mergeCell ref="M110:Q110"/>
    <mergeCell ref="N89:Q89"/>
    <mergeCell ref="N90:Q90"/>
    <mergeCell ref="N91:Q91"/>
    <mergeCell ref="N92:Q92"/>
    <mergeCell ref="N94:Q94"/>
    <mergeCell ref="L96:Q96"/>
    <mergeCell ref="M81:P81"/>
    <mergeCell ref="M83:Q83"/>
    <mergeCell ref="M84:Q84"/>
    <mergeCell ref="C86:G86"/>
    <mergeCell ref="N86:Q86"/>
    <mergeCell ref="N88:Q88"/>
    <mergeCell ref="H36:J36"/>
    <mergeCell ref="M36:P36"/>
    <mergeCell ref="L38:P38"/>
    <mergeCell ref="C76:Q76"/>
    <mergeCell ref="F78:P78"/>
    <mergeCell ref="F79:P79"/>
    <mergeCell ref="H33:J33"/>
    <mergeCell ref="M33:P33"/>
    <mergeCell ref="H34:J34"/>
    <mergeCell ref="M34:P34"/>
    <mergeCell ref="H35:J35"/>
    <mergeCell ref="M35:P35"/>
    <mergeCell ref="O21:P21"/>
    <mergeCell ref="E24:L24"/>
    <mergeCell ref="M27:P27"/>
    <mergeCell ref="M28:P28"/>
    <mergeCell ref="M30:P30"/>
    <mergeCell ref="H32:J32"/>
    <mergeCell ref="M32:P32"/>
    <mergeCell ref="O12:P12"/>
    <mergeCell ref="O14:P14"/>
    <mergeCell ref="O15:P15"/>
    <mergeCell ref="O17:P17"/>
    <mergeCell ref="O18:P18"/>
    <mergeCell ref="O20:P20"/>
    <mergeCell ref="C2:Q2"/>
    <mergeCell ref="C4:Q4"/>
    <mergeCell ref="F6:P6"/>
    <mergeCell ref="F7:P7"/>
    <mergeCell ref="O9:P9"/>
    <mergeCell ref="O11:P11"/>
  </mergeCells>
  <hyperlinks>
    <hyperlink ref="F1:G1" location="C2" tooltip="Krycí list rozpočtu" display="1) Krycí list rozpočtu"/>
    <hyperlink ref="H1:K1" location="C86" tooltip="Rekapitulace rozpočtu" display="2) Rekapitulace rozpočtu"/>
    <hyperlink ref="L1" location="C112" tooltip="Rozpočet" display="3) Rozpočet"/>
    <hyperlink ref="S1:T1" location="'Rekapitulace stavby'!C2" tooltip="Rekapitulace stavby" display="Rekapitulace stavby"/>
  </hyperlinks>
  <printOptions/>
  <pageMargins left="0.5902777910232544" right="0.5902777910232544" top="0.5208333730697632" bottom="0.4861111342906952" header="0" footer="0"/>
  <pageSetup blackAndWhite="1" fitToHeight="100" fitToWidth="1" horizontalDpi="600" verticalDpi="600" orientation="portrait" paperSize="9" scale="95" r:id="rId2"/>
  <headerFooter alignWithMargins="0"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Václav Jůzko</dc:creator>
  <cp:keywords/>
  <dc:description/>
  <cp:lastModifiedBy>Václav Jůzko</cp:lastModifiedBy>
  <dcterms:created xsi:type="dcterms:W3CDTF">2015-04-20T07:48:29Z</dcterms:created>
  <dcterms:modified xsi:type="dcterms:W3CDTF">2015-04-20T07:49:32Z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