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17100" windowHeight="9855" activeTab="1"/>
  </bookViews>
  <sheets>
    <sheet name="Krycí list rozpočtu" sheetId="3" r:id="rId1"/>
    <sheet name="Stavební rozpočet" sheetId="1" r:id="rId2"/>
  </sheets>
  <definedNames>
    <definedName name="_xlnm.Print_Area" localSheetId="0">'Krycí list rozpočtu'!$A$1:$I$33</definedName>
  </definedNames>
  <calcPr calcId="162913"/>
</workbook>
</file>

<file path=xl/sharedStrings.xml><?xml version="1.0" encoding="utf-8"?>
<sst xmlns="http://schemas.openxmlformats.org/spreadsheetml/2006/main" count="158" uniqueCount="119">
  <si>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</si>
  <si>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</si>
  <si>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</si>
  <si>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</si>
  <si>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</si>
  <si>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</si>
  <si>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</si>
  <si>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</si>
  <si>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3</t>
  </si>
  <si>
    <t>4</t>
  </si>
  <si>
    <t>5</t>
  </si>
  <si>
    <t>7</t>
  </si>
  <si>
    <t>Kód</t>
  </si>
  <si>
    <t>0</t>
  </si>
  <si>
    <t>Zkrácený popis</t>
  </si>
  <si>
    <t>Všeobecné konstrukce a práce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</si>
  <si>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</si>
  <si>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</si>
  <si>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</si>
  <si>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</si>
  <si>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</si>
  <si>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</si>
  <si>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</si>
  <si>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</si>
  <si>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</si>
  <si>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</si>
  <si>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</si>
  <si>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</si>
  <si>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</si>
  <si>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</si>
  <si>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</si>
  <si>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</si>
  <si>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</si>
  <si>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</si>
  <si>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KSÚS Stč kraje přísp. organizace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</si>
  <si>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</si>
  <si>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</si>
  <si>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</si>
  <si>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</si>
  <si>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</si>
  <si>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</si>
  <si>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</si>
  <si>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</si>
  <si>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</si>
  <si>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</si>
  <si>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</si>
  <si>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</si>
  <si>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</si>
  <si>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</si>
  <si>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</si>
  <si>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</si>
  <si>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</si>
  <si>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</si>
  <si>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</si>
  <si>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</si>
  <si>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</si>
  <si>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</si>
  <si>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</si>
  <si>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</si>
  <si>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</si>
  <si>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</si>
  <si>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</si>
  <si>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</si>
  <si>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</si>
  <si>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</si>
  <si>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</si>
  <si>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</si>
  <si>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</si>
  <si>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</si>
  <si>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</si>
  <si>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</si>
  <si>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</si>
  <si>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</si>
  <si>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</si>
  <si>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</si>
  <si>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</si>
  <si>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</si>
  <si>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</si>
  <si>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</si>
  <si>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</si>
  <si>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</si>
  <si>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</si>
  <si>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</si>
  <si>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kpl</t>
  </si>
  <si>
    <t>Základ 21%</t>
  </si>
  <si>
    <t>DPH 21%</t>
  </si>
  <si>
    <t>2</t>
  </si>
  <si>
    <t>DPH 15%</t>
  </si>
  <si>
    <t>Základ 15%</t>
  </si>
  <si>
    <t>Vráž - lokalita Na lesích, km 0,700 - 2,020</t>
  </si>
  <si>
    <t>III/00522 Vráž - lokalita Na Lesích</t>
  </si>
  <si>
    <t xml:space="preserve">asfalt. beton ACO 11S  50/70 tl. 50 mm,  </t>
  </si>
  <si>
    <t>574A44</t>
  </si>
  <si>
    <t>6</t>
  </si>
  <si>
    <t>frézování  asfalt. ploch, odvoz do 20km</t>
  </si>
  <si>
    <t>113728</t>
  </si>
  <si>
    <t>frézování spár š. do 10mm , hl. do 20mm</t>
  </si>
  <si>
    <t>113761</t>
  </si>
  <si>
    <t xml:space="preserve">Zalévání spár dilatační asf. zálivkou  </t>
  </si>
  <si>
    <t>931312</t>
  </si>
  <si>
    <t>m3</t>
  </si>
  <si>
    <t xml:space="preserve">zpevnění krajnic z recyklátu do tl. 100mm  </t>
  </si>
  <si>
    <t>56962</t>
  </si>
  <si>
    <t>Oprava živičného krytu silnice III. třídy</t>
  </si>
  <si>
    <t>00066001</t>
  </si>
  <si>
    <t xml:space="preserve">Vráž- lokalita Na lesích, km 0,700 - 2,020, délka opravy </t>
  </si>
  <si>
    <t>R položka</t>
  </si>
  <si>
    <t>DIO  vč. zajištění, zjištění a vytyčení inž. sítí, geodetické zaměření stavby</t>
  </si>
  <si>
    <t>574A04</t>
  </si>
  <si>
    <t>DPH</t>
  </si>
  <si>
    <t>Celkem s DPH</t>
  </si>
  <si>
    <t>podbarvená pole vyplní ucahzeč</t>
  </si>
  <si>
    <t>Oprava živičného krytu silnice III. třídy v délce 1,320km</t>
  </si>
  <si>
    <t>čištění vozovek samosběrem</t>
  </si>
  <si>
    <t>8</t>
  </si>
  <si>
    <t>9</t>
  </si>
  <si>
    <t>572213</t>
  </si>
  <si>
    <t>spojovací postřik ze sil. emulze do 0,5kg/m2</t>
  </si>
  <si>
    <t xml:space="preserve">vyrovnávka ACo11S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</si>
</sst>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9" fontId="3" fillId="0" borderId="7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11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7" fillId="2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" fontId="8" fillId="2" borderId="21" xfId="0" applyNumberFormat="1" applyFont="1" applyFill="1" applyBorder="1" applyAlignment="1" applyProtection="1">
      <alignment horizontal="right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9" fontId="1" fillId="2" borderId="22" xfId="0" applyNumberFormat="1" applyFont="1" applyFill="1" applyBorder="1" applyAlignment="1" applyProtection="1">
      <alignment horizontal="left" vertical="center"/>
      <protection/>
    </xf>
    <xf numFmtId="4" fontId="3" fillId="2" borderId="23" xfId="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3" fillId="0" borderId="27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4" fillId="0" borderId="8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4" fillId="3" borderId="14" xfId="0" applyNumberFormat="1" applyFont="1" applyFill="1" applyBorder="1" applyAlignment="1" applyProtection="1">
      <alignment horizontal="right" vertical="center"/>
      <protection/>
    </xf>
    <xf numFmtId="4" fontId="4" fillId="3" borderId="9" xfId="0" applyNumberFormat="1" applyFont="1" applyFill="1" applyBorder="1" applyAlignment="1" applyProtection="1">
      <alignment horizontal="right" vertical="center"/>
      <protection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8" fillId="2" borderId="33" xfId="0" applyNumberFormat="1" applyFont="1" applyFill="1" applyBorder="1" applyAlignment="1" applyProtection="1">
      <alignment horizontal="left" vertical="center"/>
      <protection/>
    </xf>
    <xf numFmtId="0" fontId="8" fillId="2" borderId="17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2" borderId="11" xfId="0" applyNumberFormat="1" applyFont="1" applyFill="1" applyBorder="1" applyAlignment="1" applyProtection="1">
      <alignment horizontal="left" vertical="center"/>
      <protection/>
    </xf>
    <xf numFmtId="0" fontId="3" fillId="2" borderId="11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 topLeftCell="A1">
      <selection activeCell="O26" sqref="O26"/>
    </sheetView>
  </sheetViews>
  <sheetFormatPr defaultColWidth="11.421875" defaultRowHeight="12.75"/>
  <cols>
    <col min="1" max="1" width="11.421875" style="0" customWidth="1"/>
    <col min="2" max="2" width="10.140625" style="0" customWidth="1"/>
    <col min="3" max="3" width="21.7109375" style="0" customWidth="1"/>
    <col min="4" max="4" width="10.140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7" customHeight="1">
      <c r="A1" s="96" t="s">
        <v>47</v>
      </c>
      <c r="B1" s="97"/>
      <c r="C1" s="97"/>
      <c r="D1" s="97"/>
      <c r="E1" s="97"/>
      <c r="F1" s="97"/>
      <c r="G1" s="97"/>
      <c r="H1" s="97"/>
      <c r="I1" s="97"/>
    </row>
    <row r="2" spans="1:10" ht="12.75">
      <c r="A2" s="98" t="s">
        <v>1</v>
      </c>
      <c r="B2" s="84"/>
      <c r="C2" s="90" t="s">
        <v>90</v>
      </c>
      <c r="D2" s="91"/>
      <c r="E2" s="83" t="s">
        <v>29</v>
      </c>
      <c r="F2" s="83" t="s">
        <v>34</v>
      </c>
      <c r="G2" s="84"/>
      <c r="H2" s="83" t="s">
        <v>79</v>
      </c>
      <c r="I2" s="100" t="s">
        <v>104</v>
      </c>
      <c r="J2" s="16"/>
    </row>
    <row r="3" spans="1:10" ht="12.75">
      <c r="A3" s="99"/>
      <c r="B3" s="85"/>
      <c r="C3" s="92"/>
      <c r="D3" s="92"/>
      <c r="E3" s="85"/>
      <c r="F3" s="85"/>
      <c r="G3" s="85"/>
      <c r="H3" s="85"/>
      <c r="I3" s="101"/>
      <c r="J3" s="16"/>
    </row>
    <row r="4" spans="1:10" ht="12.75">
      <c r="A4" s="88" t="s">
        <v>2</v>
      </c>
      <c r="B4" s="85"/>
      <c r="C4" s="93" t="s">
        <v>112</v>
      </c>
      <c r="D4" s="94"/>
      <c r="E4" s="86" t="s">
        <v>30</v>
      </c>
      <c r="F4" s="86"/>
      <c r="G4" s="85"/>
      <c r="H4" s="86" t="s">
        <v>79</v>
      </c>
      <c r="I4" s="102"/>
      <c r="J4" s="16"/>
    </row>
    <row r="5" spans="1:10" ht="12.75">
      <c r="A5" s="99"/>
      <c r="B5" s="85"/>
      <c r="C5" s="94"/>
      <c r="D5" s="94"/>
      <c r="E5" s="85"/>
      <c r="F5" s="85"/>
      <c r="G5" s="85"/>
      <c r="H5" s="85"/>
      <c r="I5" s="103"/>
      <c r="J5" s="16"/>
    </row>
    <row r="6" spans="1:10" ht="12.75">
      <c r="A6" s="88" t="s">
        <v>3</v>
      </c>
      <c r="B6" s="85"/>
      <c r="C6" s="93" t="s">
        <v>89</v>
      </c>
      <c r="D6" s="94"/>
      <c r="E6" s="86" t="s">
        <v>31</v>
      </c>
      <c r="F6" s="86"/>
      <c r="G6" s="85"/>
      <c r="H6" s="86" t="s">
        <v>79</v>
      </c>
      <c r="I6" s="102"/>
      <c r="J6" s="16"/>
    </row>
    <row r="7" spans="1:10" ht="12.75">
      <c r="A7" s="99"/>
      <c r="B7" s="85"/>
      <c r="C7" s="94"/>
      <c r="D7" s="94"/>
      <c r="E7" s="85"/>
      <c r="F7" s="85"/>
      <c r="G7" s="85"/>
      <c r="H7" s="85"/>
      <c r="I7" s="103"/>
      <c r="J7" s="16"/>
    </row>
    <row r="8" spans="1:10" ht="12.75">
      <c r="A8" s="88" t="s">
        <v>17</v>
      </c>
      <c r="B8" s="85"/>
      <c r="C8" s="95"/>
      <c r="D8" s="85"/>
      <c r="E8" s="86" t="s">
        <v>18</v>
      </c>
      <c r="F8" s="85"/>
      <c r="G8" s="85"/>
      <c r="H8" s="86" t="s">
        <v>80</v>
      </c>
      <c r="I8" s="102"/>
      <c r="J8" s="16"/>
    </row>
    <row r="9" spans="1:10" ht="12.75">
      <c r="A9" s="99"/>
      <c r="B9" s="85"/>
      <c r="C9" s="85"/>
      <c r="D9" s="85"/>
      <c r="E9" s="85"/>
      <c r="F9" s="85"/>
      <c r="G9" s="85"/>
      <c r="H9" s="85"/>
      <c r="I9" s="103"/>
      <c r="J9" s="16"/>
    </row>
    <row r="10" spans="1:10" ht="12.75">
      <c r="A10" s="88" t="s">
        <v>4</v>
      </c>
      <c r="B10" s="85"/>
      <c r="C10" s="86"/>
      <c r="D10" s="85"/>
      <c r="E10" s="86" t="s">
        <v>32</v>
      </c>
      <c r="F10" s="86"/>
      <c r="G10" s="85"/>
      <c r="H10" s="86" t="s">
        <v>81</v>
      </c>
      <c r="I10" s="79"/>
      <c r="J10" s="16"/>
    </row>
    <row r="11" spans="1:10" ht="12.75">
      <c r="A11" s="89"/>
      <c r="B11" s="87"/>
      <c r="C11" s="87"/>
      <c r="D11" s="87"/>
      <c r="E11" s="87"/>
      <c r="F11" s="87"/>
      <c r="G11" s="87"/>
      <c r="H11" s="87"/>
      <c r="I11" s="80"/>
      <c r="J11" s="16"/>
    </row>
    <row r="12" spans="1:9" ht="23.45" customHeight="1">
      <c r="A12" s="81" t="s">
        <v>48</v>
      </c>
      <c r="B12" s="82"/>
      <c r="C12" s="82"/>
      <c r="D12" s="82"/>
      <c r="E12" s="82"/>
      <c r="F12" s="82"/>
      <c r="G12" s="82"/>
      <c r="H12" s="82"/>
      <c r="I12" s="82"/>
    </row>
    <row r="13" spans="1:10" ht="26.45" customHeight="1">
      <c r="A13" s="24" t="s">
        <v>49</v>
      </c>
      <c r="B13" s="77" t="s">
        <v>59</v>
      </c>
      <c r="C13" s="78"/>
      <c r="D13" s="24" t="s">
        <v>61</v>
      </c>
      <c r="E13" s="77" t="s">
        <v>67</v>
      </c>
      <c r="F13" s="78"/>
      <c r="G13" s="24" t="s">
        <v>68</v>
      </c>
      <c r="H13" s="77" t="s">
        <v>82</v>
      </c>
      <c r="I13" s="78"/>
      <c r="J13" s="16"/>
    </row>
    <row r="14" spans="1:10" ht="15.2" customHeight="1">
      <c r="A14" s="25" t="s">
        <v>50</v>
      </c>
      <c r="B14" s="29" t="s">
        <v>60</v>
      </c>
      <c r="C14" s="32">
        <f>'Stavební rozpočet'!I22</f>
        <v>0</v>
      </c>
      <c r="D14" s="73" t="s">
        <v>62</v>
      </c>
      <c r="E14" s="74"/>
      <c r="F14" s="32">
        <v>0</v>
      </c>
      <c r="G14" s="73" t="s">
        <v>69</v>
      </c>
      <c r="H14" s="74"/>
      <c r="I14" s="32">
        <v>0</v>
      </c>
      <c r="J14" s="16"/>
    </row>
    <row r="15" spans="1:10" ht="15.2" customHeight="1">
      <c r="A15" s="26"/>
      <c r="B15" s="29" t="s">
        <v>33</v>
      </c>
      <c r="C15" s="32">
        <f>SUM('Stavební rozpočet'!R12:R23)</f>
        <v>0</v>
      </c>
      <c r="D15" s="73" t="s">
        <v>63</v>
      </c>
      <c r="E15" s="74"/>
      <c r="F15" s="32">
        <v>0</v>
      </c>
      <c r="G15" s="73" t="s">
        <v>70</v>
      </c>
      <c r="H15" s="74"/>
      <c r="I15" s="32">
        <v>0</v>
      </c>
      <c r="J15" s="16"/>
    </row>
    <row r="16" spans="1:10" ht="15.2" customHeight="1">
      <c r="A16" s="25" t="s">
        <v>51</v>
      </c>
      <c r="B16" s="29" t="s">
        <v>60</v>
      </c>
      <c r="C16" s="32">
        <f>SUM('Stavební rozpočet'!S12:S23)</f>
        <v>0</v>
      </c>
      <c r="D16" s="73" t="s">
        <v>64</v>
      </c>
      <c r="E16" s="74"/>
      <c r="F16" s="32">
        <v>0</v>
      </c>
      <c r="G16" s="73" t="s">
        <v>71</v>
      </c>
      <c r="H16" s="74"/>
      <c r="I16" s="32">
        <v>0</v>
      </c>
      <c r="J16" s="16"/>
    </row>
    <row r="17" spans="1:10" ht="15.2" customHeight="1">
      <c r="A17" s="26"/>
      <c r="B17" s="29" t="s">
        <v>33</v>
      </c>
      <c r="C17" s="32">
        <f>SUM('Stavební rozpočet'!T12:T23)</f>
        <v>0</v>
      </c>
      <c r="D17" s="73"/>
      <c r="E17" s="74"/>
      <c r="F17" s="33"/>
      <c r="G17" s="73" t="s">
        <v>72</v>
      </c>
      <c r="H17" s="74"/>
      <c r="I17" s="32">
        <v>0</v>
      </c>
      <c r="J17" s="16"/>
    </row>
    <row r="18" spans="1:10" ht="15.2" customHeight="1">
      <c r="A18" s="25" t="s">
        <v>52</v>
      </c>
      <c r="B18" s="29" t="s">
        <v>60</v>
      </c>
      <c r="C18" s="32">
        <f>SUM('Stavební rozpočet'!U12:U23)</f>
        <v>0</v>
      </c>
      <c r="D18" s="73"/>
      <c r="E18" s="74"/>
      <c r="F18" s="33"/>
      <c r="G18" s="73" t="s">
        <v>73</v>
      </c>
      <c r="H18" s="74"/>
      <c r="I18" s="32">
        <v>0</v>
      </c>
      <c r="J18" s="16"/>
    </row>
    <row r="19" spans="1:10" ht="15.2" customHeight="1">
      <c r="A19" s="26"/>
      <c r="B19" s="29" t="s">
        <v>33</v>
      </c>
      <c r="C19" s="32">
        <f>SUM('Stavební rozpočet'!V12:V23)</f>
        <v>0</v>
      </c>
      <c r="D19" s="73"/>
      <c r="E19" s="74"/>
      <c r="F19" s="33"/>
      <c r="G19" s="73" t="s">
        <v>74</v>
      </c>
      <c r="H19" s="74"/>
      <c r="I19" s="32">
        <v>0</v>
      </c>
      <c r="J19" s="16"/>
    </row>
    <row r="20" spans="1:10" ht="15.2" customHeight="1">
      <c r="A20" s="75" t="s">
        <v>53</v>
      </c>
      <c r="B20" s="76"/>
      <c r="C20" s="32">
        <f>SUM('Stavební rozpočet'!W12:W23)</f>
        <v>0</v>
      </c>
      <c r="D20" s="73"/>
      <c r="E20" s="74"/>
      <c r="F20" s="33"/>
      <c r="G20" s="73"/>
      <c r="H20" s="74"/>
      <c r="I20" s="33"/>
      <c r="J20" s="16"/>
    </row>
    <row r="21" spans="1:10" ht="15.2" customHeight="1">
      <c r="A21" s="75" t="s">
        <v>54</v>
      </c>
      <c r="B21" s="76"/>
      <c r="C21" s="32">
        <f>SUM('Stavební rozpočet'!O12:O23)</f>
        <v>0</v>
      </c>
      <c r="D21" s="73"/>
      <c r="E21" s="74"/>
      <c r="F21" s="33"/>
      <c r="G21" s="73"/>
      <c r="H21" s="74"/>
      <c r="I21" s="33"/>
      <c r="J21" s="16"/>
    </row>
    <row r="22" spans="1:10" ht="16.7" customHeight="1">
      <c r="A22" s="75" t="s">
        <v>55</v>
      </c>
      <c r="B22" s="76"/>
      <c r="C22" s="32">
        <f>SUM(C14:C21)</f>
        <v>0</v>
      </c>
      <c r="D22" s="75" t="s">
        <v>65</v>
      </c>
      <c r="E22" s="76"/>
      <c r="F22" s="32">
        <f>SUM(F14:F21)</f>
        <v>0</v>
      </c>
      <c r="G22" s="75" t="s">
        <v>75</v>
      </c>
      <c r="H22" s="76"/>
      <c r="I22" s="32">
        <f>SUM(I14:I21)</f>
        <v>0</v>
      </c>
      <c r="J22" s="16"/>
    </row>
    <row r="23" spans="1:9" ht="12.75">
      <c r="A23" s="27"/>
      <c r="B23" s="27"/>
      <c r="C23" s="27"/>
      <c r="D23" s="4"/>
      <c r="E23" s="4"/>
      <c r="F23" s="4"/>
      <c r="G23" s="4"/>
      <c r="H23" s="4"/>
      <c r="I23" s="4"/>
    </row>
    <row r="24" spans="1:9" ht="15.2" customHeight="1">
      <c r="A24" s="71" t="s">
        <v>56</v>
      </c>
      <c r="B24" s="72"/>
      <c r="C24" s="34">
        <f>SUM('Stavební rozpočet'!Y12:Y23)</f>
        <v>0</v>
      </c>
      <c r="D24" s="30"/>
      <c r="E24" s="31"/>
      <c r="F24" s="31"/>
      <c r="G24" s="31"/>
      <c r="H24" s="31"/>
      <c r="I24" s="31"/>
    </row>
    <row r="25" spans="1:10" ht="15.2" customHeight="1">
      <c r="A25" s="71" t="s">
        <v>88</v>
      </c>
      <c r="B25" s="72"/>
      <c r="C25" s="34">
        <f>SUM('Stavební rozpočet'!Z12:Z23)</f>
        <v>0</v>
      </c>
      <c r="D25" s="71" t="s">
        <v>87</v>
      </c>
      <c r="E25" s="72"/>
      <c r="F25" s="34">
        <f>ROUND(C25*(14/100),2)</f>
        <v>0</v>
      </c>
      <c r="G25" s="71" t="s">
        <v>76</v>
      </c>
      <c r="H25" s="72"/>
      <c r="I25" s="34">
        <f>SUM(C24:C26)</f>
        <v>0</v>
      </c>
      <c r="J25" s="16"/>
    </row>
    <row r="26" spans="1:10" ht="15.2" customHeight="1">
      <c r="A26" s="71" t="s">
        <v>84</v>
      </c>
      <c r="B26" s="72"/>
      <c r="C26" s="34">
        <f>C22+F22*I22</f>
        <v>0</v>
      </c>
      <c r="D26" s="71" t="s">
        <v>85</v>
      </c>
      <c r="E26" s="72"/>
      <c r="F26" s="34">
        <f>ROUND(C26*(21/100),2)</f>
        <v>0</v>
      </c>
      <c r="G26" s="71" t="s">
        <v>77</v>
      </c>
      <c r="H26" s="72"/>
      <c r="I26" s="34">
        <f>SUM(F25:F26)+I25</f>
        <v>0</v>
      </c>
      <c r="J26" s="16"/>
    </row>
    <row r="27" spans="1:9" ht="12.75">
      <c r="A27" s="28"/>
      <c r="B27" s="28"/>
      <c r="C27" s="28"/>
      <c r="D27" s="28"/>
      <c r="E27" s="28"/>
      <c r="F27" s="28"/>
      <c r="G27" s="28"/>
      <c r="H27" s="28"/>
      <c r="I27" s="28"/>
    </row>
    <row r="28" spans="1:10" ht="14.45" customHeight="1">
      <c r="A28" s="65" t="s">
        <v>57</v>
      </c>
      <c r="B28" s="66"/>
      <c r="C28" s="67"/>
      <c r="D28" s="65" t="s">
        <v>66</v>
      </c>
      <c r="E28" s="66"/>
      <c r="F28" s="67"/>
      <c r="G28" s="65" t="s">
        <v>78</v>
      </c>
      <c r="H28" s="66"/>
      <c r="I28" s="67"/>
      <c r="J28" s="17"/>
    </row>
    <row r="29" spans="1:10" ht="14.45" customHeight="1">
      <c r="A29" s="68"/>
      <c r="B29" s="69"/>
      <c r="C29" s="70"/>
      <c r="D29" s="68"/>
      <c r="E29" s="69"/>
      <c r="F29" s="70"/>
      <c r="G29" s="68"/>
      <c r="H29" s="69"/>
      <c r="I29" s="70"/>
      <c r="J29" s="17"/>
    </row>
    <row r="30" spans="1:10" ht="14.45" customHeight="1">
      <c r="A30" s="68"/>
      <c r="B30" s="69"/>
      <c r="C30" s="70"/>
      <c r="D30" s="68"/>
      <c r="E30" s="69"/>
      <c r="F30" s="70"/>
      <c r="G30" s="68"/>
      <c r="H30" s="69"/>
      <c r="I30" s="70"/>
      <c r="J30" s="17"/>
    </row>
    <row r="31" spans="1:10" ht="14.45" customHeight="1">
      <c r="A31" s="68"/>
      <c r="B31" s="69"/>
      <c r="C31" s="70"/>
      <c r="D31" s="68"/>
      <c r="E31" s="69"/>
      <c r="F31" s="70"/>
      <c r="G31" s="68"/>
      <c r="H31" s="69"/>
      <c r="I31" s="70"/>
      <c r="J31" s="17"/>
    </row>
    <row r="32" spans="1:10" ht="14.45" customHeight="1">
      <c r="A32" s="62" t="s">
        <v>58</v>
      </c>
      <c r="B32" s="63"/>
      <c r="C32" s="64"/>
      <c r="D32" s="62" t="s">
        <v>58</v>
      </c>
      <c r="E32" s="63"/>
      <c r="F32" s="64"/>
      <c r="G32" s="62" t="s">
        <v>58</v>
      </c>
      <c r="H32" s="63"/>
      <c r="I32" s="64"/>
      <c r="J32" s="17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78">
    <mergeCell ref="C6:D7"/>
    <mergeCell ref="C8:D9"/>
    <mergeCell ref="C10:D11"/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E10:E11"/>
    <mergeCell ref="F10:G11"/>
    <mergeCell ref="H2:H3"/>
    <mergeCell ref="H4:H5"/>
    <mergeCell ref="H6:H7"/>
    <mergeCell ref="H8:H9"/>
    <mergeCell ref="H10:H11"/>
    <mergeCell ref="A10:B11"/>
    <mergeCell ref="C2:D3"/>
    <mergeCell ref="C4:D5"/>
    <mergeCell ref="B13:C13"/>
    <mergeCell ref="E13:F13"/>
    <mergeCell ref="H13:I13"/>
    <mergeCell ref="D14:E14"/>
    <mergeCell ref="D15:E15"/>
    <mergeCell ref="D16:E16"/>
    <mergeCell ref="A22:B22"/>
    <mergeCell ref="G14:H14"/>
    <mergeCell ref="G15:H15"/>
    <mergeCell ref="G16:H16"/>
    <mergeCell ref="G17:H17"/>
    <mergeCell ref="G18:H18"/>
    <mergeCell ref="D17:E17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G26:H26"/>
    <mergeCell ref="G30:I30"/>
    <mergeCell ref="A30:C30"/>
    <mergeCell ref="A31:C31"/>
    <mergeCell ref="G25:H25"/>
    <mergeCell ref="A26:B26"/>
    <mergeCell ref="G29:I29"/>
    <mergeCell ref="A29:C29"/>
    <mergeCell ref="D26:E26"/>
    <mergeCell ref="A32:C32"/>
    <mergeCell ref="A28:C28"/>
    <mergeCell ref="G28:I28"/>
    <mergeCell ref="D28:F28"/>
    <mergeCell ref="D29:F29"/>
    <mergeCell ref="D31:F31"/>
    <mergeCell ref="D32:F32"/>
    <mergeCell ref="G31:I31"/>
    <mergeCell ref="G32:I32"/>
    <mergeCell ref="D30:F30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abSelected="1" zoomScaleSheetLayoutView="100" workbookViewId="0" topLeftCell="A1">
      <selection activeCell="C17" sqref="C17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45.7109375" style="0" customWidth="1"/>
    <col min="4" max="4" width="4.28125" style="0" customWidth="1"/>
    <col min="5" max="5" width="10.8515625" style="0" customWidth="1"/>
    <col min="6" max="6" width="12.00390625" style="0" customWidth="1"/>
    <col min="7" max="7" width="14.140625" style="0" customWidth="1"/>
    <col min="8" max="8" width="10.140625" style="0" customWidth="1"/>
    <col min="9" max="9" width="14.28125" style="0" customWidth="1"/>
    <col min="10" max="10" width="7.00390625" style="0" customWidth="1"/>
    <col min="11" max="11" width="8.57421875" style="0" customWidth="1"/>
    <col min="12" max="12" width="11.421875" style="0" customWidth="1"/>
    <col min="13" max="36" width="12.140625" style="0" hidden="1" customWidth="1"/>
  </cols>
  <sheetData>
    <row r="1" spans="1:11" ht="21.95" customHeight="1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6"/>
    </row>
    <row r="2" spans="1:12" ht="12.75">
      <c r="A2" s="117" t="s">
        <v>1</v>
      </c>
      <c r="B2" s="84"/>
      <c r="C2" s="121" t="s">
        <v>90</v>
      </c>
      <c r="D2" s="83" t="s">
        <v>16</v>
      </c>
      <c r="E2" s="84"/>
      <c r="F2" s="83"/>
      <c r="G2" s="84"/>
      <c r="H2" s="83" t="s">
        <v>29</v>
      </c>
      <c r="I2" s="83" t="s">
        <v>34</v>
      </c>
      <c r="J2" s="84"/>
      <c r="K2" s="112"/>
      <c r="L2" s="36"/>
    </row>
    <row r="3" spans="1:12" ht="12.75">
      <c r="A3" s="118"/>
      <c r="B3" s="85"/>
      <c r="C3" s="122"/>
      <c r="D3" s="85"/>
      <c r="E3" s="85"/>
      <c r="F3" s="85"/>
      <c r="G3" s="85"/>
      <c r="H3" s="85"/>
      <c r="I3" s="85"/>
      <c r="J3" s="85"/>
      <c r="K3" s="113"/>
      <c r="L3" s="36"/>
    </row>
    <row r="4" spans="1:12" ht="12.75">
      <c r="A4" s="119" t="s">
        <v>2</v>
      </c>
      <c r="B4" s="85"/>
      <c r="C4" s="86" t="s">
        <v>103</v>
      </c>
      <c r="D4" s="86" t="s">
        <v>17</v>
      </c>
      <c r="E4" s="85"/>
      <c r="F4" s="95"/>
      <c r="G4" s="85"/>
      <c r="H4" s="86" t="s">
        <v>30</v>
      </c>
      <c r="I4" s="86"/>
      <c r="J4" s="85"/>
      <c r="K4" s="113"/>
      <c r="L4" s="36"/>
    </row>
    <row r="5" spans="1:12" ht="12.75">
      <c r="A5" s="118"/>
      <c r="B5" s="85"/>
      <c r="C5" s="85"/>
      <c r="D5" s="85"/>
      <c r="E5" s="85"/>
      <c r="F5" s="85"/>
      <c r="G5" s="85"/>
      <c r="H5" s="85"/>
      <c r="I5" s="85"/>
      <c r="J5" s="85"/>
      <c r="K5" s="113"/>
      <c r="L5" s="36"/>
    </row>
    <row r="6" spans="1:12" ht="12.75">
      <c r="A6" s="119" t="s">
        <v>3</v>
      </c>
      <c r="B6" s="85"/>
      <c r="C6" s="86" t="s">
        <v>105</v>
      </c>
      <c r="D6" s="86" t="s">
        <v>18</v>
      </c>
      <c r="E6" s="85"/>
      <c r="F6" s="85"/>
      <c r="G6" s="85"/>
      <c r="H6" s="86" t="s">
        <v>31</v>
      </c>
      <c r="I6" s="86"/>
      <c r="J6" s="85"/>
      <c r="K6" s="113"/>
      <c r="L6" s="36"/>
    </row>
    <row r="7" spans="1:12" ht="12.75">
      <c r="A7" s="118"/>
      <c r="B7" s="85"/>
      <c r="C7" s="85"/>
      <c r="D7" s="85"/>
      <c r="E7" s="85"/>
      <c r="F7" s="85"/>
      <c r="G7" s="85"/>
      <c r="H7" s="85"/>
      <c r="I7" s="85"/>
      <c r="J7" s="85"/>
      <c r="K7" s="113"/>
      <c r="L7" s="36"/>
    </row>
    <row r="8" spans="1:12" ht="12.75">
      <c r="A8" s="119" t="s">
        <v>4</v>
      </c>
      <c r="B8" s="85"/>
      <c r="C8" s="86"/>
      <c r="D8" s="86" t="s">
        <v>19</v>
      </c>
      <c r="E8" s="85"/>
      <c r="F8" s="95"/>
      <c r="G8" s="85"/>
      <c r="H8" s="86" t="s">
        <v>32</v>
      </c>
      <c r="I8" s="86"/>
      <c r="J8" s="85"/>
      <c r="K8" s="113"/>
      <c r="L8" s="36"/>
    </row>
    <row r="9" spans="1:12" ht="13.5" thickBot="1">
      <c r="A9" s="120"/>
      <c r="B9" s="111"/>
      <c r="C9" s="111"/>
      <c r="D9" s="111"/>
      <c r="E9" s="111"/>
      <c r="F9" s="111"/>
      <c r="G9" s="111"/>
      <c r="H9" s="111"/>
      <c r="I9" s="111"/>
      <c r="J9" s="111"/>
      <c r="K9" s="123"/>
      <c r="L9" s="36"/>
    </row>
    <row r="10" spans="1:12" ht="12.75">
      <c r="A10" s="1" t="s">
        <v>5</v>
      </c>
      <c r="B10" s="5" t="s">
        <v>5</v>
      </c>
      <c r="C10" s="5" t="s">
        <v>5</v>
      </c>
      <c r="D10" s="5" t="s">
        <v>5</v>
      </c>
      <c r="E10" s="5" t="s">
        <v>5</v>
      </c>
      <c r="F10" s="9" t="s">
        <v>24</v>
      </c>
      <c r="G10" s="104" t="s">
        <v>26</v>
      </c>
      <c r="H10" s="105"/>
      <c r="I10" s="106"/>
      <c r="J10" s="104" t="s">
        <v>36</v>
      </c>
      <c r="K10" s="106"/>
      <c r="L10" s="36"/>
    </row>
    <row r="11" spans="1:23" ht="13.5" thickBot="1">
      <c r="A11" s="2" t="s">
        <v>6</v>
      </c>
      <c r="B11" s="6" t="s">
        <v>12</v>
      </c>
      <c r="C11" s="6" t="s">
        <v>14</v>
      </c>
      <c r="D11" s="6" t="s">
        <v>20</v>
      </c>
      <c r="E11" s="7" t="s">
        <v>23</v>
      </c>
      <c r="F11" s="10" t="s">
        <v>25</v>
      </c>
      <c r="G11" s="11" t="s">
        <v>27</v>
      </c>
      <c r="H11" s="12" t="s">
        <v>33</v>
      </c>
      <c r="I11" s="13" t="s">
        <v>35</v>
      </c>
      <c r="J11" s="11" t="s">
        <v>24</v>
      </c>
      <c r="K11" s="13" t="s">
        <v>35</v>
      </c>
      <c r="L11" s="36"/>
      <c r="O11" s="15" t="s">
        <v>37</v>
      </c>
      <c r="P11" s="15" t="s">
        <v>38</v>
      </c>
      <c r="Q11" s="15" t="s">
        <v>40</v>
      </c>
      <c r="R11" s="15" t="s">
        <v>41</v>
      </c>
      <c r="S11" s="15" t="s">
        <v>42</v>
      </c>
      <c r="T11" s="15" t="s">
        <v>43</v>
      </c>
      <c r="U11" s="15" t="s">
        <v>44</v>
      </c>
      <c r="V11" s="15" t="s">
        <v>45</v>
      </c>
      <c r="W11" s="15" t="s">
        <v>46</v>
      </c>
    </row>
    <row r="12" spans="1:36" ht="12.75">
      <c r="A12" s="39"/>
      <c r="B12" s="35" t="s">
        <v>13</v>
      </c>
      <c r="C12" s="107" t="s">
        <v>15</v>
      </c>
      <c r="D12" s="108"/>
      <c r="E12" s="108"/>
      <c r="F12" s="108"/>
      <c r="G12" s="20">
        <v>2090615.6</v>
      </c>
      <c r="H12" s="20"/>
      <c r="I12" s="20">
        <f>G12+H12</f>
        <v>2090615.6</v>
      </c>
      <c r="J12" s="14"/>
      <c r="K12" s="40">
        <f>SUM(K13:K20)</f>
        <v>0</v>
      </c>
      <c r="O12" s="21">
        <f>IF(P12="PR",I12,SUM(N13:N23))</f>
        <v>0</v>
      </c>
      <c r="P12" s="15" t="s">
        <v>39</v>
      </c>
      <c r="Q12" s="21">
        <f>IF(P12="HS",G12,0)</f>
        <v>2090615.6</v>
      </c>
      <c r="R12" s="21">
        <f>IF(P12="HS",H12-O12,0)</f>
        <v>0</v>
      </c>
      <c r="S12" s="21">
        <f>IF(P12="PS",G12,0)</f>
        <v>0</v>
      </c>
      <c r="T12" s="21">
        <f>IF(P12="PS",H12-O12,0)</f>
        <v>0</v>
      </c>
      <c r="U12" s="21">
        <f>IF(P12="MP",G12,0)</f>
        <v>0</v>
      </c>
      <c r="V12" s="21">
        <f>IF(P12="MP",H12-O12,0)</f>
        <v>0</v>
      </c>
      <c r="W12" s="21">
        <f>IF(P12="OM",G12,0)</f>
        <v>0</v>
      </c>
      <c r="X12" s="15"/>
      <c r="AH12" s="21">
        <f>SUM(Y13:Y23)</f>
        <v>0</v>
      </c>
      <c r="AI12" s="21">
        <f>SUM(Z13:Z23)</f>
        <v>0</v>
      </c>
      <c r="AJ12" s="21" t="e">
        <f>SUM(AA13:AA23)</f>
        <v>#REF!</v>
      </c>
    </row>
    <row r="13" spans="1:31" ht="12.75">
      <c r="A13" s="41" t="s">
        <v>7</v>
      </c>
      <c r="B13" s="37" t="s">
        <v>92</v>
      </c>
      <c r="C13" s="37" t="s">
        <v>91</v>
      </c>
      <c r="D13" s="37" t="s">
        <v>21</v>
      </c>
      <c r="E13" s="38">
        <v>6732</v>
      </c>
      <c r="F13" s="58">
        <v>0</v>
      </c>
      <c r="G13" s="38">
        <f>SUM(E13*F13)</f>
        <v>0</v>
      </c>
      <c r="H13" s="38">
        <v>0</v>
      </c>
      <c r="I13" s="38">
        <f>SUM(G13)</f>
        <v>0</v>
      </c>
      <c r="J13" s="38">
        <v>0</v>
      </c>
      <c r="K13" s="42">
        <f aca="true" t="shared" si="0" ref="K13:K20">E13*J13</f>
        <v>0</v>
      </c>
      <c r="M13" s="18" t="s">
        <v>7</v>
      </c>
      <c r="N13" s="8">
        <f aca="true" t="shared" si="1" ref="N13:N20">IF(M13="5",H13,0)</f>
        <v>0</v>
      </c>
      <c r="Y13" s="8">
        <f aca="true" t="shared" si="2" ref="Y13:Y20">IF(AC13=0,I13,0)</f>
        <v>0</v>
      </c>
      <c r="Z13" s="8">
        <f aca="true" t="shared" si="3" ref="Z13:Z20">IF(AC13=14,I13,0)</f>
        <v>0</v>
      </c>
      <c r="AA13" s="8">
        <f aca="true" t="shared" si="4" ref="AA13:AA20">IF(AC13=20,I13,0)</f>
        <v>0</v>
      </c>
      <c r="AC13" s="19">
        <v>20</v>
      </c>
      <c r="AD13" s="19">
        <f aca="true" t="shared" si="5" ref="AD13:AD21">F13*1</f>
        <v>0</v>
      </c>
      <c r="AE13" s="19">
        <f aca="true" t="shared" si="6" ref="AE13:AE21">F13*(1-1)</f>
        <v>0</v>
      </c>
    </row>
    <row r="14" spans="1:31" ht="12.75">
      <c r="A14" s="41" t="s">
        <v>86</v>
      </c>
      <c r="B14" s="37" t="s">
        <v>95</v>
      </c>
      <c r="C14" s="37" t="s">
        <v>94</v>
      </c>
      <c r="D14" s="37" t="s">
        <v>100</v>
      </c>
      <c r="E14" s="38">
        <v>15</v>
      </c>
      <c r="F14" s="58">
        <v>0</v>
      </c>
      <c r="G14" s="38">
        <f aca="true" t="shared" si="7" ref="G14:G21">SUM(E14*F14)</f>
        <v>0</v>
      </c>
      <c r="H14" s="38">
        <f aca="true" t="shared" si="8" ref="H14:H20">I14-G14</f>
        <v>0</v>
      </c>
      <c r="I14" s="38">
        <f aca="true" t="shared" si="9" ref="I14:I20">ROUND(E14*F14,2)</f>
        <v>0</v>
      </c>
      <c r="J14" s="38">
        <v>0</v>
      </c>
      <c r="K14" s="42">
        <f t="shared" si="0"/>
        <v>0</v>
      </c>
      <c r="M14" s="18" t="s">
        <v>7</v>
      </c>
      <c r="N14" s="8">
        <f t="shared" si="1"/>
        <v>0</v>
      </c>
      <c r="Y14" s="8">
        <f t="shared" si="2"/>
        <v>0</v>
      </c>
      <c r="Z14" s="8">
        <f t="shared" si="3"/>
        <v>0</v>
      </c>
      <c r="AA14" s="8">
        <f t="shared" si="4"/>
        <v>0</v>
      </c>
      <c r="AC14" s="19">
        <v>20</v>
      </c>
      <c r="AD14" s="19">
        <f t="shared" si="5"/>
        <v>0</v>
      </c>
      <c r="AE14" s="19">
        <f t="shared" si="6"/>
        <v>0</v>
      </c>
    </row>
    <row r="15" spans="1:31" ht="12.75">
      <c r="A15" s="41" t="s">
        <v>8</v>
      </c>
      <c r="B15" s="37">
        <v>93818</v>
      </c>
      <c r="C15" s="37" t="s">
        <v>113</v>
      </c>
      <c r="D15" s="37" t="s">
        <v>21</v>
      </c>
      <c r="E15" s="38">
        <v>6732</v>
      </c>
      <c r="F15" s="58">
        <v>0</v>
      </c>
      <c r="G15" s="38">
        <f t="shared" si="7"/>
        <v>0</v>
      </c>
      <c r="H15" s="38"/>
      <c r="I15" s="38">
        <f t="shared" si="9"/>
        <v>0</v>
      </c>
      <c r="J15" s="38"/>
      <c r="K15" s="42"/>
      <c r="M15" s="18"/>
      <c r="N15" s="8"/>
      <c r="Y15" s="8"/>
      <c r="Z15" s="8"/>
      <c r="AA15" s="8"/>
      <c r="AC15" s="19"/>
      <c r="AD15" s="19"/>
      <c r="AE15" s="19"/>
    </row>
    <row r="16" spans="1:31" ht="12.75">
      <c r="A16" s="41" t="s">
        <v>9</v>
      </c>
      <c r="B16" s="37" t="s">
        <v>116</v>
      </c>
      <c r="C16" s="37" t="s">
        <v>117</v>
      </c>
      <c r="D16" s="37" t="s">
        <v>21</v>
      </c>
      <c r="E16" s="38">
        <v>6732</v>
      </c>
      <c r="F16" s="58">
        <v>0</v>
      </c>
      <c r="G16" s="38">
        <f t="shared" si="7"/>
        <v>0</v>
      </c>
      <c r="H16" s="38"/>
      <c r="I16" s="38">
        <f t="shared" si="9"/>
        <v>0</v>
      </c>
      <c r="J16" s="38"/>
      <c r="K16" s="42"/>
      <c r="M16" s="18"/>
      <c r="N16" s="8"/>
      <c r="Y16" s="8"/>
      <c r="Z16" s="8"/>
      <c r="AA16" s="8"/>
      <c r="AC16" s="19"/>
      <c r="AD16" s="19"/>
      <c r="AE16" s="19"/>
    </row>
    <row r="17" spans="1:31" ht="29.25" customHeight="1">
      <c r="A17" s="41" t="s">
        <v>10</v>
      </c>
      <c r="B17" s="37" t="s">
        <v>106</v>
      </c>
      <c r="C17" s="51" t="s">
        <v>107</v>
      </c>
      <c r="D17" s="37" t="s">
        <v>83</v>
      </c>
      <c r="E17" s="38">
        <v>1</v>
      </c>
      <c r="F17" s="58">
        <v>0</v>
      </c>
      <c r="G17" s="38">
        <f t="shared" si="7"/>
        <v>0</v>
      </c>
      <c r="H17" s="38">
        <f t="shared" si="8"/>
        <v>0</v>
      </c>
      <c r="I17" s="38">
        <f t="shared" si="9"/>
        <v>0</v>
      </c>
      <c r="J17" s="38">
        <v>0</v>
      </c>
      <c r="K17" s="42">
        <f t="shared" si="0"/>
        <v>0</v>
      </c>
      <c r="M17" s="18" t="s">
        <v>7</v>
      </c>
      <c r="N17" s="8">
        <f t="shared" si="1"/>
        <v>0</v>
      </c>
      <c r="Y17" s="8">
        <f t="shared" si="2"/>
        <v>0</v>
      </c>
      <c r="Z17" s="8">
        <f t="shared" si="3"/>
        <v>0</v>
      </c>
      <c r="AA17" s="8">
        <f t="shared" si="4"/>
        <v>0</v>
      </c>
      <c r="AC17" s="19">
        <v>20</v>
      </c>
      <c r="AD17" s="19">
        <f t="shared" si="5"/>
        <v>0</v>
      </c>
      <c r="AE17" s="19">
        <f t="shared" si="6"/>
        <v>0</v>
      </c>
    </row>
    <row r="18" spans="1:31" ht="12.75">
      <c r="A18" s="41" t="s">
        <v>93</v>
      </c>
      <c r="B18" s="37" t="s">
        <v>97</v>
      </c>
      <c r="C18" s="37" t="s">
        <v>96</v>
      </c>
      <c r="D18" s="37" t="s">
        <v>22</v>
      </c>
      <c r="E18" s="38">
        <v>32</v>
      </c>
      <c r="F18" s="58">
        <v>0</v>
      </c>
      <c r="G18" s="38">
        <f t="shared" si="7"/>
        <v>0</v>
      </c>
      <c r="H18" s="38">
        <f t="shared" si="8"/>
        <v>0</v>
      </c>
      <c r="I18" s="38">
        <f t="shared" si="9"/>
        <v>0</v>
      </c>
      <c r="J18" s="38">
        <v>0</v>
      </c>
      <c r="K18" s="42">
        <f t="shared" si="0"/>
        <v>0</v>
      </c>
      <c r="M18" s="18" t="s">
        <v>7</v>
      </c>
      <c r="N18" s="8">
        <f t="shared" si="1"/>
        <v>0</v>
      </c>
      <c r="Y18" s="8">
        <f t="shared" si="2"/>
        <v>0</v>
      </c>
      <c r="Z18" s="8">
        <f t="shared" si="3"/>
        <v>0</v>
      </c>
      <c r="AA18" s="8">
        <f t="shared" si="4"/>
        <v>0</v>
      </c>
      <c r="AC18" s="19">
        <v>20</v>
      </c>
      <c r="AD18" s="19">
        <f t="shared" si="5"/>
        <v>0</v>
      </c>
      <c r="AE18" s="19">
        <f t="shared" si="6"/>
        <v>0</v>
      </c>
    </row>
    <row r="19" spans="1:31" ht="12.75">
      <c r="A19" s="41" t="s">
        <v>11</v>
      </c>
      <c r="B19" s="37" t="s">
        <v>99</v>
      </c>
      <c r="C19" s="37" t="s">
        <v>98</v>
      </c>
      <c r="D19" s="37" t="s">
        <v>22</v>
      </c>
      <c r="E19" s="38">
        <v>32</v>
      </c>
      <c r="F19" s="58">
        <v>0</v>
      </c>
      <c r="G19" s="38">
        <f t="shared" si="7"/>
        <v>0</v>
      </c>
      <c r="H19" s="38">
        <f t="shared" si="8"/>
        <v>0</v>
      </c>
      <c r="I19" s="38">
        <f t="shared" si="9"/>
        <v>0</v>
      </c>
      <c r="J19" s="38">
        <v>0</v>
      </c>
      <c r="K19" s="42">
        <f t="shared" si="0"/>
        <v>0</v>
      </c>
      <c r="M19" s="18" t="s">
        <v>7</v>
      </c>
      <c r="N19" s="8">
        <f t="shared" si="1"/>
        <v>0</v>
      </c>
      <c r="Y19" s="8">
        <f t="shared" si="2"/>
        <v>0</v>
      </c>
      <c r="Z19" s="8">
        <f t="shared" si="3"/>
        <v>0</v>
      </c>
      <c r="AA19" s="8">
        <f t="shared" si="4"/>
        <v>0</v>
      </c>
      <c r="AC19" s="19">
        <v>20</v>
      </c>
      <c r="AD19" s="19">
        <f t="shared" si="5"/>
        <v>0</v>
      </c>
      <c r="AE19" s="19">
        <f t="shared" si="6"/>
        <v>0</v>
      </c>
    </row>
    <row r="20" spans="1:31" ht="12.75">
      <c r="A20" s="41" t="s">
        <v>114</v>
      </c>
      <c r="B20" s="37" t="s">
        <v>108</v>
      </c>
      <c r="C20" s="37" t="s">
        <v>118</v>
      </c>
      <c r="D20" s="37" t="s">
        <v>100</v>
      </c>
      <c r="E20" s="38">
        <v>70</v>
      </c>
      <c r="F20" s="58">
        <v>0</v>
      </c>
      <c r="G20" s="38">
        <f t="shared" si="7"/>
        <v>0</v>
      </c>
      <c r="H20" s="38">
        <f t="shared" si="8"/>
        <v>0</v>
      </c>
      <c r="I20" s="38">
        <f t="shared" si="9"/>
        <v>0</v>
      </c>
      <c r="J20" s="38">
        <v>0</v>
      </c>
      <c r="K20" s="42">
        <f t="shared" si="0"/>
        <v>0</v>
      </c>
      <c r="M20" s="18" t="s">
        <v>7</v>
      </c>
      <c r="N20" s="8">
        <f t="shared" si="1"/>
        <v>0</v>
      </c>
      <c r="Y20" s="8">
        <f t="shared" si="2"/>
        <v>0</v>
      </c>
      <c r="Z20" s="8">
        <f t="shared" si="3"/>
        <v>0</v>
      </c>
      <c r="AA20" s="8">
        <f t="shared" si="4"/>
        <v>0</v>
      </c>
      <c r="AC20" s="19">
        <v>20</v>
      </c>
      <c r="AD20" s="19">
        <f t="shared" si="5"/>
        <v>0</v>
      </c>
      <c r="AE20" s="19">
        <f t="shared" si="6"/>
        <v>0</v>
      </c>
    </row>
    <row r="21" spans="1:31" ht="13.5" thickBot="1">
      <c r="A21" s="47" t="s">
        <v>115</v>
      </c>
      <c r="B21" s="48" t="s">
        <v>102</v>
      </c>
      <c r="C21" s="48" t="s">
        <v>101</v>
      </c>
      <c r="D21" s="48" t="s">
        <v>21</v>
      </c>
      <c r="E21" s="49">
        <v>1320</v>
      </c>
      <c r="F21" s="59">
        <v>0</v>
      </c>
      <c r="G21" s="49">
        <f t="shared" si="7"/>
        <v>0</v>
      </c>
      <c r="H21" s="49"/>
      <c r="I21" s="49">
        <f aca="true" t="shared" si="10" ref="I21">ROUND(E21*F21,2)</f>
        <v>0</v>
      </c>
      <c r="J21" s="49">
        <v>0</v>
      </c>
      <c r="K21" s="50">
        <f aca="true" t="shared" si="11" ref="K21">E21*J21</f>
        <v>0</v>
      </c>
      <c r="M21" s="18"/>
      <c r="N21" s="8"/>
      <c r="Y21" s="8"/>
      <c r="Z21" s="8"/>
      <c r="AA21" s="8"/>
      <c r="AC21" s="19"/>
      <c r="AD21" s="19">
        <f t="shared" si="5"/>
        <v>0</v>
      </c>
      <c r="AE21" s="19">
        <f t="shared" si="6"/>
        <v>0</v>
      </c>
    </row>
    <row r="22" spans="1:31" ht="13.5" thickBot="1">
      <c r="A22" s="43"/>
      <c r="B22" s="44"/>
      <c r="C22" s="44"/>
      <c r="D22" s="44"/>
      <c r="E22" s="44"/>
      <c r="F22" s="44"/>
      <c r="G22" s="109" t="s">
        <v>28</v>
      </c>
      <c r="H22" s="110"/>
      <c r="I22" s="45">
        <f>SUM(I13:I21)</f>
        <v>0</v>
      </c>
      <c r="J22" s="44"/>
      <c r="K22" s="46"/>
      <c r="M22" s="18"/>
      <c r="N22" s="8"/>
      <c r="Y22" s="8"/>
      <c r="Z22" s="8"/>
      <c r="AA22" s="8"/>
      <c r="AC22" s="19"/>
      <c r="AD22" s="19"/>
      <c r="AE22" s="19"/>
    </row>
    <row r="23" spans="1:31" ht="12.75">
      <c r="A23" s="3"/>
      <c r="G23" s="52" t="s">
        <v>109</v>
      </c>
      <c r="H23" s="53"/>
      <c r="I23" s="54">
        <f>I22*0.21</f>
        <v>0</v>
      </c>
      <c r="M23" s="18" t="s">
        <v>7</v>
      </c>
      <c r="N23" s="8">
        <f>IF(M23="5",#REF!,0)</f>
        <v>0</v>
      </c>
      <c r="Y23" s="8">
        <f>IF(AC23=0,#REF!,0)</f>
        <v>0</v>
      </c>
      <c r="Z23" s="8">
        <f>IF(AC23=14,#REF!,0)</f>
        <v>0</v>
      </c>
      <c r="AA23" s="8" t="e">
        <f>IF(AC23=20,#REF!,0)</f>
        <v>#REF!</v>
      </c>
      <c r="AC23" s="19">
        <v>20</v>
      </c>
      <c r="AD23" s="19" t="e">
        <f>#REF!*1</f>
        <v>#REF!</v>
      </c>
      <c r="AE23" s="19" t="e">
        <f>#REF!*(1-1)</f>
        <v>#REF!</v>
      </c>
    </row>
    <row r="24" spans="1:27" ht="13.5" thickBot="1">
      <c r="A24" s="36"/>
      <c r="G24" s="55" t="s">
        <v>110</v>
      </c>
      <c r="H24" s="56"/>
      <c r="I24" s="57">
        <f>I22+I23</f>
        <v>0</v>
      </c>
      <c r="Y24" s="22">
        <f>SUM(Y13:Y23)</f>
        <v>0</v>
      </c>
      <c r="Z24" s="22">
        <f>SUM(Z13:Z23)</f>
        <v>0</v>
      </c>
      <c r="AA24" s="22" t="e">
        <f>SUM(AA13:AA23)</f>
        <v>#REF!</v>
      </c>
    </row>
    <row r="26" spans="6:7" ht="30" customHeight="1">
      <c r="F26" s="60"/>
      <c r="G26" s="61" t="s">
        <v>111</v>
      </c>
    </row>
  </sheetData>
  <mergeCells count="29">
    <mergeCell ref="A1:K1"/>
    <mergeCell ref="A2:B3"/>
    <mergeCell ref="A4:B5"/>
    <mergeCell ref="A6:B7"/>
    <mergeCell ref="A8:B9"/>
    <mergeCell ref="C2:C3"/>
    <mergeCell ref="I4:K5"/>
    <mergeCell ref="I6:K7"/>
    <mergeCell ref="I8:K9"/>
    <mergeCell ref="D4:E5"/>
    <mergeCell ref="C6:C7"/>
    <mergeCell ref="C8:C9"/>
    <mergeCell ref="D2:E3"/>
    <mergeCell ref="F2:G3"/>
    <mergeCell ref="F4:G5"/>
    <mergeCell ref="F6:G7"/>
    <mergeCell ref="G10:I10"/>
    <mergeCell ref="J10:K10"/>
    <mergeCell ref="C12:F12"/>
    <mergeCell ref="G22:H22"/>
    <mergeCell ref="H2:H3"/>
    <mergeCell ref="H4:H5"/>
    <mergeCell ref="H6:H7"/>
    <mergeCell ref="H8:H9"/>
    <mergeCell ref="I2:K3"/>
    <mergeCell ref="C4:C5"/>
    <mergeCell ref="F8:G9"/>
    <mergeCell ref="D6:E7"/>
    <mergeCell ref="D8:E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Sládek</dc:creator>
  <cp:keywords/>
  <dc:description/>
  <cp:lastModifiedBy>Josef Raboch</cp:lastModifiedBy>
  <cp:lastPrinted>2022-08-02T09:26:19Z</cp:lastPrinted>
  <dcterms:created xsi:type="dcterms:W3CDTF">2012-11-07T12:12:39Z</dcterms:created>
  <dcterms:modified xsi:type="dcterms:W3CDTF">2022-09-30T10:28:29Z</dcterms:modified>
  <cp:category/>
  <cp:version/>
  <cp:contentType/>
  <cp:contentStatus/>
</cp:coreProperties>
</file>