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T:\OKI\Referenti\Chalupný\Rekostrukce sportovního areálu Kralupy nV\03 Vysvětlení ZD\"/>
    </mc:Choice>
  </mc:AlternateContent>
  <xr:revisionPtr revIDLastSave="0" documentId="8_{D8603EC2-B8D8-49D2-9D0F-8EA32B73F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-01 - Multifunkční hřiš..." sheetId="2" r:id="rId2"/>
    <sheet name="SO-02 - Třidráhová rovink..." sheetId="3" r:id="rId3"/>
    <sheet name="SO-03 - Beachvolejbalové ..." sheetId="4" r:id="rId4"/>
    <sheet name="SO-04 - Workoutové prvky" sheetId="5" r:id="rId5"/>
    <sheet name="SO-05 - Vrhačský kruh+vrž..." sheetId="6" r:id="rId6"/>
    <sheet name="SO-06 - Rekonstrukce oplo..." sheetId="7" r:id="rId7"/>
    <sheet name="SO-07 - Ohumusování + ose..." sheetId="8" r:id="rId8"/>
    <sheet name="SO-08 - Oplocení další pl..." sheetId="9" r:id="rId9"/>
    <sheet name="SO-09 - Ovál + umělý trávník" sheetId="10" r:id="rId10"/>
    <sheet name="SO-10 - VRN" sheetId="11" r:id="rId11"/>
  </sheets>
  <definedNames>
    <definedName name="_xlnm._FilterDatabase" localSheetId="1" hidden="1">'SO-01 - Multifunkční hřiš...'!$C$129:$K$250</definedName>
    <definedName name="_xlnm._FilterDatabase" localSheetId="2" hidden="1">'SO-02 - Třidráhová rovink...'!$C$125:$K$199</definedName>
    <definedName name="_xlnm._FilterDatabase" localSheetId="3" hidden="1">'SO-03 - Beachvolejbalové ...'!$C$121:$K$170</definedName>
    <definedName name="_xlnm._FilterDatabase" localSheetId="4" hidden="1">'SO-04 - Workoutové prvky'!$C$123:$K$176</definedName>
    <definedName name="_xlnm._FilterDatabase" localSheetId="5" hidden="1">'SO-05 - Vrhačský kruh+vrž...'!$C$119:$K$142</definedName>
    <definedName name="_xlnm._FilterDatabase" localSheetId="6" hidden="1">'SO-06 - Rekonstrukce oplo...'!$C$120:$K$154</definedName>
    <definedName name="_xlnm._FilterDatabase" localSheetId="7" hidden="1">'SO-07 - Ohumusování + ose...'!$C$119:$K$135</definedName>
    <definedName name="_xlnm._FilterDatabase" localSheetId="8" hidden="1">'SO-08 - Oplocení další pl...'!$C$129:$K$211</definedName>
    <definedName name="_xlnm._FilterDatabase" localSheetId="9" hidden="1">'SO-09 - Ovál + umělý trávník'!$C$128:$K$210</definedName>
    <definedName name="_xlnm._FilterDatabase" localSheetId="10" hidden="1">'SO-10 - VRN'!$C$120:$K$132</definedName>
    <definedName name="_xlnm.Print_Titles" localSheetId="0">'Rekapitulace stavby'!$92:$92</definedName>
    <definedName name="_xlnm.Print_Titles" localSheetId="1">'SO-01 - Multifunkční hřiš...'!$129:$129</definedName>
    <definedName name="_xlnm.Print_Titles" localSheetId="2">'SO-02 - Třidráhová rovink...'!$125:$125</definedName>
    <definedName name="_xlnm.Print_Titles" localSheetId="3">'SO-03 - Beachvolejbalové ...'!$121:$121</definedName>
    <definedName name="_xlnm.Print_Titles" localSheetId="4">'SO-04 - Workoutové prvky'!$123:$123</definedName>
    <definedName name="_xlnm.Print_Titles" localSheetId="5">'SO-05 - Vrhačský kruh+vrž...'!$119:$119</definedName>
    <definedName name="_xlnm.Print_Titles" localSheetId="6">'SO-06 - Rekonstrukce oplo...'!$120:$120</definedName>
    <definedName name="_xlnm.Print_Titles" localSheetId="7">'SO-07 - Ohumusování + ose...'!$119:$119</definedName>
    <definedName name="_xlnm.Print_Titles" localSheetId="8">'SO-08 - Oplocení další pl...'!$129:$129</definedName>
    <definedName name="_xlnm.Print_Titles" localSheetId="9">'SO-09 - Ovál + umělý trávník'!$128:$128</definedName>
    <definedName name="_xlnm.Print_Titles" localSheetId="10">'SO-10 - VRN'!$120:$120</definedName>
    <definedName name="_xlnm.Print_Area" localSheetId="0">'Rekapitulace stavby'!$D$4:$AO$76,'Rekapitulace stavby'!$C$82:$AQ$105</definedName>
    <definedName name="_xlnm.Print_Area" localSheetId="1">'SO-01 - Multifunkční hřiš...'!$C$4:$J$76,'SO-01 - Multifunkční hřiš...'!$C$82:$J$111,'SO-01 - Multifunkční hřiš...'!$C$117:$K$250</definedName>
    <definedName name="_xlnm.Print_Area" localSheetId="2">'SO-02 - Třidráhová rovink...'!$C$4:$J$76,'SO-02 - Třidráhová rovink...'!$C$82:$J$107,'SO-02 - Třidráhová rovink...'!$C$113:$K$199</definedName>
    <definedName name="_xlnm.Print_Area" localSheetId="3">'SO-03 - Beachvolejbalové ...'!$C$4:$J$76,'SO-03 - Beachvolejbalové ...'!$C$82:$J$103,'SO-03 - Beachvolejbalové ...'!$C$109:$K$170</definedName>
    <definedName name="_xlnm.Print_Area" localSheetId="4">'SO-04 - Workoutové prvky'!$C$4:$J$76,'SO-04 - Workoutové prvky'!$C$82:$J$105,'SO-04 - Workoutové prvky'!$C$111:$K$176</definedName>
    <definedName name="_xlnm.Print_Area" localSheetId="5">'SO-05 - Vrhačský kruh+vrž...'!$C$4:$J$76,'SO-05 - Vrhačský kruh+vrž...'!$C$82:$J$101,'SO-05 - Vrhačský kruh+vrž...'!$C$107:$K$142</definedName>
    <definedName name="_xlnm.Print_Area" localSheetId="6">'SO-06 - Rekonstrukce oplo...'!$C$4:$J$76,'SO-06 - Rekonstrukce oplo...'!$C$82:$J$102,'SO-06 - Rekonstrukce oplo...'!$C$108:$K$154</definedName>
    <definedName name="_xlnm.Print_Area" localSheetId="7">'SO-07 - Ohumusování + ose...'!$C$4:$J$76,'SO-07 - Ohumusování + ose...'!$C$82:$J$101,'SO-07 - Ohumusování + ose...'!$C$107:$K$135</definedName>
    <definedName name="_xlnm.Print_Area" localSheetId="8">'SO-08 - Oplocení další pl...'!$C$4:$J$76,'SO-08 - Oplocení další pl...'!$C$82:$J$111,'SO-08 - Oplocení další pl...'!$C$117:$K$211</definedName>
    <definedName name="_xlnm.Print_Area" localSheetId="9">'SO-09 - Ovál + umělý trávník'!$C$4:$J$76,'SO-09 - Ovál + umělý trávník'!$C$82:$J$110,'SO-09 - Ovál + umělý trávník'!$C$116:$K$210</definedName>
    <definedName name="_xlnm.Print_Area" localSheetId="10">'SO-10 - VRN'!$C$4:$J$76,'SO-10 - VRN'!$C$82:$J$102,'SO-10 - VRN'!$C$108:$K$132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4" i="1" s="1"/>
  <c r="J35" i="11"/>
  <c r="AX104" i="1" s="1"/>
  <c r="BI132" i="11"/>
  <c r="BH132" i="11"/>
  <c r="BG132" i="11"/>
  <c r="BF132" i="11"/>
  <c r="T132" i="11"/>
  <c r="T131" i="11" s="1"/>
  <c r="R132" i="11"/>
  <c r="R131" i="11" s="1"/>
  <c r="P132" i="11"/>
  <c r="P131" i="11" s="1"/>
  <c r="BI130" i="11"/>
  <c r="BH130" i="11"/>
  <c r="BG130" i="11"/>
  <c r="BF130" i="11"/>
  <c r="T130" i="11"/>
  <c r="T129" i="11" s="1"/>
  <c r="R130" i="11"/>
  <c r="R129" i="11"/>
  <c r="P130" i="11"/>
  <c r="P129" i="11"/>
  <c r="BI128" i="11"/>
  <c r="BH128" i="11"/>
  <c r="BG128" i="11"/>
  <c r="BF128" i="11"/>
  <c r="T128" i="11"/>
  <c r="T127" i="11"/>
  <c r="R128" i="11"/>
  <c r="R127" i="11"/>
  <c r="P128" i="11"/>
  <c r="P127" i="11" s="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J118" i="11"/>
  <c r="J117" i="11"/>
  <c r="F115" i="11"/>
  <c r="E113" i="11"/>
  <c r="J92" i="11"/>
  <c r="J91" i="11"/>
  <c r="F89" i="11"/>
  <c r="E87" i="11"/>
  <c r="J18" i="11"/>
  <c r="E18" i="11"/>
  <c r="F118" i="11" s="1"/>
  <c r="J17" i="11"/>
  <c r="J15" i="11"/>
  <c r="E15" i="11"/>
  <c r="F91" i="11" s="1"/>
  <c r="J14" i="11"/>
  <c r="J12" i="11"/>
  <c r="J115" i="11" s="1"/>
  <c r="E7" i="11"/>
  <c r="E111" i="11"/>
  <c r="J149" i="10"/>
  <c r="J37" i="10"/>
  <c r="J36" i="10"/>
  <c r="AY103" i="1" s="1"/>
  <c r="J35" i="10"/>
  <c r="AX103" i="1"/>
  <c r="BI210" i="10"/>
  <c r="BH210" i="10"/>
  <c r="BG210" i="10"/>
  <c r="BF210" i="10"/>
  <c r="T210" i="10"/>
  <c r="T209" i="10" s="1"/>
  <c r="R210" i="10"/>
  <c r="R209" i="10"/>
  <c r="P210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J10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J126" i="10"/>
  <c r="J125" i="10"/>
  <c r="F123" i="10"/>
  <c r="E121" i="10"/>
  <c r="J92" i="10"/>
  <c r="J91" i="10"/>
  <c r="F89" i="10"/>
  <c r="E87" i="10"/>
  <c r="J18" i="10"/>
  <c r="E18" i="10"/>
  <c r="F92" i="10"/>
  <c r="J17" i="10"/>
  <c r="J15" i="10"/>
  <c r="E15" i="10"/>
  <c r="F125" i="10" s="1"/>
  <c r="J14" i="10"/>
  <c r="J12" i="10"/>
  <c r="J123" i="10" s="1"/>
  <c r="E7" i="10"/>
  <c r="E119" i="10" s="1"/>
  <c r="J37" i="9"/>
  <c r="J36" i="9"/>
  <c r="AY102" i="1" s="1"/>
  <c r="J35" i="9"/>
  <c r="AX102" i="1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T193" i="9"/>
  <c r="R194" i="9"/>
  <c r="R193" i="9" s="1"/>
  <c r="P194" i="9"/>
  <c r="P193" i="9" s="1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T183" i="9" s="1"/>
  <c r="R184" i="9"/>
  <c r="R183" i="9" s="1"/>
  <c r="P184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T175" i="9" s="1"/>
  <c r="R176" i="9"/>
  <c r="R175" i="9" s="1"/>
  <c r="P176" i="9"/>
  <c r="P175" i="9" s="1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J127" i="9"/>
  <c r="J126" i="9"/>
  <c r="F124" i="9"/>
  <c r="E122" i="9"/>
  <c r="J92" i="9"/>
  <c r="J91" i="9"/>
  <c r="F89" i="9"/>
  <c r="E87" i="9"/>
  <c r="J18" i="9"/>
  <c r="E18" i="9"/>
  <c r="F127" i="9"/>
  <c r="J17" i="9"/>
  <c r="J15" i="9"/>
  <c r="E15" i="9"/>
  <c r="F91" i="9" s="1"/>
  <c r="J14" i="9"/>
  <c r="J12" i="9"/>
  <c r="J124" i="9" s="1"/>
  <c r="E7" i="9"/>
  <c r="E85" i="9" s="1"/>
  <c r="J37" i="8"/>
  <c r="J36" i="8"/>
  <c r="AY101" i="1" s="1"/>
  <c r="J35" i="8"/>
  <c r="AX101" i="1" s="1"/>
  <c r="BI135" i="8"/>
  <c r="BH135" i="8"/>
  <c r="BG135" i="8"/>
  <c r="BF135" i="8"/>
  <c r="T135" i="8"/>
  <c r="T134" i="8" s="1"/>
  <c r="R135" i="8"/>
  <c r="R134" i="8" s="1"/>
  <c r="P135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J116" i="8"/>
  <c r="F114" i="8"/>
  <c r="E112" i="8"/>
  <c r="J92" i="8"/>
  <c r="J91" i="8"/>
  <c r="F89" i="8"/>
  <c r="E87" i="8"/>
  <c r="J18" i="8"/>
  <c r="E18" i="8"/>
  <c r="F117" i="8"/>
  <c r="J17" i="8"/>
  <c r="J15" i="8"/>
  <c r="E15" i="8"/>
  <c r="F91" i="8" s="1"/>
  <c r="J14" i="8"/>
  <c r="J12" i="8"/>
  <c r="J114" i="8" s="1"/>
  <c r="E7" i="8"/>
  <c r="E110" i="8"/>
  <c r="J37" i="7"/>
  <c r="J36" i="7"/>
  <c r="AY100" i="1" s="1"/>
  <c r="J35" i="7"/>
  <c r="AX100" i="1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T134" i="7" s="1"/>
  <c r="R135" i="7"/>
  <c r="R134" i="7"/>
  <c r="P135" i="7"/>
  <c r="P134" i="7"/>
  <c r="BI133" i="7"/>
  <c r="BH133" i="7"/>
  <c r="BG133" i="7"/>
  <c r="BF133" i="7"/>
  <c r="T133" i="7"/>
  <c r="R133" i="7"/>
  <c r="P133" i="7"/>
  <c r="BI124" i="7"/>
  <c r="BH124" i="7"/>
  <c r="BG124" i="7"/>
  <c r="BF124" i="7"/>
  <c r="T124" i="7"/>
  <c r="R124" i="7"/>
  <c r="P124" i="7"/>
  <c r="J118" i="7"/>
  <c r="J117" i="7"/>
  <c r="F115" i="7"/>
  <c r="E113" i="7"/>
  <c r="J92" i="7"/>
  <c r="J91" i="7"/>
  <c r="F89" i="7"/>
  <c r="E87" i="7"/>
  <c r="J18" i="7"/>
  <c r="E18" i="7"/>
  <c r="F92" i="7"/>
  <c r="J17" i="7"/>
  <c r="J15" i="7"/>
  <c r="E15" i="7"/>
  <c r="F117" i="7" s="1"/>
  <c r="J14" i="7"/>
  <c r="J12" i="7"/>
  <c r="J115" i="7"/>
  <c r="E7" i="7"/>
  <c r="E111" i="7" s="1"/>
  <c r="J37" i="6"/>
  <c r="J36" i="6"/>
  <c r="AY99" i="1" s="1"/>
  <c r="J35" i="6"/>
  <c r="AX99" i="1" s="1"/>
  <c r="BI142" i="6"/>
  <c r="BH142" i="6"/>
  <c r="BG142" i="6"/>
  <c r="BF142" i="6"/>
  <c r="T142" i="6"/>
  <c r="T141" i="6" s="1"/>
  <c r="R142" i="6"/>
  <c r="R141" i="6" s="1"/>
  <c r="P142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4" i="6"/>
  <c r="E112" i="6"/>
  <c r="J92" i="6"/>
  <c r="J91" i="6"/>
  <c r="F89" i="6"/>
  <c r="E87" i="6"/>
  <c r="J18" i="6"/>
  <c r="E18" i="6"/>
  <c r="F117" i="6" s="1"/>
  <c r="J17" i="6"/>
  <c r="J15" i="6"/>
  <c r="E15" i="6"/>
  <c r="F91" i="6"/>
  <c r="J14" i="6"/>
  <c r="J12" i="6"/>
  <c r="J114" i="6"/>
  <c r="E7" i="6"/>
  <c r="E110" i="6"/>
  <c r="J37" i="5"/>
  <c r="J36" i="5"/>
  <c r="AY98" i="1"/>
  <c r="J35" i="5"/>
  <c r="AX98" i="1" s="1"/>
  <c r="BI176" i="5"/>
  <c r="BH176" i="5"/>
  <c r="BG176" i="5"/>
  <c r="BF176" i="5"/>
  <c r="T176" i="5"/>
  <c r="T175" i="5"/>
  <c r="R176" i="5"/>
  <c r="R175" i="5" s="1"/>
  <c r="P176" i="5"/>
  <c r="P175" i="5" s="1"/>
  <c r="BI174" i="5"/>
  <c r="BH174" i="5"/>
  <c r="BG174" i="5"/>
  <c r="BF174" i="5"/>
  <c r="T174" i="5"/>
  <c r="T173" i="5" s="1"/>
  <c r="R174" i="5"/>
  <c r="R173" i="5" s="1"/>
  <c r="P174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J121" i="5"/>
  <c r="J120" i="5"/>
  <c r="F118" i="5"/>
  <c r="E116" i="5"/>
  <c r="J92" i="5"/>
  <c r="J91" i="5"/>
  <c r="F89" i="5"/>
  <c r="E87" i="5"/>
  <c r="J18" i="5"/>
  <c r="E18" i="5"/>
  <c r="F121" i="5"/>
  <c r="J17" i="5"/>
  <c r="J15" i="5"/>
  <c r="E15" i="5"/>
  <c r="F120" i="5" s="1"/>
  <c r="J14" i="5"/>
  <c r="J12" i="5"/>
  <c r="J89" i="5" s="1"/>
  <c r="E7" i="5"/>
  <c r="E114" i="5" s="1"/>
  <c r="J37" i="4"/>
  <c r="J36" i="4"/>
  <c r="AY97" i="1" s="1"/>
  <c r="J35" i="4"/>
  <c r="AX97" i="1"/>
  <c r="BI170" i="4"/>
  <c r="BH170" i="4"/>
  <c r="BG170" i="4"/>
  <c r="BF170" i="4"/>
  <c r="T170" i="4"/>
  <c r="T169" i="4" s="1"/>
  <c r="R170" i="4"/>
  <c r="R169" i="4"/>
  <c r="P170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6" i="4"/>
  <c r="E114" i="4"/>
  <c r="J92" i="4"/>
  <c r="J91" i="4"/>
  <c r="F89" i="4"/>
  <c r="E87" i="4"/>
  <c r="J18" i="4"/>
  <c r="E18" i="4"/>
  <c r="F119" i="4"/>
  <c r="J17" i="4"/>
  <c r="J15" i="4"/>
  <c r="E15" i="4"/>
  <c r="F118" i="4" s="1"/>
  <c r="J14" i="4"/>
  <c r="J12" i="4"/>
  <c r="J116" i="4" s="1"/>
  <c r="E7" i="4"/>
  <c r="E112" i="4" s="1"/>
  <c r="J37" i="3"/>
  <c r="J36" i="3"/>
  <c r="AY96" i="1" s="1"/>
  <c r="J35" i="3"/>
  <c r="AX96" i="1"/>
  <c r="BI199" i="3"/>
  <c r="BH199" i="3"/>
  <c r="BG199" i="3"/>
  <c r="BF199" i="3"/>
  <c r="T199" i="3"/>
  <c r="T198" i="3" s="1"/>
  <c r="R199" i="3"/>
  <c r="R198" i="3"/>
  <c r="P199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3" i="3"/>
  <c r="J122" i="3"/>
  <c r="F120" i="3"/>
  <c r="E118" i="3"/>
  <c r="J92" i="3"/>
  <c r="J91" i="3"/>
  <c r="F89" i="3"/>
  <c r="E87" i="3"/>
  <c r="J18" i="3"/>
  <c r="E18" i="3"/>
  <c r="F92" i="3"/>
  <c r="J17" i="3"/>
  <c r="J15" i="3"/>
  <c r="E15" i="3"/>
  <c r="F122" i="3" s="1"/>
  <c r="J14" i="3"/>
  <c r="J12" i="3"/>
  <c r="J89" i="3" s="1"/>
  <c r="E7" i="3"/>
  <c r="E85" i="3" s="1"/>
  <c r="J37" i="2"/>
  <c r="J36" i="2"/>
  <c r="AY95" i="1" s="1"/>
  <c r="J35" i="2"/>
  <c r="AX95" i="1" s="1"/>
  <c r="BI250" i="2"/>
  <c r="BH250" i="2"/>
  <c r="BG250" i="2"/>
  <c r="BF250" i="2"/>
  <c r="T250" i="2"/>
  <c r="T249" i="2" s="1"/>
  <c r="R250" i="2"/>
  <c r="R249" i="2" s="1"/>
  <c r="P250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7" i="2"/>
  <c r="J126" i="2"/>
  <c r="F124" i="2"/>
  <c r="E122" i="2"/>
  <c r="J92" i="2"/>
  <c r="J91" i="2"/>
  <c r="F89" i="2"/>
  <c r="E87" i="2"/>
  <c r="J18" i="2"/>
  <c r="E18" i="2"/>
  <c r="F92" i="2" s="1"/>
  <c r="J17" i="2"/>
  <c r="J15" i="2"/>
  <c r="E15" i="2"/>
  <c r="F126" i="2"/>
  <c r="J14" i="2"/>
  <c r="J12" i="2"/>
  <c r="J124" i="2"/>
  <c r="E7" i="2"/>
  <c r="E120" i="2" s="1"/>
  <c r="L90" i="1"/>
  <c r="AM90" i="1"/>
  <c r="AM89" i="1"/>
  <c r="L89" i="1"/>
  <c r="AM87" i="1"/>
  <c r="L87" i="1"/>
  <c r="L85" i="1"/>
  <c r="L84" i="1"/>
  <c r="J244" i="2"/>
  <c r="J239" i="2"/>
  <c r="J229" i="2"/>
  <c r="J226" i="2"/>
  <c r="BK218" i="2"/>
  <c r="J216" i="2"/>
  <c r="J205" i="2"/>
  <c r="J196" i="2"/>
  <c r="J194" i="2"/>
  <c r="J187" i="2"/>
  <c r="BK180" i="2"/>
  <c r="J174" i="2"/>
  <c r="J164" i="2"/>
  <c r="BK160" i="2"/>
  <c r="BK143" i="2"/>
  <c r="J138" i="2"/>
  <c r="J133" i="2"/>
  <c r="BK250" i="2"/>
  <c r="BK244" i="2"/>
  <c r="BK239" i="2"/>
  <c r="J235" i="2"/>
  <c r="BK227" i="2"/>
  <c r="BK224" i="2"/>
  <c r="BK214" i="2"/>
  <c r="BK204" i="2"/>
  <c r="J201" i="2"/>
  <c r="BK188" i="2"/>
  <c r="BK185" i="2"/>
  <c r="J160" i="2"/>
  <c r="J144" i="2"/>
  <c r="J135" i="2"/>
  <c r="J250" i="2"/>
  <c r="J247" i="2"/>
  <c r="BK229" i="2"/>
  <c r="J223" i="2"/>
  <c r="J218" i="2"/>
  <c r="J206" i="2"/>
  <c r="J204" i="2"/>
  <c r="BK196" i="2"/>
  <c r="BK192" i="2"/>
  <c r="J185" i="2"/>
  <c r="J180" i="2"/>
  <c r="BK174" i="2"/>
  <c r="BK169" i="2"/>
  <c r="BK164" i="2"/>
  <c r="BK154" i="2"/>
  <c r="J151" i="2"/>
  <c r="BK139" i="2"/>
  <c r="J231" i="2"/>
  <c r="BK217" i="2"/>
  <c r="J212" i="2"/>
  <c r="J208" i="2"/>
  <c r="BK201" i="2"/>
  <c r="BK181" i="2"/>
  <c r="J179" i="2"/>
  <c r="J176" i="2"/>
  <c r="J158" i="2"/>
  <c r="J154" i="2"/>
  <c r="BK150" i="2"/>
  <c r="BK144" i="2"/>
  <c r="J141" i="2"/>
  <c r="BK138" i="2"/>
  <c r="BK196" i="3"/>
  <c r="BK189" i="3"/>
  <c r="J185" i="3"/>
  <c r="J179" i="3"/>
  <c r="J175" i="3"/>
  <c r="BK170" i="3"/>
  <c r="J164" i="3"/>
  <c r="J146" i="3"/>
  <c r="BK141" i="3"/>
  <c r="BK137" i="3"/>
  <c r="BK130" i="3"/>
  <c r="J181" i="3"/>
  <c r="BK178" i="3"/>
  <c r="BK171" i="3"/>
  <c r="J162" i="3"/>
  <c r="J156" i="3"/>
  <c r="J151" i="3"/>
  <c r="BK136" i="3"/>
  <c r="J130" i="3"/>
  <c r="BK199" i="3"/>
  <c r="BK192" i="3"/>
  <c r="J186" i="3"/>
  <c r="J178" i="3"/>
  <c r="BK173" i="3"/>
  <c r="BK154" i="3"/>
  <c r="BK147" i="3"/>
  <c r="J199" i="3"/>
  <c r="J193" i="3"/>
  <c r="BK185" i="3"/>
  <c r="BK180" i="3"/>
  <c r="J174" i="3"/>
  <c r="J170" i="3"/>
  <c r="BK162" i="3"/>
  <c r="BK159" i="3"/>
  <c r="BK151" i="3"/>
  <c r="BK146" i="3"/>
  <c r="J143" i="3"/>
  <c r="J133" i="3"/>
  <c r="J165" i="4"/>
  <c r="J136" i="4"/>
  <c r="BK170" i="4"/>
  <c r="J167" i="4"/>
  <c r="BK163" i="4"/>
  <c r="J158" i="4"/>
  <c r="J151" i="4"/>
  <c r="J143" i="4"/>
  <c r="BK140" i="4"/>
  <c r="BK136" i="4"/>
  <c r="J133" i="4"/>
  <c r="J129" i="4"/>
  <c r="BK125" i="4"/>
  <c r="BK167" i="4"/>
  <c r="J160" i="4"/>
  <c r="J156" i="4"/>
  <c r="J149" i="4"/>
  <c r="J141" i="4"/>
  <c r="J139" i="4"/>
  <c r="J134" i="4"/>
  <c r="BK129" i="4"/>
  <c r="J127" i="4"/>
  <c r="J174" i="5"/>
  <c r="BK170" i="5"/>
  <c r="J127" i="5"/>
  <c r="BK164" i="5"/>
  <c r="BK160" i="5"/>
  <c r="J157" i="5"/>
  <c r="BK152" i="5"/>
  <c r="BK147" i="5"/>
  <c r="BK138" i="5"/>
  <c r="BK130" i="5"/>
  <c r="J168" i="5"/>
  <c r="BK157" i="5"/>
  <c r="BK146" i="5"/>
  <c r="BK142" i="5"/>
  <c r="BK174" i="5"/>
  <c r="BK154" i="5"/>
  <c r="J139" i="5"/>
  <c r="J132" i="5"/>
  <c r="BK134" i="6"/>
  <c r="J136" i="6"/>
  <c r="J130" i="6"/>
  <c r="BK133" i="6"/>
  <c r="BK130" i="6"/>
  <c r="J150" i="7"/>
  <c r="J147" i="7"/>
  <c r="J138" i="7"/>
  <c r="J133" i="7"/>
  <c r="BK153" i="7"/>
  <c r="BK150" i="7"/>
  <c r="J146" i="7"/>
  <c r="BK138" i="7"/>
  <c r="BK124" i="7"/>
  <c r="BK126" i="8"/>
  <c r="J135" i="8"/>
  <c r="BK133" i="8"/>
  <c r="J125" i="8"/>
  <c r="J123" i="8"/>
  <c r="J127" i="8"/>
  <c r="BK130" i="8"/>
  <c r="J124" i="8"/>
  <c r="J210" i="9"/>
  <c r="BK202" i="9"/>
  <c r="J192" i="9"/>
  <c r="J186" i="9"/>
  <c r="J180" i="9"/>
  <c r="J167" i="9"/>
  <c r="J162" i="9"/>
  <c r="J151" i="9"/>
  <c r="J147" i="9"/>
  <c r="BK142" i="9"/>
  <c r="BK137" i="9"/>
  <c r="J211" i="9"/>
  <c r="BK203" i="9"/>
  <c r="BK198" i="9"/>
  <c r="BK190" i="9"/>
  <c r="BK184" i="9"/>
  <c r="J176" i="9"/>
  <c r="BK167" i="9"/>
  <c r="BK158" i="9"/>
  <c r="BK156" i="9"/>
  <c r="BK152" i="9"/>
  <c r="BK155" i="9"/>
  <c r="BK153" i="9"/>
  <c r="J144" i="9"/>
  <c r="BK140" i="9"/>
  <c r="BK138" i="9"/>
  <c r="BK210" i="9"/>
  <c r="J205" i="9"/>
  <c r="J197" i="9"/>
  <c r="BK192" i="9"/>
  <c r="BK187" i="9"/>
  <c r="J181" i="9"/>
  <c r="J174" i="9"/>
  <c r="J168" i="9"/>
  <c r="J158" i="9"/>
  <c r="J155" i="9"/>
  <c r="J140" i="9"/>
  <c r="J133" i="9"/>
  <c r="J207" i="10"/>
  <c r="J201" i="10"/>
  <c r="J191" i="10"/>
  <c r="BK185" i="10"/>
  <c r="BK178" i="10"/>
  <c r="BK164" i="10"/>
  <c r="BK158" i="10"/>
  <c r="J153" i="10"/>
  <c r="BK147" i="10"/>
  <c r="BK139" i="10"/>
  <c r="J210" i="10"/>
  <c r="BK202" i="10"/>
  <c r="BK181" i="10"/>
  <c r="BK174" i="10"/>
  <c r="J170" i="10"/>
  <c r="BK166" i="10"/>
  <c r="J156" i="10"/>
  <c r="J152" i="10"/>
  <c r="J147" i="10"/>
  <c r="J143" i="10"/>
  <c r="J133" i="10"/>
  <c r="BK190" i="10"/>
  <c r="J185" i="10"/>
  <c r="BK173" i="10"/>
  <c r="J164" i="10"/>
  <c r="J158" i="10"/>
  <c r="J151" i="10"/>
  <c r="BK144" i="10"/>
  <c r="J139" i="10"/>
  <c r="BK135" i="10"/>
  <c r="BK210" i="10"/>
  <c r="J205" i="10"/>
  <c r="BK193" i="10"/>
  <c r="BK188" i="10"/>
  <c r="J181" i="10"/>
  <c r="J173" i="10"/>
  <c r="J162" i="10"/>
  <c r="J141" i="10"/>
  <c r="BK132" i="10"/>
  <c r="BK124" i="11"/>
  <c r="BK132" i="11"/>
  <c r="BK125" i="11"/>
  <c r="J128" i="11"/>
  <c r="J241" i="2"/>
  <c r="BK231" i="2"/>
  <c r="BK221" i="2"/>
  <c r="J214" i="2"/>
  <c r="BK195" i="2"/>
  <c r="BK190" i="2"/>
  <c r="J181" i="2"/>
  <c r="J169" i="2"/>
  <c r="J142" i="2"/>
  <c r="BK135" i="2"/>
  <c r="AS94" i="1"/>
  <c r="J203" i="2"/>
  <c r="BK187" i="2"/>
  <c r="BK173" i="2"/>
  <c r="BK141" i="2"/>
  <c r="J134" i="2"/>
  <c r="BK237" i="2"/>
  <c r="BK222" i="2"/>
  <c r="BK208" i="2"/>
  <c r="BK198" i="2"/>
  <c r="J190" i="2"/>
  <c r="BK183" i="2"/>
  <c r="J171" i="2"/>
  <c r="J156" i="2"/>
  <c r="J147" i="2"/>
  <c r="J222" i="2"/>
  <c r="BK213" i="2"/>
  <c r="BK203" i="2"/>
  <c r="BK182" i="2"/>
  <c r="J168" i="2"/>
  <c r="J152" i="2"/>
  <c r="BK147" i="2"/>
  <c r="BK142" i="2"/>
  <c r="BK133" i="2"/>
  <c r="BK191" i="3"/>
  <c r="J180" i="3"/>
  <c r="J173" i="3"/>
  <c r="BK165" i="3"/>
  <c r="BK143" i="3"/>
  <c r="J136" i="3"/>
  <c r="BK179" i="3"/>
  <c r="J160" i="3"/>
  <c r="J153" i="3"/>
  <c r="J137" i="3"/>
  <c r="BK131" i="3"/>
  <c r="BK193" i="3"/>
  <c r="J184" i="3"/>
  <c r="J159" i="3"/>
  <c r="BK153" i="3"/>
  <c r="J194" i="3"/>
  <c r="BK181" i="3"/>
  <c r="BK172" i="3"/>
  <c r="J165" i="3"/>
  <c r="J149" i="3"/>
  <c r="J141" i="3"/>
  <c r="J129" i="3"/>
  <c r="BK151" i="4"/>
  <c r="BK164" i="4"/>
  <c r="BK156" i="4"/>
  <c r="BK149" i="4"/>
  <c r="BK139" i="4"/>
  <c r="J132" i="4"/>
  <c r="J170" i="4"/>
  <c r="J164" i="4"/>
  <c r="J153" i="4"/>
  <c r="BK143" i="4"/>
  <c r="J138" i="4"/>
  <c r="BK132" i="4"/>
  <c r="J125" i="4"/>
  <c r="BK168" i="5"/>
  <c r="J167" i="5"/>
  <c r="BK163" i="5"/>
  <c r="J161" i="5"/>
  <c r="J160" i="5"/>
  <c r="BK158" i="5"/>
  <c r="BK153" i="5"/>
  <c r="J152" i="5"/>
  <c r="J140" i="5"/>
  <c r="J130" i="5"/>
  <c r="BK167" i="5"/>
  <c r="BK161" i="5"/>
  <c r="J153" i="5"/>
  <c r="J146" i="5"/>
  <c r="J129" i="5"/>
  <c r="J166" i="5"/>
  <c r="BK148" i="5"/>
  <c r="BK176" i="5"/>
  <c r="J142" i="5"/>
  <c r="BK142" i="6"/>
  <c r="J135" i="6"/>
  <c r="BK129" i="6"/>
  <c r="BK146" i="7"/>
  <c r="J153" i="7"/>
  <c r="J149" i="7"/>
  <c r="BK135" i="7"/>
  <c r="J124" i="7"/>
  <c r="BK125" i="8"/>
  <c r="J132" i="8"/>
  <c r="BK135" i="8"/>
  <c r="BK131" i="8"/>
  <c r="J126" i="8"/>
  <c r="J203" i="9"/>
  <c r="J187" i="9"/>
  <c r="BK181" i="9"/>
  <c r="BK174" i="9"/>
  <c r="J156" i="9"/>
  <c r="J145" i="9"/>
  <c r="J138" i="9"/>
  <c r="BK205" i="9"/>
  <c r="BK191" i="9"/>
  <c r="BK186" i="9"/>
  <c r="BK168" i="9"/>
  <c r="BK161" i="9"/>
  <c r="BK154" i="9"/>
  <c r="BK151" i="9"/>
  <c r="J152" i="9"/>
  <c r="BK141" i="9"/>
  <c r="BK135" i="9"/>
  <c r="BK209" i="9"/>
  <c r="J200" i="9"/>
  <c r="J191" i="9"/>
  <c r="J182" i="9"/>
  <c r="BK176" i="9"/>
  <c r="BK166" i="9"/>
  <c r="BK146" i="9"/>
  <c r="BK144" i="9"/>
  <c r="J137" i="9"/>
  <c r="BK208" i="10"/>
  <c r="BK197" i="10"/>
  <c r="BK184" i="10"/>
  <c r="J168" i="10"/>
  <c r="J154" i="10"/>
  <c r="BK146" i="10"/>
  <c r="J135" i="10"/>
  <c r="BK204" i="10"/>
  <c r="J193" i="10"/>
  <c r="BK172" i="10"/>
  <c r="BK162" i="10"/>
  <c r="BK151" i="10"/>
  <c r="J144" i="10"/>
  <c r="J202" i="10"/>
  <c r="J188" i="10"/>
  <c r="J179" i="10"/>
  <c r="J166" i="10"/>
  <c r="BK152" i="10"/>
  <c r="BK143" i="10"/>
  <c r="J134" i="10"/>
  <c r="J204" i="10"/>
  <c r="J189" i="10"/>
  <c r="BK186" i="10"/>
  <c r="J159" i="10"/>
  <c r="BK134" i="10"/>
  <c r="J132" i="11"/>
  <c r="BK128" i="11"/>
  <c r="J126" i="11"/>
  <c r="J125" i="11"/>
  <c r="BK248" i="2"/>
  <c r="J237" i="2"/>
  <c r="J228" i="2"/>
  <c r="J227" i="2"/>
  <c r="J220" i="2"/>
  <c r="J217" i="2"/>
  <c r="J209" i="2"/>
  <c r="BK202" i="2"/>
  <c r="J192" i="2"/>
  <c r="BK186" i="2"/>
  <c r="BK179" i="2"/>
  <c r="BK178" i="2"/>
  <c r="BK176" i="2"/>
  <c r="BK168" i="2"/>
  <c r="J162" i="2"/>
  <c r="BK158" i="2"/>
  <c r="J139" i="2"/>
  <c r="BK134" i="2"/>
  <c r="BK247" i="2"/>
  <c r="BK245" i="2"/>
  <c r="BK241" i="2"/>
  <c r="BK228" i="2"/>
  <c r="BK226" i="2"/>
  <c r="BK223" i="2"/>
  <c r="J213" i="2"/>
  <c r="J202" i="2"/>
  <c r="J197" i="2"/>
  <c r="J186" i="2"/>
  <c r="J183" i="2"/>
  <c r="BK171" i="2"/>
  <c r="J149" i="2"/>
  <c r="BK140" i="2"/>
  <c r="J248" i="2"/>
  <c r="J245" i="2"/>
  <c r="J224" i="2"/>
  <c r="BK220" i="2"/>
  <c r="BK212" i="2"/>
  <c r="BK205" i="2"/>
  <c r="BK197" i="2"/>
  <c r="BK194" i="2"/>
  <c r="J188" i="2"/>
  <c r="J182" i="2"/>
  <c r="J173" i="2"/>
  <c r="J166" i="2"/>
  <c r="BK162" i="2"/>
  <c r="BK152" i="2"/>
  <c r="J150" i="2"/>
  <c r="BK235" i="2"/>
  <c r="J221" i="2"/>
  <c r="BK216" i="2"/>
  <c r="BK209" i="2"/>
  <c r="BK206" i="2"/>
  <c r="J198" i="2"/>
  <c r="J195" i="2"/>
  <c r="J178" i="2"/>
  <c r="BK166" i="2"/>
  <c r="BK156" i="2"/>
  <c r="BK151" i="2"/>
  <c r="BK149" i="2"/>
  <c r="J143" i="2"/>
  <c r="J140" i="2"/>
  <c r="BK197" i="3"/>
  <c r="BK194" i="3"/>
  <c r="BK186" i="3"/>
  <c r="BK184" i="3"/>
  <c r="J177" i="3"/>
  <c r="J172" i="3"/>
  <c r="J167" i="3"/>
  <c r="BK149" i="3"/>
  <c r="BK145" i="3"/>
  <c r="J140" i="3"/>
  <c r="BK133" i="3"/>
  <c r="J183" i="3"/>
  <c r="BK175" i="3"/>
  <c r="BK164" i="3"/>
  <c r="J158" i="3"/>
  <c r="J154" i="3"/>
  <c r="BK140" i="3"/>
  <c r="J138" i="3"/>
  <c r="J135" i="3"/>
  <c r="BK129" i="3"/>
  <c r="J196" i="3"/>
  <c r="J191" i="3"/>
  <c r="BK183" i="3"/>
  <c r="BK174" i="3"/>
  <c r="BK158" i="3"/>
  <c r="BK135" i="3"/>
  <c r="J197" i="3"/>
  <c r="J192" i="3"/>
  <c r="J189" i="3"/>
  <c r="BK177" i="3"/>
  <c r="J171" i="3"/>
  <c r="BK167" i="3"/>
  <c r="BK160" i="3"/>
  <c r="BK156" i="3"/>
  <c r="J147" i="3"/>
  <c r="J145" i="3"/>
  <c r="BK138" i="3"/>
  <c r="J131" i="3"/>
  <c r="BK159" i="4"/>
  <c r="J147" i="4"/>
  <c r="J168" i="4"/>
  <c r="BK165" i="4"/>
  <c r="BK160" i="4"/>
  <c r="J159" i="4"/>
  <c r="BK153" i="4"/>
  <c r="BK150" i="4"/>
  <c r="BK141" i="4"/>
  <c r="BK138" i="4"/>
  <c r="BK134" i="4"/>
  <c r="BK130" i="4"/>
  <c r="BK127" i="4"/>
  <c r="BK168" i="4"/>
  <c r="J163" i="4"/>
  <c r="BK158" i="4"/>
  <c r="J150" i="4"/>
  <c r="BK147" i="4"/>
  <c r="J140" i="4"/>
  <c r="BK133" i="4"/>
  <c r="J130" i="4"/>
  <c r="J176" i="5"/>
  <c r="J171" i="5"/>
  <c r="BK129" i="5"/>
  <c r="BK166" i="5"/>
  <c r="J163" i="5"/>
  <c r="J158" i="5"/>
  <c r="J154" i="5"/>
  <c r="J148" i="5"/>
  <c r="BK139" i="5"/>
  <c r="BK132" i="5"/>
  <c r="BK171" i="5"/>
  <c r="J164" i="5"/>
  <c r="J147" i="5"/>
  <c r="BK127" i="5"/>
  <c r="J170" i="5"/>
  <c r="BK140" i="5"/>
  <c r="J138" i="5"/>
  <c r="BK135" i="6"/>
  <c r="BK132" i="6"/>
  <c r="BK127" i="6"/>
  <c r="J125" i="6"/>
  <c r="J124" i="6"/>
  <c r="J123" i="6"/>
  <c r="J138" i="6"/>
  <c r="BK136" i="6"/>
  <c r="J134" i="6"/>
  <c r="J129" i="6"/>
  <c r="J127" i="6"/>
  <c r="BK125" i="6"/>
  <c r="BK124" i="6"/>
  <c r="BK123" i="6"/>
  <c r="J142" i="6"/>
  <c r="J139" i="6"/>
  <c r="BK138" i="6"/>
  <c r="J133" i="6"/>
  <c r="BK139" i="6"/>
  <c r="J132" i="6"/>
  <c r="BK149" i="7"/>
  <c r="J144" i="7"/>
  <c r="J135" i="7"/>
  <c r="BK152" i="7"/>
  <c r="J152" i="7"/>
  <c r="BK147" i="7"/>
  <c r="BK144" i="7"/>
  <c r="BK133" i="7"/>
  <c r="J130" i="8"/>
  <c r="BK123" i="8"/>
  <c r="J131" i="8"/>
  <c r="BK124" i="8"/>
  <c r="J133" i="8"/>
  <c r="BK132" i="8"/>
  <c r="BK127" i="8"/>
  <c r="J209" i="9"/>
  <c r="BK194" i="9"/>
  <c r="J190" i="9"/>
  <c r="BK182" i="9"/>
  <c r="BK179" i="9"/>
  <c r="J163" i="9"/>
  <c r="J161" i="9"/>
  <c r="BK148" i="9"/>
  <c r="J146" i="9"/>
  <c r="BK139" i="9"/>
  <c r="BK136" i="9"/>
  <c r="BK133" i="9"/>
  <c r="BK200" i="9"/>
  <c r="BK197" i="9"/>
  <c r="J189" i="9"/>
  <c r="BK180" i="9"/>
  <c r="BK170" i="9"/>
  <c r="J166" i="9"/>
  <c r="BK163" i="9"/>
  <c r="J157" i="9"/>
  <c r="J153" i="9"/>
  <c r="J135" i="9"/>
  <c r="J154" i="9"/>
  <c r="BK147" i="9"/>
  <c r="J142" i="9"/>
  <c r="J139" i="9"/>
  <c r="BK211" i="9"/>
  <c r="J202" i="9"/>
  <c r="J198" i="9"/>
  <c r="J194" i="9"/>
  <c r="BK189" i="9"/>
  <c r="J184" i="9"/>
  <c r="J179" i="9"/>
  <c r="J170" i="9"/>
  <c r="BK162" i="9"/>
  <c r="BK157" i="9"/>
  <c r="J148" i="9"/>
  <c r="BK145" i="9"/>
  <c r="J141" i="9"/>
  <c r="J136" i="9"/>
  <c r="BK205" i="10"/>
  <c r="J200" i="10"/>
  <c r="BK189" i="10"/>
  <c r="BK179" i="10"/>
  <c r="J174" i="10"/>
  <c r="BK159" i="10"/>
  <c r="BK156" i="10"/>
  <c r="BK148" i="10"/>
  <c r="J140" i="10"/>
  <c r="BK138" i="10"/>
  <c r="BK207" i="10"/>
  <c r="BK201" i="10"/>
  <c r="BK200" i="10"/>
  <c r="BK176" i="10"/>
  <c r="BK168" i="10"/>
  <c r="J160" i="10"/>
  <c r="BK154" i="10"/>
  <c r="J148" i="10"/>
  <c r="J146" i="10"/>
  <c r="BK140" i="10"/>
  <c r="BK191" i="10"/>
  <c r="J186" i="10"/>
  <c r="J178" i="10"/>
  <c r="J172" i="10"/>
  <c r="BK160" i="10"/>
  <c r="BK153" i="10"/>
  <c r="J145" i="10"/>
  <c r="BK141" i="10"/>
  <c r="J138" i="10"/>
  <c r="J132" i="10"/>
  <c r="J208" i="10"/>
  <c r="J197" i="10"/>
  <c r="J190" i="10"/>
  <c r="J184" i="10"/>
  <c r="J176" i="10"/>
  <c r="BK170" i="10"/>
  <c r="BK145" i="10"/>
  <c r="BK133" i="10"/>
  <c r="J130" i="11"/>
  <c r="BK130" i="11"/>
  <c r="J124" i="11"/>
  <c r="BK126" i="11"/>
  <c r="P132" i="2" l="1"/>
  <c r="R132" i="2"/>
  <c r="P146" i="2"/>
  <c r="BK161" i="2"/>
  <c r="J161" i="2"/>
  <c r="J100" i="2"/>
  <c r="BK175" i="2"/>
  <c r="J175" i="2"/>
  <c r="J101" i="2" s="1"/>
  <c r="P175" i="2"/>
  <c r="BK200" i="2"/>
  <c r="J200" i="2"/>
  <c r="J102" i="2"/>
  <c r="T200" i="2"/>
  <c r="R207" i="2"/>
  <c r="BK215" i="2"/>
  <c r="J215" i="2" s="1"/>
  <c r="J104" i="2" s="1"/>
  <c r="BK219" i="2"/>
  <c r="J219" i="2"/>
  <c r="J105" i="2" s="1"/>
  <c r="T219" i="2"/>
  <c r="P225" i="2"/>
  <c r="BK230" i="2"/>
  <c r="J230" i="2" s="1"/>
  <c r="J107" i="2" s="1"/>
  <c r="R230" i="2"/>
  <c r="BK236" i="2"/>
  <c r="J236" i="2"/>
  <c r="J108" i="2"/>
  <c r="BK243" i="2"/>
  <c r="J243" i="2"/>
  <c r="J109" i="2" s="1"/>
  <c r="P243" i="2"/>
  <c r="BK128" i="3"/>
  <c r="J128" i="3"/>
  <c r="J98" i="3" s="1"/>
  <c r="T128" i="3"/>
  <c r="P142" i="3"/>
  <c r="BK155" i="3"/>
  <c r="J155" i="3" s="1"/>
  <c r="J100" i="3" s="1"/>
  <c r="T155" i="3"/>
  <c r="P169" i="3"/>
  <c r="R169" i="3"/>
  <c r="T169" i="3"/>
  <c r="BK176" i="3"/>
  <c r="J176" i="3"/>
  <c r="J102" i="3" s="1"/>
  <c r="P176" i="3"/>
  <c r="R176" i="3"/>
  <c r="T176" i="3"/>
  <c r="BK182" i="3"/>
  <c r="J182" i="3"/>
  <c r="J103" i="3"/>
  <c r="R182" i="3"/>
  <c r="BK190" i="3"/>
  <c r="J190" i="3" s="1"/>
  <c r="J104" i="3" s="1"/>
  <c r="R190" i="3"/>
  <c r="P195" i="3"/>
  <c r="R124" i="4"/>
  <c r="R135" i="4"/>
  <c r="R162" i="4"/>
  <c r="R166" i="4"/>
  <c r="P126" i="5"/>
  <c r="P141" i="5"/>
  <c r="P156" i="5"/>
  <c r="P165" i="5"/>
  <c r="R169" i="5"/>
  <c r="R122" i="6"/>
  <c r="P131" i="6"/>
  <c r="T123" i="7"/>
  <c r="T122" i="7" s="1"/>
  <c r="P137" i="7"/>
  <c r="P136" i="7" s="1"/>
  <c r="R122" i="8"/>
  <c r="T129" i="8"/>
  <c r="R132" i="9"/>
  <c r="R143" i="9"/>
  <c r="T150" i="9"/>
  <c r="P178" i="9"/>
  <c r="BK185" i="9"/>
  <c r="J185" i="9"/>
  <c r="J105" i="9" s="1"/>
  <c r="R188" i="9"/>
  <c r="R196" i="9"/>
  <c r="P204" i="9"/>
  <c r="P195" i="9" s="1"/>
  <c r="R131" i="10"/>
  <c r="P142" i="10"/>
  <c r="P150" i="10"/>
  <c r="R155" i="10"/>
  <c r="T169" i="10"/>
  <c r="BK187" i="10"/>
  <c r="J187" i="10"/>
  <c r="J105" i="10"/>
  <c r="P192" i="10"/>
  <c r="R199" i="10"/>
  <c r="T203" i="10"/>
  <c r="BK146" i="2"/>
  <c r="J146" i="2" s="1"/>
  <c r="J99" i="2" s="1"/>
  <c r="T146" i="2"/>
  <c r="R161" i="2"/>
  <c r="T175" i="2"/>
  <c r="R200" i="2"/>
  <c r="P207" i="2"/>
  <c r="P215" i="2"/>
  <c r="P219" i="2"/>
  <c r="R225" i="2"/>
  <c r="T230" i="2"/>
  <c r="R236" i="2"/>
  <c r="T243" i="2"/>
  <c r="R128" i="3"/>
  <c r="R142" i="3"/>
  <c r="R155" i="3"/>
  <c r="P182" i="3"/>
  <c r="T182" i="3"/>
  <c r="P190" i="3"/>
  <c r="BK195" i="3"/>
  <c r="J195" i="3" s="1"/>
  <c r="J105" i="3" s="1"/>
  <c r="R195" i="3"/>
  <c r="BK135" i="4"/>
  <c r="J135" i="4" s="1"/>
  <c r="J99" i="4" s="1"/>
  <c r="P135" i="4"/>
  <c r="BK162" i="4"/>
  <c r="J162" i="4" s="1"/>
  <c r="J100" i="4" s="1"/>
  <c r="T162" i="4"/>
  <c r="T166" i="4"/>
  <c r="R126" i="5"/>
  <c r="BK141" i="5"/>
  <c r="J141" i="5"/>
  <c r="J99" i="5"/>
  <c r="T141" i="5"/>
  <c r="T156" i="5"/>
  <c r="R165" i="5"/>
  <c r="BK169" i="5"/>
  <c r="J169" i="5" s="1"/>
  <c r="J102" i="5" s="1"/>
  <c r="T169" i="5"/>
  <c r="P122" i="6"/>
  <c r="P121" i="6" s="1"/>
  <c r="P120" i="6" s="1"/>
  <c r="AU99" i="1" s="1"/>
  <c r="BK131" i="6"/>
  <c r="J131" i="6" s="1"/>
  <c r="J99" i="6" s="1"/>
  <c r="T131" i="6"/>
  <c r="P123" i="7"/>
  <c r="P122" i="7" s="1"/>
  <c r="T137" i="7"/>
  <c r="T136" i="7" s="1"/>
  <c r="BK122" i="8"/>
  <c r="J122" i="8"/>
  <c r="J98" i="8"/>
  <c r="T122" i="8"/>
  <c r="T121" i="8" s="1"/>
  <c r="T120" i="8" s="1"/>
  <c r="R129" i="8"/>
  <c r="BK132" i="9"/>
  <c r="J132" i="9"/>
  <c r="J98" i="9"/>
  <c r="T132" i="9"/>
  <c r="BK150" i="9"/>
  <c r="J150" i="9" s="1"/>
  <c r="J100" i="9" s="1"/>
  <c r="R150" i="9"/>
  <c r="P169" i="9"/>
  <c r="T169" i="9"/>
  <c r="R178" i="9"/>
  <c r="P185" i="9"/>
  <c r="BK188" i="9"/>
  <c r="J188" i="9" s="1"/>
  <c r="J106" i="9" s="1"/>
  <c r="T188" i="9"/>
  <c r="BK196" i="9"/>
  <c r="J196" i="9"/>
  <c r="J109" i="9"/>
  <c r="T196" i="9"/>
  <c r="R204" i="9"/>
  <c r="P131" i="10"/>
  <c r="BK142" i="10"/>
  <c r="J142" i="10"/>
  <c r="J99" i="10" s="1"/>
  <c r="T142" i="10"/>
  <c r="BK150" i="10"/>
  <c r="J150" i="10"/>
  <c r="J101" i="10" s="1"/>
  <c r="T150" i="10"/>
  <c r="P155" i="10"/>
  <c r="BK169" i="10"/>
  <c r="J169" i="10" s="1"/>
  <c r="J103" i="10" s="1"/>
  <c r="P169" i="10"/>
  <c r="P183" i="10"/>
  <c r="R183" i="10"/>
  <c r="R187" i="10"/>
  <c r="T187" i="10"/>
  <c r="T192" i="10"/>
  <c r="P199" i="10"/>
  <c r="T199" i="10"/>
  <c r="P203" i="10"/>
  <c r="P123" i="11"/>
  <c r="P122" i="11" s="1"/>
  <c r="P121" i="11" s="1"/>
  <c r="AU104" i="1" s="1"/>
  <c r="BK132" i="2"/>
  <c r="J132" i="2" s="1"/>
  <c r="J98" i="2" s="1"/>
  <c r="T132" i="2"/>
  <c r="R146" i="2"/>
  <c r="P161" i="2"/>
  <c r="T161" i="2"/>
  <c r="R175" i="2"/>
  <c r="P200" i="2"/>
  <c r="BK207" i="2"/>
  <c r="J207" i="2"/>
  <c r="J103" i="2"/>
  <c r="T207" i="2"/>
  <c r="R215" i="2"/>
  <c r="T215" i="2"/>
  <c r="R219" i="2"/>
  <c r="BK225" i="2"/>
  <c r="J225" i="2" s="1"/>
  <c r="J106" i="2" s="1"/>
  <c r="T225" i="2"/>
  <c r="P230" i="2"/>
  <c r="P236" i="2"/>
  <c r="T236" i="2"/>
  <c r="R243" i="2"/>
  <c r="P128" i="3"/>
  <c r="BK142" i="3"/>
  <c r="J142" i="3"/>
  <c r="J99" i="3"/>
  <c r="T142" i="3"/>
  <c r="P155" i="3"/>
  <c r="BK169" i="3"/>
  <c r="J169" i="3" s="1"/>
  <c r="J101" i="3" s="1"/>
  <c r="T190" i="3"/>
  <c r="T195" i="3"/>
  <c r="BK124" i="4"/>
  <c r="J124" i="4"/>
  <c r="J98" i="4" s="1"/>
  <c r="P124" i="4"/>
  <c r="T124" i="4"/>
  <c r="T135" i="4"/>
  <c r="P162" i="4"/>
  <c r="BK166" i="4"/>
  <c r="J166" i="4"/>
  <c r="J101" i="4"/>
  <c r="P166" i="4"/>
  <c r="BK126" i="5"/>
  <c r="J126" i="5" s="1"/>
  <c r="J98" i="5" s="1"/>
  <c r="T126" i="5"/>
  <c r="R141" i="5"/>
  <c r="BK156" i="5"/>
  <c r="J156" i="5"/>
  <c r="J100" i="5" s="1"/>
  <c r="R156" i="5"/>
  <c r="BK165" i="5"/>
  <c r="J165" i="5"/>
  <c r="J101" i="5" s="1"/>
  <c r="T165" i="5"/>
  <c r="P169" i="5"/>
  <c r="BK122" i="6"/>
  <c r="J122" i="6" s="1"/>
  <c r="J98" i="6" s="1"/>
  <c r="T122" i="6"/>
  <c r="R131" i="6"/>
  <c r="BK123" i="7"/>
  <c r="J123" i="7"/>
  <c r="J98" i="7"/>
  <c r="R123" i="7"/>
  <c r="R122" i="7" s="1"/>
  <c r="BK137" i="7"/>
  <c r="J137" i="7" s="1"/>
  <c r="J101" i="7" s="1"/>
  <c r="R137" i="7"/>
  <c r="R136" i="7"/>
  <c r="P122" i="8"/>
  <c r="BK129" i="8"/>
  <c r="J129" i="8" s="1"/>
  <c r="J99" i="8" s="1"/>
  <c r="P129" i="8"/>
  <c r="P132" i="9"/>
  <c r="BK143" i="9"/>
  <c r="J143" i="9"/>
  <c r="J99" i="9"/>
  <c r="P143" i="9"/>
  <c r="T143" i="9"/>
  <c r="P150" i="9"/>
  <c r="BK169" i="9"/>
  <c r="J169" i="9"/>
  <c r="J101" i="9" s="1"/>
  <c r="R169" i="9"/>
  <c r="BK178" i="9"/>
  <c r="J178" i="9"/>
  <c r="J103" i="9" s="1"/>
  <c r="T178" i="9"/>
  <c r="R185" i="9"/>
  <c r="T185" i="9"/>
  <c r="P188" i="9"/>
  <c r="P196" i="9"/>
  <c r="BK204" i="9"/>
  <c r="J204" i="9" s="1"/>
  <c r="J110" i="9" s="1"/>
  <c r="T204" i="9"/>
  <c r="BK131" i="10"/>
  <c r="J131" i="10" s="1"/>
  <c r="J98" i="10" s="1"/>
  <c r="T131" i="10"/>
  <c r="R142" i="10"/>
  <c r="R150" i="10"/>
  <c r="BK155" i="10"/>
  <c r="J155" i="10" s="1"/>
  <c r="J102" i="10" s="1"/>
  <c r="T155" i="10"/>
  <c r="R169" i="10"/>
  <c r="BK183" i="10"/>
  <c r="J183" i="10"/>
  <c r="J104" i="10" s="1"/>
  <c r="T183" i="10"/>
  <c r="P187" i="10"/>
  <c r="BK192" i="10"/>
  <c r="J192" i="10" s="1"/>
  <c r="J106" i="10" s="1"/>
  <c r="R192" i="10"/>
  <c r="BK199" i="10"/>
  <c r="J199" i="10" s="1"/>
  <c r="J107" i="10" s="1"/>
  <c r="BK203" i="10"/>
  <c r="J203" i="10"/>
  <c r="J108" i="10" s="1"/>
  <c r="R203" i="10"/>
  <c r="BK123" i="11"/>
  <c r="J123" i="11"/>
  <c r="J98" i="11" s="1"/>
  <c r="R123" i="11"/>
  <c r="R122" i="11" s="1"/>
  <c r="R121" i="11" s="1"/>
  <c r="T123" i="11"/>
  <c r="T122" i="11"/>
  <c r="T121" i="11"/>
  <c r="BK175" i="9"/>
  <c r="J175" i="9" s="1"/>
  <c r="J102" i="9" s="1"/>
  <c r="BK198" i="3"/>
  <c r="J198" i="3"/>
  <c r="J106" i="3" s="1"/>
  <c r="BK134" i="7"/>
  <c r="J134" i="7"/>
  <c r="J99" i="7"/>
  <c r="BK134" i="8"/>
  <c r="J134" i="8" s="1"/>
  <c r="J100" i="8" s="1"/>
  <c r="BK183" i="9"/>
  <c r="J183" i="9" s="1"/>
  <c r="J104" i="9" s="1"/>
  <c r="BK209" i="10"/>
  <c r="J209" i="10"/>
  <c r="J109" i="10" s="1"/>
  <c r="BK249" i="2"/>
  <c r="J249" i="2" s="1"/>
  <c r="J110" i="2" s="1"/>
  <c r="BK169" i="4"/>
  <c r="J169" i="4"/>
  <c r="J102" i="4"/>
  <c r="BK173" i="5"/>
  <c r="J173" i="5" s="1"/>
  <c r="J103" i="5" s="1"/>
  <c r="BK175" i="5"/>
  <c r="J175" i="5"/>
  <c r="J104" i="5" s="1"/>
  <c r="BK141" i="6"/>
  <c r="J141" i="6"/>
  <c r="J100" i="6"/>
  <c r="BK193" i="9"/>
  <c r="J193" i="9" s="1"/>
  <c r="J107" i="9" s="1"/>
  <c r="BK127" i="11"/>
  <c r="J127" i="11" s="1"/>
  <c r="J99" i="11" s="1"/>
  <c r="BK129" i="11"/>
  <c r="J129" i="11"/>
  <c r="J100" i="11" s="1"/>
  <c r="BK131" i="11"/>
  <c r="J131" i="11" s="1"/>
  <c r="J101" i="11" s="1"/>
  <c r="E85" i="11"/>
  <c r="F117" i="11"/>
  <c r="BE130" i="11"/>
  <c r="BE128" i="11"/>
  <c r="BE132" i="11"/>
  <c r="J89" i="11"/>
  <c r="F92" i="11"/>
  <c r="BE124" i="11"/>
  <c r="BE125" i="11"/>
  <c r="BE126" i="11"/>
  <c r="J89" i="10"/>
  <c r="F126" i="10"/>
  <c r="BE138" i="10"/>
  <c r="BE139" i="10"/>
  <c r="BE166" i="10"/>
  <c r="BE173" i="10"/>
  <c r="BE176" i="10"/>
  <c r="BE179" i="10"/>
  <c r="BE190" i="10"/>
  <c r="BE200" i="10"/>
  <c r="BE201" i="10"/>
  <c r="BE207" i="10"/>
  <c r="BE210" i="10"/>
  <c r="F91" i="10"/>
  <c r="BE132" i="10"/>
  <c r="BE151" i="10"/>
  <c r="BE159" i="10"/>
  <c r="BE162" i="10"/>
  <c r="BE164" i="10"/>
  <c r="BE168" i="10"/>
  <c r="BE174" i="10"/>
  <c r="BE181" i="10"/>
  <c r="BE189" i="10"/>
  <c r="BE197" i="10"/>
  <c r="BE204" i="10"/>
  <c r="BE205" i="10"/>
  <c r="BE208" i="10"/>
  <c r="E85" i="10"/>
  <c r="BE133" i="10"/>
  <c r="BE134" i="10"/>
  <c r="BE135" i="10"/>
  <c r="BE144" i="10"/>
  <c r="BE145" i="10"/>
  <c r="BE146" i="10"/>
  <c r="BE147" i="10"/>
  <c r="BE153" i="10"/>
  <c r="BE156" i="10"/>
  <c r="BE158" i="10"/>
  <c r="BE172" i="10"/>
  <c r="BE178" i="10"/>
  <c r="BE184" i="10"/>
  <c r="BE185" i="10"/>
  <c r="BE186" i="10"/>
  <c r="BE188" i="10"/>
  <c r="BE193" i="10"/>
  <c r="BE140" i="10"/>
  <c r="BE141" i="10"/>
  <c r="BE143" i="10"/>
  <c r="BE148" i="10"/>
  <c r="BE152" i="10"/>
  <c r="BE154" i="10"/>
  <c r="BE160" i="10"/>
  <c r="BE170" i="10"/>
  <c r="BE191" i="10"/>
  <c r="BE202" i="10"/>
  <c r="J89" i="9"/>
  <c r="BE133" i="9"/>
  <c r="BE138" i="9"/>
  <c r="BE151" i="9"/>
  <c r="BE155" i="9"/>
  <c r="BE161" i="9"/>
  <c r="BE163" i="9"/>
  <c r="BE174" i="9"/>
  <c r="BE180" i="9"/>
  <c r="BE181" i="9"/>
  <c r="BE182" i="9"/>
  <c r="BE186" i="9"/>
  <c r="BE191" i="9"/>
  <c r="BE192" i="9"/>
  <c r="BE194" i="9"/>
  <c r="BE200" i="9"/>
  <c r="BE205" i="9"/>
  <c r="BE209" i="9"/>
  <c r="E120" i="9"/>
  <c r="F126" i="9"/>
  <c r="BE136" i="9"/>
  <c r="BE145" i="9"/>
  <c r="BE148" i="9"/>
  <c r="BE156" i="9"/>
  <c r="BE135" i="9"/>
  <c r="BE137" i="9"/>
  <c r="BE139" i="9"/>
  <c r="BE141" i="9"/>
  <c r="BE142" i="9"/>
  <c r="BE144" i="9"/>
  <c r="BE146" i="9"/>
  <c r="BE147" i="9"/>
  <c r="BE153" i="9"/>
  <c r="BE154" i="9"/>
  <c r="BE157" i="9"/>
  <c r="BE158" i="9"/>
  <c r="BE162" i="9"/>
  <c r="BE166" i="9"/>
  <c r="BE167" i="9"/>
  <c r="BE179" i="9"/>
  <c r="BE184" i="9"/>
  <c r="BE187" i="9"/>
  <c r="BE189" i="9"/>
  <c r="BE190" i="9"/>
  <c r="BE197" i="9"/>
  <c r="BE202" i="9"/>
  <c r="BE203" i="9"/>
  <c r="F92" i="9"/>
  <c r="BE140" i="9"/>
  <c r="BE152" i="9"/>
  <c r="BE168" i="9"/>
  <c r="BE170" i="9"/>
  <c r="BE176" i="9"/>
  <c r="BE198" i="9"/>
  <c r="BE210" i="9"/>
  <c r="BE211" i="9"/>
  <c r="E85" i="8"/>
  <c r="J89" i="8"/>
  <c r="F92" i="8"/>
  <c r="BE123" i="8"/>
  <c r="BE124" i="8"/>
  <c r="BE132" i="8"/>
  <c r="F116" i="8"/>
  <c r="BE125" i="8"/>
  <c r="BE126" i="8"/>
  <c r="BE127" i="8"/>
  <c r="BE130" i="8"/>
  <c r="BE131" i="8"/>
  <c r="BE133" i="8"/>
  <c r="BE135" i="8"/>
  <c r="E85" i="7"/>
  <c r="F91" i="7"/>
  <c r="F118" i="7"/>
  <c r="BE133" i="7"/>
  <c r="BE146" i="7"/>
  <c r="BE152" i="7"/>
  <c r="BE153" i="7"/>
  <c r="J89" i="7"/>
  <c r="BE124" i="7"/>
  <c r="BE135" i="7"/>
  <c r="BE138" i="7"/>
  <c r="BE144" i="7"/>
  <c r="BE147" i="7"/>
  <c r="BE149" i="7"/>
  <c r="BE150" i="7"/>
  <c r="J89" i="6"/>
  <c r="BE134" i="6"/>
  <c r="BE135" i="6"/>
  <c r="E85" i="6"/>
  <c r="F92" i="6"/>
  <c r="F116" i="6"/>
  <c r="BE124" i="6"/>
  <c r="BE125" i="6"/>
  <c r="BE130" i="6"/>
  <c r="BE133" i="6"/>
  <c r="BE139" i="6"/>
  <c r="BE127" i="6"/>
  <c r="BE129" i="6"/>
  <c r="BE132" i="6"/>
  <c r="BE138" i="6"/>
  <c r="BE142" i="6"/>
  <c r="BE123" i="6"/>
  <c r="BE136" i="6"/>
  <c r="F91" i="5"/>
  <c r="J118" i="5"/>
  <c r="BE142" i="5"/>
  <c r="BE147" i="5"/>
  <c r="BE148" i="5"/>
  <c r="BE152" i="5"/>
  <c r="BE157" i="5"/>
  <c r="BE163" i="5"/>
  <c r="BE166" i="5"/>
  <c r="BE176" i="5"/>
  <c r="F92" i="5"/>
  <c r="BE129" i="5"/>
  <c r="BE130" i="5"/>
  <c r="BE132" i="5"/>
  <c r="BE139" i="5"/>
  <c r="BE153" i="5"/>
  <c r="BE158" i="5"/>
  <c r="BE160" i="5"/>
  <c r="BE170" i="5"/>
  <c r="E85" i="5"/>
  <c r="BE127" i="5"/>
  <c r="BE138" i="5"/>
  <c r="BE140" i="5"/>
  <c r="BE146" i="5"/>
  <c r="BE154" i="5"/>
  <c r="BE161" i="5"/>
  <c r="BE164" i="5"/>
  <c r="BE167" i="5"/>
  <c r="BE168" i="5"/>
  <c r="BE171" i="5"/>
  <c r="BE174" i="5"/>
  <c r="E85" i="4"/>
  <c r="F91" i="4"/>
  <c r="F92" i="4"/>
  <c r="BE127" i="4"/>
  <c r="BE129" i="4"/>
  <c r="BE133" i="4"/>
  <c r="BE134" i="4"/>
  <c r="BE136" i="4"/>
  <c r="BE139" i="4"/>
  <c r="BE140" i="4"/>
  <c r="BE141" i="4"/>
  <c r="BE143" i="4"/>
  <c r="BE153" i="4"/>
  <c r="BE159" i="4"/>
  <c r="BE163" i="4"/>
  <c r="J89" i="4"/>
  <c r="BE125" i="4"/>
  <c r="BE132" i="4"/>
  <c r="BE138" i="4"/>
  <c r="BE147" i="4"/>
  <c r="BE149" i="4"/>
  <c r="BE150" i="4"/>
  <c r="BE151" i="4"/>
  <c r="BE160" i="4"/>
  <c r="BE164" i="4"/>
  <c r="BE165" i="4"/>
  <c r="BE168" i="4"/>
  <c r="BE130" i="4"/>
  <c r="BE156" i="4"/>
  <c r="BE158" i="4"/>
  <c r="BE167" i="4"/>
  <c r="BE170" i="4"/>
  <c r="F91" i="3"/>
  <c r="J120" i="3"/>
  <c r="F123" i="3"/>
  <c r="BE133" i="3"/>
  <c r="BE136" i="3"/>
  <c r="BE153" i="3"/>
  <c r="BE171" i="3"/>
  <c r="BE174" i="3"/>
  <c r="BE178" i="3"/>
  <c r="BE186" i="3"/>
  <c r="BE191" i="3"/>
  <c r="BE196" i="3"/>
  <c r="E116" i="3"/>
  <c r="BE129" i="3"/>
  <c r="BE131" i="3"/>
  <c r="BE137" i="3"/>
  <c r="BE140" i="3"/>
  <c r="BE141" i="3"/>
  <c r="BE143" i="3"/>
  <c r="BE145" i="3"/>
  <c r="BE149" i="3"/>
  <c r="BE160" i="3"/>
  <c r="BE162" i="3"/>
  <c r="BE164" i="3"/>
  <c r="BE165" i="3"/>
  <c r="BE167" i="3"/>
  <c r="BE175" i="3"/>
  <c r="BE179" i="3"/>
  <c r="BE180" i="3"/>
  <c r="BE192" i="3"/>
  <c r="BE194" i="3"/>
  <c r="BE197" i="3"/>
  <c r="BE146" i="3"/>
  <c r="BE170" i="3"/>
  <c r="BE172" i="3"/>
  <c r="BE177" i="3"/>
  <c r="BE184" i="3"/>
  <c r="BE185" i="3"/>
  <c r="BE130" i="3"/>
  <c r="BE135" i="3"/>
  <c r="BE138" i="3"/>
  <c r="BE147" i="3"/>
  <c r="BE151" i="3"/>
  <c r="BE154" i="3"/>
  <c r="BE156" i="3"/>
  <c r="BE158" i="3"/>
  <c r="BE159" i="3"/>
  <c r="BE173" i="3"/>
  <c r="BE181" i="3"/>
  <c r="BE183" i="3"/>
  <c r="BE189" i="3"/>
  <c r="BE193" i="3"/>
  <c r="BE199" i="3"/>
  <c r="F91" i="2"/>
  <c r="BE134" i="2"/>
  <c r="BE135" i="2"/>
  <c r="BE140" i="2"/>
  <c r="BE158" i="2"/>
  <c r="BE160" i="2"/>
  <c r="BE169" i="2"/>
  <c r="BE173" i="2"/>
  <c r="BE179" i="2"/>
  <c r="BE183" i="2"/>
  <c r="BE185" i="2"/>
  <c r="BE188" i="2"/>
  <c r="BE224" i="2"/>
  <c r="BE226" i="2"/>
  <c r="BE227" i="2"/>
  <c r="BE235" i="2"/>
  <c r="BE237" i="2"/>
  <c r="E85" i="2"/>
  <c r="J89" i="2"/>
  <c r="F127" i="2"/>
  <c r="BE133" i="2"/>
  <c r="BE143" i="2"/>
  <c r="BE166" i="2"/>
  <c r="BE180" i="2"/>
  <c r="BE186" i="2"/>
  <c r="BE201" i="2"/>
  <c r="BE213" i="2"/>
  <c r="BE231" i="2"/>
  <c r="BE239" i="2"/>
  <c r="BE241" i="2"/>
  <c r="BE244" i="2"/>
  <c r="BE247" i="2"/>
  <c r="BE248" i="2"/>
  <c r="BE250" i="2"/>
  <c r="BE138" i="2"/>
  <c r="BE139" i="2"/>
  <c r="BE142" i="2"/>
  <c r="BE144" i="2"/>
  <c r="BE156" i="2"/>
  <c r="BE164" i="2"/>
  <c r="BE168" i="2"/>
  <c r="BE174" i="2"/>
  <c r="BE176" i="2"/>
  <c r="BE178" i="2"/>
  <c r="BE181" i="2"/>
  <c r="BE190" i="2"/>
  <c r="BE192" i="2"/>
  <c r="BE194" i="2"/>
  <c r="BE195" i="2"/>
  <c r="BE197" i="2"/>
  <c r="BE202" i="2"/>
  <c r="BE203" i="2"/>
  <c r="BE206" i="2"/>
  <c r="BE208" i="2"/>
  <c r="BE209" i="2"/>
  <c r="BE214" i="2"/>
  <c r="BE216" i="2"/>
  <c r="BE217" i="2"/>
  <c r="BE218" i="2"/>
  <c r="BE220" i="2"/>
  <c r="BE221" i="2"/>
  <c r="BE229" i="2"/>
  <c r="BE141" i="2"/>
  <c r="BE147" i="2"/>
  <c r="BE149" i="2"/>
  <c r="BE150" i="2"/>
  <c r="BE151" i="2"/>
  <c r="BE152" i="2"/>
  <c r="BE154" i="2"/>
  <c r="BE162" i="2"/>
  <c r="BE171" i="2"/>
  <c r="BE182" i="2"/>
  <c r="BE187" i="2"/>
  <c r="BE196" i="2"/>
  <c r="BE198" i="2"/>
  <c r="BE204" i="2"/>
  <c r="BE205" i="2"/>
  <c r="BE212" i="2"/>
  <c r="BE222" i="2"/>
  <c r="BE223" i="2"/>
  <c r="BE228" i="2"/>
  <c r="BE245" i="2"/>
  <c r="J34" i="2"/>
  <c r="AW95" i="1"/>
  <c r="F37" i="3"/>
  <c r="BD96" i="1" s="1"/>
  <c r="F36" i="3"/>
  <c r="BC96" i="1" s="1"/>
  <c r="F36" i="4"/>
  <c r="BC97" i="1" s="1"/>
  <c r="F36" i="5"/>
  <c r="BC98" i="1"/>
  <c r="J34" i="6"/>
  <c r="AW99" i="1" s="1"/>
  <c r="F37" i="7"/>
  <c r="BD100" i="1" s="1"/>
  <c r="J34" i="8"/>
  <c r="AW101" i="1" s="1"/>
  <c r="F37" i="8"/>
  <c r="BD101" i="1"/>
  <c r="F37" i="9"/>
  <c r="BD102" i="1" s="1"/>
  <c r="J34" i="10"/>
  <c r="AW103" i="1" s="1"/>
  <c r="F35" i="11"/>
  <c r="BB104" i="1" s="1"/>
  <c r="F36" i="11"/>
  <c r="BC104" i="1"/>
  <c r="F36" i="2"/>
  <c r="BC95" i="1" s="1"/>
  <c r="F34" i="2"/>
  <c r="BA95" i="1" s="1"/>
  <c r="F35" i="3"/>
  <c r="BB96" i="1" s="1"/>
  <c r="F35" i="4"/>
  <c r="BB97" i="1"/>
  <c r="F34" i="5"/>
  <c r="BA98" i="1" s="1"/>
  <c r="F35" i="5"/>
  <c r="BB98" i="1" s="1"/>
  <c r="F36" i="6"/>
  <c r="BC99" i="1" s="1"/>
  <c r="F36" i="7"/>
  <c r="BC100" i="1"/>
  <c r="F36" i="8"/>
  <c r="BC101" i="1" s="1"/>
  <c r="F36" i="9"/>
  <c r="BC102" i="1" s="1"/>
  <c r="F35" i="10"/>
  <c r="BB103" i="1" s="1"/>
  <c r="F37" i="10"/>
  <c r="BD103" i="1"/>
  <c r="F37" i="2"/>
  <c r="BD95" i="1" s="1"/>
  <c r="F34" i="3"/>
  <c r="BA96" i="1" s="1"/>
  <c r="J34" i="4"/>
  <c r="AW97" i="1" s="1"/>
  <c r="F37" i="5"/>
  <c r="BD98" i="1"/>
  <c r="F34" i="6"/>
  <c r="BA99" i="1" s="1"/>
  <c r="F35" i="6"/>
  <c r="BB99" i="1" s="1"/>
  <c r="F35" i="7"/>
  <c r="BB100" i="1" s="1"/>
  <c r="F35" i="8"/>
  <c r="BB101" i="1"/>
  <c r="J34" i="9"/>
  <c r="AW102" i="1" s="1"/>
  <c r="F36" i="10"/>
  <c r="BC103" i="1" s="1"/>
  <c r="F34" i="11"/>
  <c r="BA104" i="1" s="1"/>
  <c r="F37" i="11"/>
  <c r="BD104" i="1"/>
  <c r="F35" i="2"/>
  <c r="BB95" i="1" s="1"/>
  <c r="J34" i="3"/>
  <c r="AW96" i="1" s="1"/>
  <c r="F37" i="4"/>
  <c r="BD97" i="1" s="1"/>
  <c r="F34" i="4"/>
  <c r="BA97" i="1"/>
  <c r="J34" i="5"/>
  <c r="AW98" i="1" s="1"/>
  <c r="F37" i="6"/>
  <c r="BD99" i="1" s="1"/>
  <c r="F34" i="7"/>
  <c r="BA100" i="1" s="1"/>
  <c r="J34" i="7"/>
  <c r="AW100" i="1"/>
  <c r="F34" i="8"/>
  <c r="BA101" i="1" s="1"/>
  <c r="F35" i="9"/>
  <c r="BB102" i="1" s="1"/>
  <c r="F34" i="9"/>
  <c r="BA102" i="1" s="1"/>
  <c r="F34" i="10"/>
  <c r="BA103" i="1"/>
  <c r="J34" i="11"/>
  <c r="AW104" i="1" s="1"/>
  <c r="P121" i="7" l="1"/>
  <c r="AU100" i="1" s="1"/>
  <c r="BK195" i="9"/>
  <c r="J195" i="9" s="1"/>
  <c r="J108" i="9" s="1"/>
  <c r="P131" i="9"/>
  <c r="P130" i="9"/>
  <c r="AU102" i="1"/>
  <c r="P121" i="8"/>
  <c r="P120" i="8"/>
  <c r="AU101" i="1"/>
  <c r="R121" i="7"/>
  <c r="T125" i="5"/>
  <c r="T124" i="5" s="1"/>
  <c r="R125" i="5"/>
  <c r="R124" i="5"/>
  <c r="R127" i="3"/>
  <c r="R126" i="3"/>
  <c r="P125" i="5"/>
  <c r="P124" i="5" s="1"/>
  <c r="AU98" i="1" s="1"/>
  <c r="R195" i="9"/>
  <c r="R131" i="9"/>
  <c r="R130" i="9"/>
  <c r="R121" i="6"/>
  <c r="R120" i="6"/>
  <c r="T130" i="10"/>
  <c r="T129" i="10" s="1"/>
  <c r="T131" i="2"/>
  <c r="T130" i="2" s="1"/>
  <c r="P130" i="10"/>
  <c r="P129" i="10"/>
  <c r="AU103" i="1"/>
  <c r="T195" i="9"/>
  <c r="T131" i="9"/>
  <c r="T130" i="9" s="1"/>
  <c r="T121" i="6"/>
  <c r="T120" i="6" s="1"/>
  <c r="R130" i="10"/>
  <c r="R129" i="10"/>
  <c r="T121" i="7"/>
  <c r="R123" i="4"/>
  <c r="R122" i="4"/>
  <c r="R131" i="2"/>
  <c r="R130" i="2"/>
  <c r="T123" i="4"/>
  <c r="T122" i="4"/>
  <c r="P123" i="4"/>
  <c r="P122" i="4"/>
  <c r="AU97" i="1"/>
  <c r="P127" i="3"/>
  <c r="P126" i="3" s="1"/>
  <c r="AU96" i="1" s="1"/>
  <c r="R121" i="8"/>
  <c r="R120" i="8"/>
  <c r="T127" i="3"/>
  <c r="T126" i="3"/>
  <c r="P131" i="2"/>
  <c r="P130" i="2"/>
  <c r="AU95" i="1" s="1"/>
  <c r="BK131" i="2"/>
  <c r="J131" i="2" s="1"/>
  <c r="J97" i="2" s="1"/>
  <c r="BK123" i="4"/>
  <c r="J123" i="4"/>
  <c r="J97" i="4"/>
  <c r="BK125" i="5"/>
  <c r="BK124" i="5" s="1"/>
  <c r="J124" i="5" s="1"/>
  <c r="J30" i="5" s="1"/>
  <c r="AG98" i="1" s="1"/>
  <c r="AN98" i="1" s="1"/>
  <c r="BK121" i="6"/>
  <c r="J121" i="6"/>
  <c r="J97" i="6"/>
  <c r="BK122" i="7"/>
  <c r="J122" i="7"/>
  <c r="J97" i="7"/>
  <c r="BK136" i="7"/>
  <c r="J136" i="7"/>
  <c r="J100" i="7" s="1"/>
  <c r="BK121" i="8"/>
  <c r="J121" i="8"/>
  <c r="J97" i="8"/>
  <c r="BK130" i="10"/>
  <c r="BK129" i="10"/>
  <c r="J129" i="10" s="1"/>
  <c r="J30" i="10" s="1"/>
  <c r="AG103" i="1" s="1"/>
  <c r="AN103" i="1" s="1"/>
  <c r="BK127" i="3"/>
  <c r="J127" i="3" s="1"/>
  <c r="J97" i="3" s="1"/>
  <c r="BK131" i="9"/>
  <c r="J131" i="9"/>
  <c r="J97" i="9"/>
  <c r="BK122" i="11"/>
  <c r="J122" i="11" s="1"/>
  <c r="J97" i="11" s="1"/>
  <c r="J33" i="3"/>
  <c r="AV96" i="1"/>
  <c r="AT96" i="1" s="1"/>
  <c r="F33" i="4"/>
  <c r="AZ97" i="1" s="1"/>
  <c r="F33" i="6"/>
  <c r="AZ99" i="1"/>
  <c r="J33" i="7"/>
  <c r="AV100" i="1"/>
  <c r="AT100" i="1"/>
  <c r="J33" i="9"/>
  <c r="AV102" i="1"/>
  <c r="AT102" i="1" s="1"/>
  <c r="BB94" i="1"/>
  <c r="AX94" i="1"/>
  <c r="F33" i="3"/>
  <c r="AZ96" i="1"/>
  <c r="J33" i="4"/>
  <c r="AV97" i="1" s="1"/>
  <c r="AT97" i="1" s="1"/>
  <c r="J33" i="6"/>
  <c r="AV99" i="1"/>
  <c r="AT99" i="1"/>
  <c r="F33" i="7"/>
  <c r="AZ100" i="1"/>
  <c r="F33" i="9"/>
  <c r="AZ102" i="1" s="1"/>
  <c r="F33" i="11"/>
  <c r="AZ104" i="1" s="1"/>
  <c r="BC94" i="1"/>
  <c r="W32" i="1"/>
  <c r="J33" i="2"/>
  <c r="AV95" i="1"/>
  <c r="AT95" i="1"/>
  <c r="F33" i="5"/>
  <c r="AZ98" i="1"/>
  <c r="F33" i="8"/>
  <c r="AZ101" i="1"/>
  <c r="J33" i="10"/>
  <c r="AV103" i="1"/>
  <c r="AT103" i="1"/>
  <c r="BD94" i="1"/>
  <c r="W33" i="1"/>
  <c r="F33" i="2"/>
  <c r="AZ95" i="1" s="1"/>
  <c r="J33" i="5"/>
  <c r="AV98" i="1"/>
  <c r="AT98" i="1"/>
  <c r="J33" i="8"/>
  <c r="AV101" i="1"/>
  <c r="AT101" i="1" s="1"/>
  <c r="F33" i="10"/>
  <c r="AZ103" i="1"/>
  <c r="J33" i="11"/>
  <c r="AV104" i="1"/>
  <c r="AT104" i="1"/>
  <c r="BA94" i="1"/>
  <c r="W30" i="1"/>
  <c r="BK120" i="8" l="1"/>
  <c r="J120" i="8"/>
  <c r="J96" i="8"/>
  <c r="J96" i="10"/>
  <c r="BK130" i="2"/>
  <c r="J130" i="2"/>
  <c r="J30" i="2" s="1"/>
  <c r="AG95" i="1" s="1"/>
  <c r="BK126" i="3"/>
  <c r="J126" i="3"/>
  <c r="J30" i="3" s="1"/>
  <c r="AG96" i="1" s="1"/>
  <c r="BK122" i="4"/>
  <c r="J122" i="4"/>
  <c r="J96" i="4"/>
  <c r="BK120" i="6"/>
  <c r="J120" i="6"/>
  <c r="J96" i="6"/>
  <c r="BK121" i="7"/>
  <c r="J121" i="7"/>
  <c r="J30" i="7" s="1"/>
  <c r="AG100" i="1" s="1"/>
  <c r="J125" i="5"/>
  <c r="J97" i="5"/>
  <c r="BK130" i="9"/>
  <c r="J130" i="9" s="1"/>
  <c r="J96" i="9" s="1"/>
  <c r="J130" i="10"/>
  <c r="J97" i="10"/>
  <c r="J96" i="5"/>
  <c r="BK121" i="11"/>
  <c r="J121" i="11"/>
  <c r="J96" i="11"/>
  <c r="J39" i="10"/>
  <c r="J39" i="5"/>
  <c r="AU94" i="1"/>
  <c r="W31" i="1"/>
  <c r="AY94" i="1"/>
  <c r="AW94" i="1"/>
  <c r="AK30" i="1"/>
  <c r="AZ94" i="1"/>
  <c r="AV94" i="1"/>
  <c r="AK29" i="1"/>
  <c r="J39" i="2" l="1"/>
  <c r="J39" i="7"/>
  <c r="J39" i="3"/>
  <c r="J96" i="3"/>
  <c r="J96" i="2"/>
  <c r="J96" i="7"/>
  <c r="AN96" i="1"/>
  <c r="AN100" i="1"/>
  <c r="AN95" i="1"/>
  <c r="J30" i="11"/>
  <c r="AG104" i="1"/>
  <c r="J30" i="8"/>
  <c r="AG101" i="1"/>
  <c r="AT94" i="1"/>
  <c r="J30" i="4"/>
  <c r="AG97" i="1" s="1"/>
  <c r="J30" i="9"/>
  <c r="AG102" i="1"/>
  <c r="AN102" i="1"/>
  <c r="J30" i="6"/>
  <c r="AG99" i="1"/>
  <c r="W29" i="1"/>
  <c r="J39" i="6" l="1"/>
  <c r="J39" i="4"/>
  <c r="J39" i="8"/>
  <c r="J39" i="11"/>
  <c r="J39" i="9"/>
  <c r="AN97" i="1"/>
  <c r="AN99" i="1"/>
  <c r="AN101" i="1"/>
  <c r="AN10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<sst xmlns="http://schemas.openxmlformats.org/spreadsheetml/2006/main" count="7942" uniqueCount="1043">
  <si>
    <t>Export Komplet</t>
  </si>
  <si>
    <t/>
  </si>
  <si>
    <t>2.0</t>
  </si>
  <si>
    <t>False</t>
  </si>
  <si>
    <t>{e72629ae-f93d-4d7a-818f-de35b5492b6a}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</si>
  <si>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</si>
  <si>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</si>
  <si>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</si>
  <si>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</si>
  <si>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</si>
  <si>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</si>
  <si>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</si>
  <si>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</si>
  <si>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</si>
  <si>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20220362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</si>
  <si>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</si>
  <si>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</si>
  <si>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sportovního arealu Dvořákovo gymnázium a soše Kralupy n/Vltavou</t>
  </si>
  <si>
    <t>KSO:</t>
  </si>
  <si>
    <t>CC-CZ:</t>
  </si>
  <si>
    <t>Místo:</t>
  </si>
  <si>
    <t>Kralupy nad vltavou</t>
  </si>
  <si>
    <t>Datum:</t>
  </si>
  <si>
    <t>13. 7. 2022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</si>
  <si>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</si>
  <si>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</si>
  <si>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</si>
  <si>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</si>
  <si>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</si>
  <si>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</si>
  <si>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</si>
  <si>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Ing.Hynek Seiner</t>
  </si>
  <si>
    <t>True</t>
  </si>
  <si>
    <t>Zpracovatel:</t>
  </si>
  <si>
    <t>Horáková Dana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</si>
  <si>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</si>
  <si>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</si>
  <si>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</si>
  <si>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</si>
  <si>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</si>
  <si>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</si>
  <si>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</si>
  <si>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</si>
  <si>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</si>
  <si>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</si>
  <si>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</si>
  <si>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</si>
  <si>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</si>
  <si>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</si>
  <si>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</si>
  <si>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</si>
  <si>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</si>
  <si>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</si>
  <si>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</si>
  <si>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</si>
  <si>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</si>
  <si>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</si>
  <si>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</si>
  <si>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</si>
  <si>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</si>
  <si>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</si>
  <si>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</si>
  <si>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</si>
  <si>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</si>
  <si>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</si>
  <si>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</si>
  <si>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</si>
  <si>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</si>
  <si>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</si>
  <si>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</si>
  <si>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</si>
  <si>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</si>
  <si>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</si>
  <si>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</si>
  <si>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</si>
  <si>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</si>
  <si>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</si>
  <si>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</si>
  <si>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</si>
  <si>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</si>
  <si>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</si>
  <si>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</si>
  <si>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Multifunkční hřiště-rozšířené pro skok vysoký</t>
  </si>
  <si>
    <t>STA</t>
  </si>
  <si>
    <t>1</t>
  </si>
  <si>
    <t>{0245958e-b29b-4b40-80f2-2e2aa30c3929}</t>
  </si>
  <si>
    <t>2</t>
  </si>
  <si>
    <t>SO-02</t>
  </si>
  <si>
    <t>Třidráhová rovinka-skok daleký+chodník</t>
  </si>
  <si>
    <t>{bdc73cc6-50bd-4466-a061-6fdfc15bd524}</t>
  </si>
  <si>
    <t>SO-03</t>
  </si>
  <si>
    <t>Beachvolejbalové hřiště vč.oplocení</t>
  </si>
  <si>
    <t>{e70ef41a-a5fe-4443-8ef0-6af8a641fc47}</t>
  </si>
  <si>
    <t>SO-04</t>
  </si>
  <si>
    <t>Workoutové prvky</t>
  </si>
  <si>
    <t>{4beac0a2-bd10-4729-b232-9be829eca575}</t>
  </si>
  <si>
    <t>SO-05</t>
  </si>
  <si>
    <t>Vrhačský kruh+vržiště</t>
  </si>
  <si>
    <t>{b557375a-2d3b-4126-aabd-3eed5c651a80}</t>
  </si>
  <si>
    <t>SO-06</t>
  </si>
  <si>
    <t>Rekonstrukce oplocení</t>
  </si>
  <si>
    <t>{c71d3b21-8896-40f3-9ddc-47f8736ef109}</t>
  </si>
  <si>
    <t>SO-07</t>
  </si>
  <si>
    <t>Ohumusování + osetí, odpadkové koše a lavičky</t>
  </si>
  <si>
    <t>{1c9c498a-a5e3-4d06-90ca-ccfbc2e28f05}</t>
  </si>
  <si>
    <t>SO-08</t>
  </si>
  <si>
    <t>Oplocení další plochy</t>
  </si>
  <si>
    <t>{4d29420a-c283-473d-9d1f-e25decabeea1}</t>
  </si>
  <si>
    <t>SO-09</t>
  </si>
  <si>
    <t>Ovál + umělý trávník</t>
  </si>
  <si>
    <t>{2c9d4238-9df8-421c-b131-ea6080e293a7}</t>
  </si>
  <si>
    <t>SO-10</t>
  </si>
  <si>
    <t>VRN</t>
  </si>
  <si>
    <t>{3a08cc8b-a406-47b8-bc7a-2cdee79691a8}</t>
  </si>
  <si>
    <t>KRYCÍ LIST SOUPISU PRACÍ</t>
  </si>
  <si>
    <t>Objekt:</t>
  </si>
  <si>
    <t>SO-01 - Multifunkční hřiště-rozšířené pro skok vysoký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</si>
  <si>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</si>
  <si>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</si>
  <si>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</si>
  <si>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</si>
  <si>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</si>
  <si>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</si>
  <si>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</si>
  <si>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Trativody</t>
  </si>
  <si>
    <t xml:space="preserve">    21 - Vsakovací jímka</t>
  </si>
  <si>
    <t xml:space="preserve">    3 - Oplocení hřiště</t>
  </si>
  <si>
    <t xml:space="preserve">    5 - Komunikace pozemní asfaltová</t>
  </si>
  <si>
    <t xml:space="preserve">    59 - Kryty pozemních komunikací ploch dlážděné</t>
  </si>
  <si>
    <t xml:space="preserve">    6 - Polyuretanová podlaha</t>
  </si>
  <si>
    <t xml:space="preserve">    8 - Přeložka vod.šoupěte </t>
  </si>
  <si>
    <t xml:space="preserve">    9 - Odvodnovací žlab</t>
  </si>
  <si>
    <t xml:space="preserve">    91 - Obrubníky</t>
  </si>
  <si>
    <t xml:space="preserve">    93 - Přenosné doskočiště pro skok vysoký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</si>
  <si>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</si>
  <si>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</si>
  <si>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</si>
  <si>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</si>
  <si>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</si>
  <si>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</si>
  <si>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</si>
  <si>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</si>
  <si>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</si>
  <si>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</si>
  <si>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</si>
  <si>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</si>
  <si>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</si>
  <si>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</si>
  <si>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</si>
  <si>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</si>
  <si>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</si>
  <si>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</si>
  <si>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</si>
  <si>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</si>
  <si>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</si>
  <si>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</si>
  <si>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</si>
  <si>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2022 02</t>
  </si>
  <si>
    <t>4</t>
  </si>
  <si>
    <t>-1361663154</t>
  </si>
  <si>
    <t>162702111</t>
  </si>
  <si>
    <t>Vodorovné přemístění drnu bez naložení se složením přes 5000 do 6000 m</t>
  </si>
  <si>
    <t>-1209437962</t>
  </si>
  <si>
    <t>3</t>
  </si>
  <si>
    <t>116951201</t>
  </si>
  <si>
    <t>Úprava zemin vápnem nebo směsnými hydraulickými pojivy</t>
  </si>
  <si>
    <t>m3</t>
  </si>
  <si>
    <t>1285407282</t>
  </si>
  <si>
    <t>VV</t>
  </si>
  <si>
    <t>1040*0,10</t>
  </si>
  <si>
    <t>Součet</t>
  </si>
  <si>
    <t>181951112</t>
  </si>
  <si>
    <t>Úprava pláně v hornině třídy těžitelnosti I skupiny 1 až 3 se zhutněním strojně</t>
  </si>
  <si>
    <t>-554349233</t>
  </si>
  <si>
    <t>5</t>
  </si>
  <si>
    <t>122251104</t>
  </si>
  <si>
    <t>Odkopávky a prokopávky nezapažené v hornině třídy těžitelnosti I skupiny 3 objem do 500 m3 strojně</t>
  </si>
  <si>
    <t>-1785252452</t>
  </si>
  <si>
    <t>6</t>
  </si>
  <si>
    <t>162751113</t>
  </si>
  <si>
    <t>Vodorovné přemístění přes 5 000 do 6000 m výkopku/sypaniny z horniny třídy těžitelnosti I skupiny 1 až 3</t>
  </si>
  <si>
    <t>-1670480971</t>
  </si>
  <si>
    <t>7</t>
  </si>
  <si>
    <t>171251201</t>
  </si>
  <si>
    <t>Uložení sypaniny na skládky nebo meziskládky</t>
  </si>
  <si>
    <t>-467259442</t>
  </si>
  <si>
    <t>8</t>
  </si>
  <si>
    <t>171201232</t>
  </si>
  <si>
    <t>Poplatek za uložení zeminy a kamení na recyklační skládce (skládkovné) kód odpadu 17 05 04</t>
  </si>
  <si>
    <t>2127561878</t>
  </si>
  <si>
    <t>9</t>
  </si>
  <si>
    <t>213141111</t>
  </si>
  <si>
    <t>Zřízení vrstvy z geotextilie v rovině nebo ve sklonu do 1:5 š do 3 m</t>
  </si>
  <si>
    <t>1040591926</t>
  </si>
  <si>
    <t>10</t>
  </si>
  <si>
    <t>M</t>
  </si>
  <si>
    <t>69311081</t>
  </si>
  <si>
    <t>geotextilie netkaná separační, ochranná, filtrační, drenážní PES 300g/m2</t>
  </si>
  <si>
    <t>CS ÚRS 2021 01</t>
  </si>
  <si>
    <t>2037395557</t>
  </si>
  <si>
    <t>1040*1,1845 'Přepočtené koeficientem množství</t>
  </si>
  <si>
    <t>Trativody</t>
  </si>
  <si>
    <t>11</t>
  </si>
  <si>
    <t>132251102</t>
  </si>
  <si>
    <t>Hloubení rýh nezapažených š do 800 mm v hornině třídy těžitelnosti I skupiny 3 objem do 50 m3 strojně</t>
  </si>
  <si>
    <t>-188902805</t>
  </si>
  <si>
    <t>105,000*0,4*0,8</t>
  </si>
  <si>
    <t>12</t>
  </si>
  <si>
    <t>-1451037401</t>
  </si>
  <si>
    <t>13</t>
  </si>
  <si>
    <t>133212011</t>
  </si>
  <si>
    <t>Hloubení šachet v hornině třídy těžitelnosti I, skupiny 3, plocha výkopu do 4 m2 ručně</t>
  </si>
  <si>
    <t>404097183</t>
  </si>
  <si>
    <t>14</t>
  </si>
  <si>
    <t>187112805</t>
  </si>
  <si>
    <t>174151101</t>
  </si>
  <si>
    <t>Zásyp jam, šachet rýh nebo kolem objektů sypaninou se zhutněním</t>
  </si>
  <si>
    <t>1836387726</t>
  </si>
  <si>
    <t>105*0,4*0,4</t>
  </si>
  <si>
    <t>16</t>
  </si>
  <si>
    <t>211971110</t>
  </si>
  <si>
    <t>Zřízení opláštění žeber nebo trativodů geotextilií v rýze nebo zářezu sklonu do 1:2</t>
  </si>
  <si>
    <t>-1009215778</t>
  </si>
  <si>
    <t>105*0,10*3,14</t>
  </si>
  <si>
    <t>17</t>
  </si>
  <si>
    <t>69311225</t>
  </si>
  <si>
    <t>geotextilie netkaná separační, ochranná, filtrační, drenážní PES 100g/m2</t>
  </si>
  <si>
    <t>-294276146</t>
  </si>
  <si>
    <t>32,97*1,1845 'Přepočtené koeficientem množství</t>
  </si>
  <si>
    <t>18</t>
  </si>
  <si>
    <t>212572121</t>
  </si>
  <si>
    <t>Lože pro trativody z kameniva drobného těženého</t>
  </si>
  <si>
    <t>-878346471</t>
  </si>
  <si>
    <t>105*0,4*0,3</t>
  </si>
  <si>
    <t>19</t>
  </si>
  <si>
    <t>212755216</t>
  </si>
  <si>
    <t>Trativody z drenážních trubek plastových flexibilních D 160 mm bez lože</t>
  </si>
  <si>
    <t>m</t>
  </si>
  <si>
    <t>2083286927</t>
  </si>
  <si>
    <t>Vsakovací jímka</t>
  </si>
  <si>
    <t>20</t>
  </si>
  <si>
    <t>133254101</t>
  </si>
  <si>
    <t>Hloubení šachet zapažených v hornině třídy těžitelnosti I skupiny 3 objem do 20 m3</t>
  </si>
  <si>
    <t>329393547</t>
  </si>
  <si>
    <t>3,0*3,0*2,0*2</t>
  </si>
  <si>
    <t>543667792</t>
  </si>
  <si>
    <t>3,0*3,0*0,5*2</t>
  </si>
  <si>
    <t>22</t>
  </si>
  <si>
    <t>174151102</t>
  </si>
  <si>
    <t>Zásyp v prostoru s omezeným pohybem stroje sypaninou se zhutněním</t>
  </si>
  <si>
    <t>635118428</t>
  </si>
  <si>
    <t>3,0*3,0*1,5*2</t>
  </si>
  <si>
    <t>23</t>
  </si>
  <si>
    <t>58333674</t>
  </si>
  <si>
    <t>kamenivo těžené hrubé frakce 16/32</t>
  </si>
  <si>
    <t>t</t>
  </si>
  <si>
    <t>-957297801</t>
  </si>
  <si>
    <t>24</t>
  </si>
  <si>
    <t>211971122</t>
  </si>
  <si>
    <t>Zřízení opláštění žeber nebo trativodů geotextilií v rýze nebo zářezu přes 1:2 š přes 2,5 m</t>
  </si>
  <si>
    <t>1653576379</t>
  </si>
  <si>
    <t>(4*3,0*2,0+3,0*3,0)*2</t>
  </si>
  <si>
    <t>25</t>
  </si>
  <si>
    <t>1738449561</t>
  </si>
  <si>
    <t>66*1,1845 'Přepočtené koeficientem množství</t>
  </si>
  <si>
    <t>26</t>
  </si>
  <si>
    <t>162751117</t>
  </si>
  <si>
    <t>Vodorovné přemístění přes 9 000 do 10000 m výkopku/sypaniny z horniny třídy těžitelnosti I skupiny 1 až 3</t>
  </si>
  <si>
    <t>1240177649</t>
  </si>
  <si>
    <t>27</t>
  </si>
  <si>
    <t>-236372607</t>
  </si>
  <si>
    <t>Oplocení hřiště</t>
  </si>
  <si>
    <t>28</t>
  </si>
  <si>
    <t>133251102</t>
  </si>
  <si>
    <t>Hloubení šachet nezapažených v hornině třídy těžitelnosti I skupiny 3 objem do 50 m3</t>
  </si>
  <si>
    <t>-1984916660</t>
  </si>
  <si>
    <t>62*0,6*0,6*1,0</t>
  </si>
  <si>
    <t>29</t>
  </si>
  <si>
    <t>1435525750</t>
  </si>
  <si>
    <t>30</t>
  </si>
  <si>
    <t>-911982562</t>
  </si>
  <si>
    <t>31</t>
  </si>
  <si>
    <t>275313611</t>
  </si>
  <si>
    <t>Základové patky z betonu tř. C 16/20</t>
  </si>
  <si>
    <t>565119175</t>
  </si>
  <si>
    <t>32</t>
  </si>
  <si>
    <t>275353112</t>
  </si>
  <si>
    <t>Bednění kotevních otvorů v základových patkách průřezu přes 0,01 do 0,02 m2 hl přes 0,5 do 1 m</t>
  </si>
  <si>
    <t>kus</t>
  </si>
  <si>
    <t>-145290686</t>
  </si>
  <si>
    <t>33</t>
  </si>
  <si>
    <t>338171121</t>
  </si>
  <si>
    <t>Osazování sloupků a vzpěr plotových ocelových v přes 2 do 2,6 m se zalitím MC</t>
  </si>
  <si>
    <t>-1359552839</t>
  </si>
  <si>
    <t>34</t>
  </si>
  <si>
    <t>14550266</t>
  </si>
  <si>
    <t>profil ocelový čtvercový svařovaný 80x80x3mm 7,7kg/bm</t>
  </si>
  <si>
    <t>455526714</t>
  </si>
  <si>
    <t>62*4,9*7,7*0,001</t>
  </si>
  <si>
    <t>35</t>
  </si>
  <si>
    <t>348101250</t>
  </si>
  <si>
    <t>Osazení vrat nebo vrátek k oplocení na ocelové sloupky pl přes 8 do 10 m2</t>
  </si>
  <si>
    <t>1646267160</t>
  </si>
  <si>
    <t>36</t>
  </si>
  <si>
    <t>55342348</t>
  </si>
  <si>
    <t>brána plotová dvoukřídlá Pz 4000x2030mm</t>
  </si>
  <si>
    <t>-1208519954</t>
  </si>
  <si>
    <t>37</t>
  </si>
  <si>
    <t>55342335</t>
  </si>
  <si>
    <t>branka plotová jednokřídlá Pz s PVC vrstvou 1000x2030mm</t>
  </si>
  <si>
    <t>508734945</t>
  </si>
  <si>
    <t>38</t>
  </si>
  <si>
    <t>348401140.R</t>
  </si>
  <si>
    <t>Montáž oplocení z pletiva s napínacími dráty výšky do 4,0 m</t>
  </si>
  <si>
    <t>-1977209147</t>
  </si>
  <si>
    <t>128*3,0</t>
  </si>
  <si>
    <t>39</t>
  </si>
  <si>
    <t>31687276.R</t>
  </si>
  <si>
    <t>síť ochranná z PP oka 4,5*4,5 cm tl.3 mm</t>
  </si>
  <si>
    <t>2124045506</t>
  </si>
  <si>
    <t>384*1,08</t>
  </si>
  <si>
    <t>40</t>
  </si>
  <si>
    <t>348401350</t>
  </si>
  <si>
    <t>Rozvinutí, montáž a napnutí napínacího drátu na oplocení</t>
  </si>
  <si>
    <t>-951270793</t>
  </si>
  <si>
    <t>5*128</t>
  </si>
  <si>
    <t>41</t>
  </si>
  <si>
    <t>15615300.R</t>
  </si>
  <si>
    <t>vodící lanko pro uchycení sítě</t>
  </si>
  <si>
    <t>-2054151698</t>
  </si>
  <si>
    <t>42</t>
  </si>
  <si>
    <t>348401360</t>
  </si>
  <si>
    <t>Přiháčkování strojového pletiva k napínacímu drátu na oplocení</t>
  </si>
  <si>
    <t>-859382435</t>
  </si>
  <si>
    <t>43</t>
  </si>
  <si>
    <t>348501211</t>
  </si>
  <si>
    <t>Osazení oplocení z dřevěných prken výšky přes 1 do 2 m</t>
  </si>
  <si>
    <t>-383390418</t>
  </si>
  <si>
    <t>44</t>
  </si>
  <si>
    <t>61231130.R</t>
  </si>
  <si>
    <t>plot dřevěný impregnovaný z fošen impreg. plotový díl 2100x1100mm mantinely vč.spojovacích prostředků</t>
  </si>
  <si>
    <t>1343159669</t>
  </si>
  <si>
    <t>45</t>
  </si>
  <si>
    <t>949101113</t>
  </si>
  <si>
    <t>Lešení pomocné pro objekty pozemních staveb s lešeňovou podlahou v do 5 m zatížení do 150 kg/m2</t>
  </si>
  <si>
    <t>-1967332545</t>
  </si>
  <si>
    <t>128*1,5</t>
  </si>
  <si>
    <t>Komunikace pozemní asfaltová</t>
  </si>
  <si>
    <t>46</t>
  </si>
  <si>
    <t>564861111</t>
  </si>
  <si>
    <t>Podklad ze štěrkodrtě ŠD plochy přes 100 m2 tl 200 mm</t>
  </si>
  <si>
    <t>1243486350</t>
  </si>
  <si>
    <t>47</t>
  </si>
  <si>
    <t>573111112</t>
  </si>
  <si>
    <t>Postřik živičný infiltrační s posypem z asfaltu množství 1 kg/m2</t>
  </si>
  <si>
    <t>1998523893</t>
  </si>
  <si>
    <t>48</t>
  </si>
  <si>
    <t>573211109</t>
  </si>
  <si>
    <t>Postřik živičný spojovací z asfaltu v množství 0,50 kg/m2</t>
  </si>
  <si>
    <t>1760357319</t>
  </si>
  <si>
    <t>49</t>
  </si>
  <si>
    <t>577145141</t>
  </si>
  <si>
    <t>Asfaltový beton vrstva obrusná ACO 16 (ABH) tl 50 mm š přes 3 m z modifikovaného asfaltu</t>
  </si>
  <si>
    <t>2051985634</t>
  </si>
  <si>
    <t>50</t>
  </si>
  <si>
    <t>577134141</t>
  </si>
  <si>
    <t>Asfaltový beton vrstva obrusná ACO 11 (ABS) tř. I tl 40 mm š přes 3 m z modifikovaného asfaltu</t>
  </si>
  <si>
    <t>-1115741779</t>
  </si>
  <si>
    <t>51</t>
  </si>
  <si>
    <t>919726121</t>
  </si>
  <si>
    <t>Geotextilie pro ochranu, separaci a filtraci netkaná měrná hm do 200 g/m2</t>
  </si>
  <si>
    <t>1458432638</t>
  </si>
  <si>
    <t>59</t>
  </si>
  <si>
    <t>Kryty pozemních komunikací ploch dlážděné</t>
  </si>
  <si>
    <t>52</t>
  </si>
  <si>
    <t>596211111</t>
  </si>
  <si>
    <t>Kladení zámkové dlažby komunikací pro pěší ručně tl 60 mm skupiny A pl přes 50 do 100 m2</t>
  </si>
  <si>
    <t>463918341</t>
  </si>
  <si>
    <t>53</t>
  </si>
  <si>
    <t>59245015</t>
  </si>
  <si>
    <t>dlažba zámková tvaru I 200x165x60mm přírodní</t>
  </si>
  <si>
    <t>-937505318</t>
  </si>
  <si>
    <t>70</t>
  </si>
  <si>
    <t>70*1,03 'Přepočtené koeficientem množství</t>
  </si>
  <si>
    <t>54</t>
  </si>
  <si>
    <t>564801112</t>
  </si>
  <si>
    <t>Podklad ze štěrkodrtě ŠD plochy přes 100 m2 tl 40 mm</t>
  </si>
  <si>
    <t>58735761</t>
  </si>
  <si>
    <t>55</t>
  </si>
  <si>
    <t>-1326693642</t>
  </si>
  <si>
    <t>56</t>
  </si>
  <si>
    <t>-1930930442</t>
  </si>
  <si>
    <t>Polyuretanová podlaha</t>
  </si>
  <si>
    <t>57</t>
  </si>
  <si>
    <t>593345-001.R</t>
  </si>
  <si>
    <t>Kryt venkovních hřišť SmartSoft Epdm 35 mm(25 SBR+10EPDM) HIC 1,6m v dané barevnosti</t>
  </si>
  <si>
    <t>1493084728</t>
  </si>
  <si>
    <t>58</t>
  </si>
  <si>
    <t>593345-002.R</t>
  </si>
  <si>
    <t>Rozměření grafických motivů na ploše</t>
  </si>
  <si>
    <t>1242225905</t>
  </si>
  <si>
    <t>593345-003.R</t>
  </si>
  <si>
    <t>Práce na grafice a instalace grafických motivů do plochy</t>
  </si>
  <si>
    <t>soubor</t>
  </si>
  <si>
    <t>328715990</t>
  </si>
  <si>
    <t xml:space="preserve">Přeložka vod.šoupěte </t>
  </si>
  <si>
    <t>60</t>
  </si>
  <si>
    <t>174111101</t>
  </si>
  <si>
    <t>Zásyp jam, šachet rýh nebo kolem objektů sypaninou se zhutněním ručně</t>
  </si>
  <si>
    <t>1857840951</t>
  </si>
  <si>
    <t>61</t>
  </si>
  <si>
    <t>1216018696</t>
  </si>
  <si>
    <t>62</t>
  </si>
  <si>
    <t>891241811</t>
  </si>
  <si>
    <t>Demontáž vodovodních šoupátek otevřený výkop DN 80</t>
  </si>
  <si>
    <t>86346409</t>
  </si>
  <si>
    <t>63</t>
  </si>
  <si>
    <t>891242222</t>
  </si>
  <si>
    <t>Montáž kanalizačních šoupátek s ručním kolečkem v šachtách DN 80</t>
  </si>
  <si>
    <t>-184692409</t>
  </si>
  <si>
    <t>64</t>
  </si>
  <si>
    <t>42224052</t>
  </si>
  <si>
    <t>šoupátko přírubové šedá litina třmenové PN16 těsnící sedlo nerez/nerez DN 80x280mm</t>
  </si>
  <si>
    <t>-1167278018</t>
  </si>
  <si>
    <t>Odvodnovací žlab</t>
  </si>
  <si>
    <t>65</t>
  </si>
  <si>
    <t>935932116</t>
  </si>
  <si>
    <t>Odvodňovací plastový žlab pro zatížení A15 vnitřní š 100 mm s roštem mřížkovým z Pz oceli</t>
  </si>
  <si>
    <t>482061462</t>
  </si>
  <si>
    <t>66</t>
  </si>
  <si>
    <t>935932611</t>
  </si>
  <si>
    <t>Vpusť s kalovým košem pro plastový žlab vnitřní š 100 mm</t>
  </si>
  <si>
    <t>335948951</t>
  </si>
  <si>
    <t>67</t>
  </si>
  <si>
    <t>935932626</t>
  </si>
  <si>
    <t>Svislé odtokové hrdlo pro plastový žlab vnitřní š 100 mm z PP</t>
  </si>
  <si>
    <t>1413066857</t>
  </si>
  <si>
    <t>68</t>
  </si>
  <si>
    <t>935932632</t>
  </si>
  <si>
    <t>Sifon a sítko pro plastový žlab vnitřní š 100 mm z PP</t>
  </si>
  <si>
    <t>-1573397104</t>
  </si>
  <si>
    <t>91</t>
  </si>
  <si>
    <t>Obrubníky</t>
  </si>
  <si>
    <t>69</t>
  </si>
  <si>
    <t>916231213</t>
  </si>
  <si>
    <t>Osazení chodníkového obrubníku betonového stojatého s boční opěrou do lože z betonu prostého</t>
  </si>
  <si>
    <t>461173444</t>
  </si>
  <si>
    <t>2*80</t>
  </si>
  <si>
    <t>59217001</t>
  </si>
  <si>
    <t>obrubník betonový zahradní 1000x50x250mm</t>
  </si>
  <si>
    <t>949407459</t>
  </si>
  <si>
    <t>93</t>
  </si>
  <si>
    <t>Přenosné doskočiště pro skok vysoký</t>
  </si>
  <si>
    <t>71</t>
  </si>
  <si>
    <t>936 PC-01</t>
  </si>
  <si>
    <t>Stojany pro skok vysoky</t>
  </si>
  <si>
    <t>pár</t>
  </si>
  <si>
    <t>36427985</t>
  </si>
  <si>
    <t>72</t>
  </si>
  <si>
    <t>936 PC-02</t>
  </si>
  <si>
    <t>Kvalitní doskočiště</t>
  </si>
  <si>
    <t>ks</t>
  </si>
  <si>
    <t>1778855647</t>
  </si>
  <si>
    <t>73</t>
  </si>
  <si>
    <t>936 PC-03</t>
  </si>
  <si>
    <t>Latka laminát s gum.konci dl.4m</t>
  </si>
  <si>
    <t>-815770975</t>
  </si>
  <si>
    <t>997</t>
  </si>
  <si>
    <t>Přesun sutě</t>
  </si>
  <si>
    <t>74</t>
  </si>
  <si>
    <t>997221551</t>
  </si>
  <si>
    <t>Vodorovná doprava suti ze sypkých materiálů do 1 km</t>
  </si>
  <si>
    <t>-1804089997</t>
  </si>
  <si>
    <t>75</t>
  </si>
  <si>
    <t>997221559</t>
  </si>
  <si>
    <t>Příplatek ZKD 1 km u vodorovné dopravy suti ze sypkých materiálů</t>
  </si>
  <si>
    <t>-910398774</t>
  </si>
  <si>
    <t>0,017*5</t>
  </si>
  <si>
    <t>76</t>
  </si>
  <si>
    <t>997221611</t>
  </si>
  <si>
    <t>Nakládání suti na dopravní prostředky pro vodorovnou dopravu</t>
  </si>
  <si>
    <t>-351410186</t>
  </si>
  <si>
    <t>77</t>
  </si>
  <si>
    <t>997221655</t>
  </si>
  <si>
    <t>Poplatek za uložení na skládce (skládkovné) zeminy a kamení kód odpadu 17 05 04</t>
  </si>
  <si>
    <t>-507889462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</si>
  <si>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</si>
  <si>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</si>
  <si>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</si>
  <si>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</si>
  <si>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</si>
  <si>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-1509970803</t>
  </si>
  <si>
    <t>SO-02 - Třidráhová rovinka-skok daleký+chodník</t>
  </si>
  <si>
    <t xml:space="preserve">    56 - Vrchní vrstvy ploch hřiště </t>
  </si>
  <si>
    <t>-1104011502</t>
  </si>
  <si>
    <t>-1327007746</t>
  </si>
  <si>
    <t>162702119</t>
  </si>
  <si>
    <t>Příplatek k vodorovnému přemístění drnu do 6000 m ZKD 1000 m</t>
  </si>
  <si>
    <t>1391629215</t>
  </si>
  <si>
    <t>596*4</t>
  </si>
  <si>
    <t>-8848078</t>
  </si>
  <si>
    <t>596*0,05</t>
  </si>
  <si>
    <t>-173580357</t>
  </si>
  <si>
    <t>1358631295</t>
  </si>
  <si>
    <t>1610164928</t>
  </si>
  <si>
    <t>-523258159</t>
  </si>
  <si>
    <t>415+160+21</t>
  </si>
  <si>
    <t>184813212</t>
  </si>
  <si>
    <t>Ochranné oplocení kořenové zóny stromu v rovině nebo na svahu do 1:5 v přes 1500 do 2000 mm</t>
  </si>
  <si>
    <t>885767157</t>
  </si>
  <si>
    <t>184813252</t>
  </si>
  <si>
    <t>Odstranění ochranného oplocení kořenové zóny stromu v rovině nebo na svahu do 1:5 v přes 1500 do 2000 mm</t>
  </si>
  <si>
    <t>428336187</t>
  </si>
  <si>
    <t>-1610943163</t>
  </si>
  <si>
    <t>115*0,4*0,8</t>
  </si>
  <si>
    <t>553615029</t>
  </si>
  <si>
    <t>624794629</t>
  </si>
  <si>
    <t>-866902293</t>
  </si>
  <si>
    <t>115*0,4*0,4</t>
  </si>
  <si>
    <t>1300026346</t>
  </si>
  <si>
    <t>115*0,10*3,14</t>
  </si>
  <si>
    <t>1002331288</t>
  </si>
  <si>
    <t>36,11*1,1845 'Přepočtené koeficientem množství</t>
  </si>
  <si>
    <t>441867107</t>
  </si>
  <si>
    <t>212755214</t>
  </si>
  <si>
    <t>Trativody z drenážních trubek plastových flexibilních D 100 mm bez lože</t>
  </si>
  <si>
    <t>-1903941749</t>
  </si>
  <si>
    <t>-195047170</t>
  </si>
  <si>
    <t>104410017</t>
  </si>
  <si>
    <t>370873780</t>
  </si>
  <si>
    <t>-957241290</t>
  </si>
  <si>
    <t>192083119</t>
  </si>
  <si>
    <t>500369839</t>
  </si>
  <si>
    <t>1317144536</t>
  </si>
  <si>
    <t>-944781315</t>
  </si>
  <si>
    <t>1149827580</t>
  </si>
  <si>
    <t>744808893</t>
  </si>
  <si>
    <t>-826802798</t>
  </si>
  <si>
    <t>2096113714</t>
  </si>
  <si>
    <t>-1534866180</t>
  </si>
  <si>
    <t>-146283648</t>
  </si>
  <si>
    <t xml:space="preserve">Vrchní vrstvy ploch hřiště </t>
  </si>
  <si>
    <t>-524754565</t>
  </si>
  <si>
    <t>-2137351256</t>
  </si>
  <si>
    <t>1406523941</t>
  </si>
  <si>
    <t>564871111</t>
  </si>
  <si>
    <t>Podklad ze štěrkodrtě ŠD plochy přes 100 m2 tl 250 mm</t>
  </si>
  <si>
    <t>-1148810655</t>
  </si>
  <si>
    <t>564281111</t>
  </si>
  <si>
    <t>Podklad nebo podsyp ze štěrkopísku ŠP plochy přes 100 m2 tl 300 mm</t>
  </si>
  <si>
    <t>-1903511525</t>
  </si>
  <si>
    <t>882792565</t>
  </si>
  <si>
    <t>-1757729684</t>
  </si>
  <si>
    <t>596211112</t>
  </si>
  <si>
    <t>Kladení zámkové dlažby komunikací pro pěší ručně tl 60 mm skupiny A pl přes 100 do 300 m2</t>
  </si>
  <si>
    <t>272255691</t>
  </si>
  <si>
    <t>-2077127011</t>
  </si>
  <si>
    <t>160</t>
  </si>
  <si>
    <t>160*1,03 'Přepočtené koeficientem množství</t>
  </si>
  <si>
    <t>-522930988</t>
  </si>
  <si>
    <t>340812691</t>
  </si>
  <si>
    <t>-447775537</t>
  </si>
  <si>
    <t>1060013230</t>
  </si>
  <si>
    <t>222913518</t>
  </si>
  <si>
    <t>1141560627</t>
  </si>
  <si>
    <t>952153572</t>
  </si>
  <si>
    <t>2032486874</t>
  </si>
  <si>
    <t>SO-03 - Beachvolejbalové hřiště vč.oplocení</t>
  </si>
  <si>
    <t xml:space="preserve">    56 - Konstrukce dopadové plochy z písku</t>
  </si>
  <si>
    <t xml:space="preserve">    9 - Ostatní konstrukce obrubníky</t>
  </si>
  <si>
    <t>1342412357</t>
  </si>
  <si>
    <t>24*13</t>
  </si>
  <si>
    <t>714725018</t>
  </si>
  <si>
    <t>312*0,45</t>
  </si>
  <si>
    <t>-453553004</t>
  </si>
  <si>
    <t>-1515167032</t>
  </si>
  <si>
    <t>312*4</t>
  </si>
  <si>
    <t>-1370003128</t>
  </si>
  <si>
    <t>-1541480914</t>
  </si>
  <si>
    <t>1210628228</t>
  </si>
  <si>
    <t>133251101</t>
  </si>
  <si>
    <t>Hloubení šachet nezapažených v hornině třídy těžitelnosti I skupiny 3 objem do 20 m3</t>
  </si>
  <si>
    <t>-211990483</t>
  </si>
  <si>
    <t>37*0,6*0,6*1,0</t>
  </si>
  <si>
    <t>837739922</t>
  </si>
  <si>
    <t>-1673705293</t>
  </si>
  <si>
    <t>1963272322</t>
  </si>
  <si>
    <t>1510677331</t>
  </si>
  <si>
    <t>482689105</t>
  </si>
  <si>
    <t>74/2,1</t>
  </si>
  <si>
    <t>1,762</t>
  </si>
  <si>
    <t>-742222679</t>
  </si>
  <si>
    <t>37*4,9*7,7*0,001</t>
  </si>
  <si>
    <t>348101220</t>
  </si>
  <si>
    <t>Osazení vrat nebo vrátek k oplocení na ocelové sloupky pl přes 2 do 4 m2</t>
  </si>
  <si>
    <t>-191671450</t>
  </si>
  <si>
    <t>-1455731962</t>
  </si>
  <si>
    <t>567935975</t>
  </si>
  <si>
    <t>1934997793</t>
  </si>
  <si>
    <t>296*1,08</t>
  </si>
  <si>
    <t>-39509980</t>
  </si>
  <si>
    <t>5*74</t>
  </si>
  <si>
    <t>1368961926</t>
  </si>
  <si>
    <t>51811325</t>
  </si>
  <si>
    <t>1906387494</t>
  </si>
  <si>
    <t>296*1,5</t>
  </si>
  <si>
    <t>Konstrukce dopadové plochy z písku</t>
  </si>
  <si>
    <t>2004529449</t>
  </si>
  <si>
    <t>-18000513</t>
  </si>
  <si>
    <t>-758538208</t>
  </si>
  <si>
    <t>Ostatní konstrukce obrubníky</t>
  </si>
  <si>
    <t>-1115453935</t>
  </si>
  <si>
    <t>-1099475582</t>
  </si>
  <si>
    <t>-412695202</t>
  </si>
  <si>
    <t>SO-04 - Workoutové prvky</t>
  </si>
  <si>
    <t xml:space="preserve">    2 - Zakládání pod posilovací prvky</t>
  </si>
  <si>
    <t xml:space="preserve">    5 - Komunikace pozemní-dopadová pryž</t>
  </si>
  <si>
    <t xml:space="preserve">    93 - D+M posilovacích prvků</t>
  </si>
  <si>
    <t>-1909763093</t>
  </si>
  <si>
    <t>146+21</t>
  </si>
  <si>
    <t>-433381608</t>
  </si>
  <si>
    <t>-1291738236</t>
  </si>
  <si>
    <t>167*4</t>
  </si>
  <si>
    <t>122251103</t>
  </si>
  <si>
    <t>Odkopávky a prokopávky nezapažené v hornině třídy těžitelnosti I skupiny 3 objem do 100 m3 strojně</t>
  </si>
  <si>
    <t>-238613628</t>
  </si>
  <si>
    <t>98*0,31</t>
  </si>
  <si>
    <t>Mezisoučet pod pryž</t>
  </si>
  <si>
    <t>48*0,45</t>
  </si>
  <si>
    <t>Mezisoučet pod písek</t>
  </si>
  <si>
    <t>1180729636</t>
  </si>
  <si>
    <t>-870858862</t>
  </si>
  <si>
    <t>135961990</t>
  </si>
  <si>
    <t>Zakládání pod posilovací prvky</t>
  </si>
  <si>
    <t>-287049494</t>
  </si>
  <si>
    <t>0,5*0,5*0,8*9</t>
  </si>
  <si>
    <t>0,3*0,3*0,8*13</t>
  </si>
  <si>
    <t>1034289464</t>
  </si>
  <si>
    <t>1460372687</t>
  </si>
  <si>
    <t>275313811</t>
  </si>
  <si>
    <t>Základové patky z betonu tř. C 25/30</t>
  </si>
  <si>
    <t>753320946</t>
  </si>
  <si>
    <t>275353102</t>
  </si>
  <si>
    <t>Bednění kotevních otvorů v základových patkách průřezu do 0,01 m2 hl přes 0,25 do 0,5 m</t>
  </si>
  <si>
    <t>-956891171</t>
  </si>
  <si>
    <t>-105658032</t>
  </si>
  <si>
    <t>721173403.WVN</t>
  </si>
  <si>
    <t>Potrubí kanalizační Wavin KG SN 4 svodné DN 160</t>
  </si>
  <si>
    <t>1652044743</t>
  </si>
  <si>
    <t>9*0,7</t>
  </si>
  <si>
    <t>Komunikace pozemní-dopadová pryž</t>
  </si>
  <si>
    <t>636624222</t>
  </si>
  <si>
    <t>Podlaha z hladkých desek z recyklované pryže tl 11,5 barevná lepená celoplošně na vyrovnaný podklad</t>
  </si>
  <si>
    <t>1945285287</t>
  </si>
  <si>
    <t>631311116</t>
  </si>
  <si>
    <t>Mazanina tl přes 50 do 80 mm z betonu prostého bez zvýšených nároků na prostředí tř. C 25/30</t>
  </si>
  <si>
    <t>1739625107</t>
  </si>
  <si>
    <t>98*0,05</t>
  </si>
  <si>
    <t>631319171</t>
  </si>
  <si>
    <t>Příplatek k mazanině tl přes 50 do 80 mm za stržení povrchu spodní vrstvy před vložením výztuže</t>
  </si>
  <si>
    <t>-138816727</t>
  </si>
  <si>
    <t>631362021</t>
  </si>
  <si>
    <t>Výztuž mazanin svařovanými sítěmi Kari</t>
  </si>
  <si>
    <t>509678048</t>
  </si>
  <si>
    <t>98*0,00303</t>
  </si>
  <si>
    <t>564772111</t>
  </si>
  <si>
    <t>Podklad z vibrovaného štěrku VŠ tl 250 mm</t>
  </si>
  <si>
    <t>2131092485</t>
  </si>
  <si>
    <t>1114520303</t>
  </si>
  <si>
    <t>564281112</t>
  </si>
  <si>
    <t>Podklad nebo podsyp ze štěrkopísku ŠP plochy přes 100 m2 tl 400 mm</t>
  </si>
  <si>
    <t>-356752636</t>
  </si>
  <si>
    <t>1313829181</t>
  </si>
  <si>
    <t>-1895492899</t>
  </si>
  <si>
    <t>-257280857</t>
  </si>
  <si>
    <t>ITP.0001077.URS</t>
  </si>
  <si>
    <t>obrubník pryž 1000x50x250mm červený</t>
  </si>
  <si>
    <t>258073245</t>
  </si>
  <si>
    <t>126*1,02 'Přepočtené koeficientem množství</t>
  </si>
  <si>
    <t>D+M posilovacích prvků</t>
  </si>
  <si>
    <t>936124101</t>
  </si>
  <si>
    <t>Dodávka vč.montáže a kotvení posilovacích prvků dle PD</t>
  </si>
  <si>
    <t>-908188142</t>
  </si>
  <si>
    <t>-373507528</t>
  </si>
  <si>
    <t>SO-05 - Vrhačský kruh+vržiště</t>
  </si>
  <si>
    <t xml:space="preserve">    5 - Komunikace pozemní</t>
  </si>
  <si>
    <t>-276589860</t>
  </si>
  <si>
    <t>-206884460</t>
  </si>
  <si>
    <t>11315989</t>
  </si>
  <si>
    <t>75,000*4</t>
  </si>
  <si>
    <t>122251101</t>
  </si>
  <si>
    <t>Odkopávky a prokopávky nezapažené v hornině třídy těžitelnosti I skupiny 3 objem do 20 m3 strojně</t>
  </si>
  <si>
    <t>-312113289</t>
  </si>
  <si>
    <t>75,000*0,2</t>
  </si>
  <si>
    <t>230201956</t>
  </si>
  <si>
    <t>2034397929</t>
  </si>
  <si>
    <t>Komunikace pozemní</t>
  </si>
  <si>
    <t>564462111</t>
  </si>
  <si>
    <t>Zřízení podkladu vozovek z kamenouhelných hlušin tl vrstvy po zhutnění do 0,2 m</t>
  </si>
  <si>
    <t>-2075426393</t>
  </si>
  <si>
    <t>58341335</t>
  </si>
  <si>
    <t>lomová výsypka frakce 0/2</t>
  </si>
  <si>
    <t>-1428094393</t>
  </si>
  <si>
    <t>-733510816</t>
  </si>
  <si>
    <t>2043650528</t>
  </si>
  <si>
    <t>-2126921578</t>
  </si>
  <si>
    <t>4,0*0,05</t>
  </si>
  <si>
    <t>1753948850</t>
  </si>
  <si>
    <t>-1040354233</t>
  </si>
  <si>
    <t>4*0,0033</t>
  </si>
  <si>
    <t>676410690</t>
  </si>
  <si>
    <t>SO-06 - Rekonstrukce oplocení</t>
  </si>
  <si>
    <t xml:space="preserve">    6 - Úpravy povrchů, podlahy a osazování výplní</t>
  </si>
  <si>
    <t>PSV - Práce a dodávky PSV</t>
  </si>
  <si>
    <t xml:space="preserve">    789 - Povrchové úpravy ocelových konstrukcí a technologických zařízení</t>
  </si>
  <si>
    <t>Úpravy povrchů, podlahy a osazování výplní</t>
  </si>
  <si>
    <t>620470111</t>
  </si>
  <si>
    <t>Vnější omítka torkretová bez pletiva tl do 10 mm</t>
  </si>
  <si>
    <t>1383789656</t>
  </si>
  <si>
    <t>299*1,2*4*0,3</t>
  </si>
  <si>
    <t>-299*2*0,2*0,2</t>
  </si>
  <si>
    <t>Mezisoučet sloupky</t>
  </si>
  <si>
    <t>299*1,3*3*0,2</t>
  </si>
  <si>
    <t>Mezisoučet sokl</t>
  </si>
  <si>
    <t>299*0,3*0,3</t>
  </si>
  <si>
    <t>Mezisoučet vrchní plocha sloupků</t>
  </si>
  <si>
    <t>985324221</t>
  </si>
  <si>
    <t>Ochranný akrylátový nátěr betonu dvojnásobný se stěrkou (OS-C)</t>
  </si>
  <si>
    <t>-2031524649</t>
  </si>
  <si>
    <t>998152111</t>
  </si>
  <si>
    <t>Přesun hmot pro montované zdi a valy v do 12 m</t>
  </si>
  <si>
    <t>-854725003</t>
  </si>
  <si>
    <t>PSV</t>
  </si>
  <si>
    <t>Práce a dodávky PSV</t>
  </si>
  <si>
    <t>789</t>
  </si>
  <si>
    <t>Povrchové úpravy ocelových konstrukcí a technologických zařízení</t>
  </si>
  <si>
    <t>789212111</t>
  </si>
  <si>
    <t>Provedení otryskání zařízení členitých stupeň zarezavění A stupeň přípravy Sa 3</t>
  </si>
  <si>
    <t>-261951139</t>
  </si>
  <si>
    <t>299*1,0*13*0,04</t>
  </si>
  <si>
    <t xml:space="preserve"> svislé tyčky</t>
  </si>
  <si>
    <t>299*2*1,3*(2*0,03+2*0,01)</t>
  </si>
  <si>
    <t>Mezisoučet vodorovné profily</t>
  </si>
  <si>
    <t>42118100</t>
  </si>
  <si>
    <t>materiál tryskací z křemičitanu hlinitého</t>
  </si>
  <si>
    <t>-1881067668</t>
  </si>
  <si>
    <t>217,672*0,025 'Přepočtené koeficientem množství</t>
  </si>
  <si>
    <t>789312110</t>
  </si>
  <si>
    <t>Zhotovení nátěru zařízení s povrchem členitým jednosložkového základního tl do 40 µm</t>
  </si>
  <si>
    <t>1604499686</t>
  </si>
  <si>
    <t>24629024</t>
  </si>
  <si>
    <t>hmota nátěrová syntetická základní na ocelové konstrukce</t>
  </si>
  <si>
    <t>kg</t>
  </si>
  <si>
    <t>-1561028018</t>
  </si>
  <si>
    <t>217,672*0,288 'Přepočtené koeficientem množství</t>
  </si>
  <si>
    <t>789312114</t>
  </si>
  <si>
    <t>Zhotovení nátěru zařízení s povrchem členitým jednosložkového mezinátěru tl do 40 μm</t>
  </si>
  <si>
    <t>-571597003</t>
  </si>
  <si>
    <t>24629042</t>
  </si>
  <si>
    <t xml:space="preserve">hmota nátěrová antikorozní samozákladující na ocelové konstrukce polomatná </t>
  </si>
  <si>
    <t>-188801722</t>
  </si>
  <si>
    <t>217,672*0,162 'Přepočtené koeficientem množství</t>
  </si>
  <si>
    <t>789312120</t>
  </si>
  <si>
    <t>Zhotovení nátěru zařízení s povrchem členitým jednosložkového krycího (vrchního) tl do 40 µm</t>
  </si>
  <si>
    <t>-2073592742</t>
  </si>
  <si>
    <t>TLR.S20290005LES3020</t>
  </si>
  <si>
    <t xml:space="preserve"> email vrchní průmyslový syntetický, tonovatelnlý dle RAL, ČSN</t>
  </si>
  <si>
    <t>773034957</t>
  </si>
  <si>
    <t>217,672*0,142 'Přepočtené koeficientem množství</t>
  </si>
  <si>
    <t>SO-07 - Ohumusování + osetí, odpadkové koše a lavičky</t>
  </si>
  <si>
    <t xml:space="preserve">    9 - Ostatní konstrukce a práce, bourání</t>
  </si>
  <si>
    <t>181111111</t>
  </si>
  <si>
    <t>Plošná úprava terénu do 500 m2 zemina skupiny 1 až 4 nerovnosti přes 50 do 100 mm v rovinně a svahu do 1:5</t>
  </si>
  <si>
    <t>-1871778526</t>
  </si>
  <si>
    <t>181311103</t>
  </si>
  <si>
    <t>Rozprostření ornice tl vrstvy do 200 mm v rovině nebo ve svahu do 1:5 ručně</t>
  </si>
  <si>
    <t>585760522</t>
  </si>
  <si>
    <t>10321100</t>
  </si>
  <si>
    <t>zahradní substrát pro výsadbu VL</t>
  </si>
  <si>
    <t>2090780874</t>
  </si>
  <si>
    <t>181411131</t>
  </si>
  <si>
    <t>Založení parkového trávníku výsevem pl do 1000 m2 v rovině a ve svahu do 1:5</t>
  </si>
  <si>
    <t>1126377702</t>
  </si>
  <si>
    <t>00572420</t>
  </si>
  <si>
    <t>osivo směs travní parková okrasná</t>
  </si>
  <si>
    <t>CS ÚRS 2022 01</t>
  </si>
  <si>
    <t>-311222341</t>
  </si>
  <si>
    <t>100*0,006 'Přepočtené koeficientem množství</t>
  </si>
  <si>
    <t>Ostatní konstrukce a práce, bourání</t>
  </si>
  <si>
    <t>936104211</t>
  </si>
  <si>
    <t>Montáž odpadkového koše do betonové patky</t>
  </si>
  <si>
    <t>27042498</t>
  </si>
  <si>
    <t>74910144</t>
  </si>
  <si>
    <t>koš odpadkový betonový šestihranný přírodní hladký, rozměr 515x440x700mm</t>
  </si>
  <si>
    <t>1765134192</t>
  </si>
  <si>
    <t>936124112</t>
  </si>
  <si>
    <t>Montáž lavičky stabilní parkové se zabetonováním noh</t>
  </si>
  <si>
    <t>-1657688915</t>
  </si>
  <si>
    <t>74910116</t>
  </si>
  <si>
    <t>lavička s opěradlem (nekotvená) 1800x760x800mm konstrukce-ocel, sedák-dřevo</t>
  </si>
  <si>
    <t>433689535</t>
  </si>
  <si>
    <t>998222012</t>
  </si>
  <si>
    <t>Přesun hmot pro tělovýchovné plochy</t>
  </si>
  <si>
    <t>1630404975</t>
  </si>
  <si>
    <t>SO-08 - Oplocení další plochy</t>
  </si>
  <si>
    <t xml:space="preserve">    18 - Zemní práce - povrchové úpravy terénu</t>
  </si>
  <si>
    <t xml:space="preserve">    94 - Lešení a stavební výtahy</t>
  </si>
  <si>
    <t xml:space="preserve">    93 - Odvodňovací žlab</t>
  </si>
  <si>
    <t xml:space="preserve">    96 - Bourání konstrukcí</t>
  </si>
  <si>
    <t xml:space="preserve">    95 - Různé dokončovací konstrukce a práce pozemních staveb</t>
  </si>
  <si>
    <t xml:space="preserve">    767 - Konstrukce zámečnické</t>
  </si>
  <si>
    <t>-628698358</t>
  </si>
  <si>
    <t>100*5</t>
  </si>
  <si>
    <t>350849845</t>
  </si>
  <si>
    <t>-76335867</t>
  </si>
  <si>
    <t>145381193</t>
  </si>
  <si>
    <t>-982810714</t>
  </si>
  <si>
    <t>-467482846</t>
  </si>
  <si>
    <t>58114296</t>
  </si>
  <si>
    <t>1487713936</t>
  </si>
  <si>
    <t>1105032849</t>
  </si>
  <si>
    <t>Zemní práce - povrchové úpravy terénu</t>
  </si>
  <si>
    <t>-1696205113</t>
  </si>
  <si>
    <t>-1273728293</t>
  </si>
  <si>
    <t>-872846111</t>
  </si>
  <si>
    <t>1712195426</t>
  </si>
  <si>
    <t>253548998</t>
  </si>
  <si>
    <t>500*0,006 'Přepočtené koeficientem množství</t>
  </si>
  <si>
    <t>338171125.DRX</t>
  </si>
  <si>
    <t>Osazování sloupků a vzpěr plotových ocelových systém Dirickx v přes 2 do 2,6 m ukotvením k pevnému podkladu</t>
  </si>
  <si>
    <t>1211047375</t>
  </si>
  <si>
    <t>DRX.PP600013</t>
  </si>
  <si>
    <t>SLOUPEK AXIS v. 2,50 m - RAL 6005</t>
  </si>
  <si>
    <t>-1980563383</t>
  </si>
  <si>
    <t>DRX.PR401202</t>
  </si>
  <si>
    <t>VZPĚRA UNIVERS pr.48 2,50 m bez hlavy a objímky</t>
  </si>
  <si>
    <t>-1425259878</t>
  </si>
  <si>
    <t>348101120</t>
  </si>
  <si>
    <t>Osazení vrat nebo vrátek k oplocení na sloupky zděné nebo betonové pl přes 2 do 4 m2</t>
  </si>
  <si>
    <t>34819251</t>
  </si>
  <si>
    <t>branka plotová jednokřídlá Pz s PVC vrstvou 1000x2430mm</t>
  </si>
  <si>
    <t>-2078154006</t>
  </si>
  <si>
    <t>-484931555</t>
  </si>
  <si>
    <t>brána plotová dvoukřídlá Pz 4000x2430mm</t>
  </si>
  <si>
    <t>1299411185</t>
  </si>
  <si>
    <t>348171149.DRX</t>
  </si>
  <si>
    <t>Montáž panelového svařovaného oplocení systém Dirickx v přes 2,0 do 2,5 m</t>
  </si>
  <si>
    <t>-974926727</t>
  </si>
  <si>
    <t>DRX.GP750011</t>
  </si>
  <si>
    <t>Svařovaný panel poplastovaný Axis D v. 2,43 m/2,48m - RAL 6005</t>
  </si>
  <si>
    <t>-1627930063</t>
  </si>
  <si>
    <t>348401140</t>
  </si>
  <si>
    <t>Montáž oplocení ze strojového pletiva s napínacími dráty v přes 2,0 do 4,0 m</t>
  </si>
  <si>
    <t>183380544</t>
  </si>
  <si>
    <t>1130362592</t>
  </si>
  <si>
    <t>80*2,0</t>
  </si>
  <si>
    <t>2071076874</t>
  </si>
  <si>
    <t>1087410144</t>
  </si>
  <si>
    <t>-2103509254</t>
  </si>
  <si>
    <t>213301900</t>
  </si>
  <si>
    <t>85*1,5+2*0,6*0,3</t>
  </si>
  <si>
    <t>1069518395</t>
  </si>
  <si>
    <t>94</t>
  </si>
  <si>
    <t>Lešení a stavební výtahy</t>
  </si>
  <si>
    <t>1122820323</t>
  </si>
  <si>
    <t>105*1,5</t>
  </si>
  <si>
    <t>Odvodňovací žlab</t>
  </si>
  <si>
    <t>-1655452343</t>
  </si>
  <si>
    <t>-109431412</t>
  </si>
  <si>
    <t>1445871622</t>
  </si>
  <si>
    <t>1934096895</t>
  </si>
  <si>
    <t>96</t>
  </si>
  <si>
    <t>Bourání konstrukcí</t>
  </si>
  <si>
    <t>966071721</t>
  </si>
  <si>
    <t>Bourání sloupků a vzpěr plotových ocelových do 2,5 m odřezáním</t>
  </si>
  <si>
    <t>1672755450</t>
  </si>
  <si>
    <t>95</t>
  </si>
  <si>
    <t>Různé dokončovací konstrukce a práce pozemních staveb</t>
  </si>
  <si>
    <t>953961114</t>
  </si>
  <si>
    <t>Kotvy chemickým tmelem M 16 hl 125 mm do betonu, ŽB nebo kamene s vyvrtáním otvoru</t>
  </si>
  <si>
    <t>-536664078</t>
  </si>
  <si>
    <t>953961214</t>
  </si>
  <si>
    <t>Kotvy chemickou patronou M 16 hl 125 mm do betonu, ŽB nebo kamene s vyvrtáním otvoru</t>
  </si>
  <si>
    <t>-515127167</t>
  </si>
  <si>
    <t>997013211</t>
  </si>
  <si>
    <t>Vnitrostaveništní doprava suti a vybouraných hmot pro budovy v do 6 m ručně</t>
  </si>
  <si>
    <t>562826732</t>
  </si>
  <si>
    <t>997013509</t>
  </si>
  <si>
    <t>Příplatek k odvozu suti a vybouraných hmot na skládku ZKD 1 km přes 1 km 5 km</t>
  </si>
  <si>
    <t>-809942234</t>
  </si>
  <si>
    <t>997013511</t>
  </si>
  <si>
    <t>Odvoz suti a vybouraných hmot z meziskládky na skládku do 1 km s naložením a se složením</t>
  </si>
  <si>
    <t>868791296</t>
  </si>
  <si>
    <t>997013601</t>
  </si>
  <si>
    <t>Poplatek za uložení na skládce (skládkovné) stavebního odpadu betonového kód odpadu 17 01 01</t>
  </si>
  <si>
    <t>-1178756345</t>
  </si>
  <si>
    <t>-1844532137</t>
  </si>
  <si>
    <t>767</t>
  </si>
  <si>
    <t>Konstrukce zámečnické</t>
  </si>
  <si>
    <t>767995114</t>
  </si>
  <si>
    <t>Montáž atypických zámečnických konstrukcí hm přes 20 do 50 kg</t>
  </si>
  <si>
    <t>-2076889340</t>
  </si>
  <si>
    <t>14550180</t>
  </si>
  <si>
    <t>profil ocelový svařovaný jakost S235 průřez obdelníkový 80x60x3mm 6,72 kg/bm</t>
  </si>
  <si>
    <t>425089468</t>
  </si>
  <si>
    <t>32*6,72*5,0*0,001</t>
  </si>
  <si>
    <t>13010242</t>
  </si>
  <si>
    <t>tyč ocelová plochá jakost S235JR (11 375) 60x6mm 2,88 kg/bm</t>
  </si>
  <si>
    <t>2122338631</t>
  </si>
  <si>
    <t>45*0,2*2,88*0,001</t>
  </si>
  <si>
    <t>130.1</t>
  </si>
  <si>
    <t>Basetbalová deska s košem D+M</t>
  </si>
  <si>
    <t>2009141753</t>
  </si>
  <si>
    <t>998767201</t>
  </si>
  <si>
    <t>Přesun hmot procentní pro zámečnické konstrukce v objektech v do 6 m</t>
  </si>
  <si>
    <t>%</t>
  </si>
  <si>
    <t>-1717376859</t>
  </si>
  <si>
    <t>789232122</t>
  </si>
  <si>
    <t>Provedení otryskání potrubí do DN 150 stupeň zarezavění B stupeň přípravy Sa 2 1/2</t>
  </si>
  <si>
    <t>-66791755</t>
  </si>
  <si>
    <t>32*(2*0,08+2*0,06)*5</t>
  </si>
  <si>
    <t>32*1,2*0,024</t>
  </si>
  <si>
    <t>1645229070</t>
  </si>
  <si>
    <t>789431232</t>
  </si>
  <si>
    <t>Provedení žárového stříkání potrubí do DN 150 Zn 100 μm</t>
  </si>
  <si>
    <t>524276230</t>
  </si>
  <si>
    <t>15625101</t>
  </si>
  <si>
    <t>drát metalizační Zn D 3mm</t>
  </si>
  <si>
    <t>-482016966</t>
  </si>
  <si>
    <t>SO-09 - Ovál + umělý trávník</t>
  </si>
  <si>
    <t xml:space="preserve">    58 - Umělý trávník</t>
  </si>
  <si>
    <t xml:space="preserve">    63 - Podlahy a podlahové konstrukce</t>
  </si>
  <si>
    <t xml:space="preserve">    916 - Záhonová obruba</t>
  </si>
  <si>
    <t>1638795916</t>
  </si>
  <si>
    <t>-1117121489</t>
  </si>
  <si>
    <t>-293464454</t>
  </si>
  <si>
    <t>391370210</t>
  </si>
  <si>
    <t>739*0,3</t>
  </si>
  <si>
    <t>1625707971</t>
  </si>
  <si>
    <t>-631404775</t>
  </si>
  <si>
    <t>-196343616</t>
  </si>
  <si>
    <t>-2010015425</t>
  </si>
  <si>
    <t>-1150071517</t>
  </si>
  <si>
    <t>2136425197</t>
  </si>
  <si>
    <t>121537108</t>
  </si>
  <si>
    <t>-2002014959</t>
  </si>
  <si>
    <t>925147911</t>
  </si>
  <si>
    <t>390885050</t>
  </si>
  <si>
    <t>Umělý trávník</t>
  </si>
  <si>
    <t>589141111</t>
  </si>
  <si>
    <t>Umělý trávník pro multisport z fibrilovaných vláken výška vlasu do 25 mm zásyp písek</t>
  </si>
  <si>
    <t>1059632679</t>
  </si>
  <si>
    <t>564871114</t>
  </si>
  <si>
    <t>Podklad ze štěrkodrtě ŠD plochy přes 100 m2 tl. 280 mm</t>
  </si>
  <si>
    <t>201306885</t>
  </si>
  <si>
    <t>379655470</t>
  </si>
  <si>
    <t>-613793354</t>
  </si>
  <si>
    <t>869511375</t>
  </si>
  <si>
    <t>46*0,4*0,8</t>
  </si>
  <si>
    <t>86336671</t>
  </si>
  <si>
    <t>-1291739398</t>
  </si>
  <si>
    <t>-760063479</t>
  </si>
  <si>
    <t>46*0,4*0,4</t>
  </si>
  <si>
    <t>593351155</t>
  </si>
  <si>
    <t>46*0,16*3,14</t>
  </si>
  <si>
    <t>1705390978</t>
  </si>
  <si>
    <t>23,11*1,1845 'Přepočtené koeficientem množství</t>
  </si>
  <si>
    <t>-1421173295</t>
  </si>
  <si>
    <t>46*0,4*0,3</t>
  </si>
  <si>
    <t>-990022281</t>
  </si>
  <si>
    <t>2100894732</t>
  </si>
  <si>
    <t>-95284105</t>
  </si>
  <si>
    <t>-477366108</t>
  </si>
  <si>
    <t>-1992973985</t>
  </si>
  <si>
    <t>112151657</t>
  </si>
  <si>
    <t>-1971880237</t>
  </si>
  <si>
    <t>-1964264239</t>
  </si>
  <si>
    <t>-845318813</t>
  </si>
  <si>
    <t>Podlahy a podlahové konstrukce</t>
  </si>
  <si>
    <t>-1220633217</t>
  </si>
  <si>
    <t>593345-002.R.1</t>
  </si>
  <si>
    <t>1607941605</t>
  </si>
  <si>
    <t>-1189817567</t>
  </si>
  <si>
    <t>-1629209474</t>
  </si>
  <si>
    <t>-1736663150</t>
  </si>
  <si>
    <t>-34249390</t>
  </si>
  <si>
    <t>786967934</t>
  </si>
  <si>
    <t>916</t>
  </si>
  <si>
    <t>Záhonová obruba</t>
  </si>
  <si>
    <t>77542880</t>
  </si>
  <si>
    <t>340</t>
  </si>
  <si>
    <t>59217003</t>
  </si>
  <si>
    <t>obrubník betonový zahradní 500x50x250mm</t>
  </si>
  <si>
    <t>1995372832</t>
  </si>
  <si>
    <t>500*1,01 'Přepočtené koeficientem množství</t>
  </si>
  <si>
    <t>113102321</t>
  </si>
  <si>
    <t>Odstranění umělého trávníku z fotbalového hřiště výšky vlasu přes 40 mm</t>
  </si>
  <si>
    <t>-921746793</t>
  </si>
  <si>
    <t>113107220</t>
  </si>
  <si>
    <t>Odstranění podkladu z kameniva drceného tl 150 mm strojně pl přes 200 m2</t>
  </si>
  <si>
    <t>-1525267780</t>
  </si>
  <si>
    <t>113107242</t>
  </si>
  <si>
    <t>Odstranění podkladu živičného tl přes 50 do 100 mm strojně pl přes 200 m2</t>
  </si>
  <si>
    <t>-1238978094</t>
  </si>
  <si>
    <t>1041057354</t>
  </si>
  <si>
    <t>-270516624</t>
  </si>
  <si>
    <t>370,627*5</t>
  </si>
  <si>
    <t>-677752488</t>
  </si>
  <si>
    <t>-267180561</t>
  </si>
  <si>
    <t>-31284384</t>
  </si>
  <si>
    <t>SO-10 -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</si>
  <si>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</si>
  <si>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</si>
  <si>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</si>
  <si>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</si>
  <si>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VRN8 - Přesun stavebních kapacit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</si>
  <si>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</si>
  <si>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</si>
  <si>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</si>
  <si>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</si>
  <si>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</si>
  <si>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</si>
  <si>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154790124</t>
  </si>
  <si>
    <t>012303000</t>
  </si>
  <si>
    <t>Geodetické práce po výstavbě</t>
  </si>
  <si>
    <t>715873418</t>
  </si>
  <si>
    <t>013254000</t>
  </si>
  <si>
    <t>Dokumentace skutečného provedení stavby</t>
  </si>
  <si>
    <t>Kč</t>
  </si>
  <si>
    <t>-1860688932</t>
  </si>
  <si>
    <t>VRN3</t>
  </si>
  <si>
    <t>Zařízení staveniště</t>
  </si>
  <si>
    <t>030001000</t>
  </si>
  <si>
    <t>-1757949727</t>
  </si>
  <si>
    <t>VRN7</t>
  </si>
  <si>
    <t>Provozní vlivy</t>
  </si>
  <si>
    <t>070001000</t>
  </si>
  <si>
    <t>896170411</t>
  </si>
  <si>
    <t>VRN8</t>
  </si>
  <si>
    <t>Přesun stavebních kapacit</t>
  </si>
  <si>
    <t>080001000</t>
  </si>
  <si>
    <t>Další náklady na pracovníky-doprava na staveniště</t>
  </si>
  <si>
    <t>361515893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</si>
</sst>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3" borderId="14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5" fillId="3" borderId="19" xfId="0" applyFont="1" applyFill="1" applyBorder="1" applyAlignment="1" applyProtection="1">
      <alignment horizontal="left" vertical="center"/>
    </xf>
    <xf numFmtId="0" fontId="35" fillId="0" borderId="2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7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5" borderId="7" xfId="0" applyFont="1" applyFill="1" applyBorder="1" applyAlignment="1" applyProtection="1">
      <alignment horizontal="right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0" fontId="22" fillId="5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topLeftCell="A82" workbookViewId="0">
      <selection activeCell="AN8" sqref="AN8"/>
    </sheetView>
  </sheetViews>
  <sheetFormatPr defaultRowHeight="11.25"/>
  <cols>
    <col min="1" max="1" width="8.83203125" style="148" customWidth="1"/>
    <col min="2" max="2" width="1.6640625" style="148" customWidth="1"/>
    <col min="3" max="3" width="4.5" style="148" customWidth="1"/>
    <col min="4" max="33" width="2.83203125" style="148" customWidth="1"/>
    <col min="34" max="34" width="3.5" style="148" customWidth="1"/>
    <col min="35" max="35" width="42.33203125" style="148" customWidth="1"/>
    <col min="36" max="37" width="2.5" style="148" customWidth="1"/>
    <col min="38" max="38" width="8.83203125" style="148" customWidth="1"/>
    <col min="39" max="39" width="3.5" style="148" customWidth="1"/>
    <col min="40" max="40" width="14.33203125" style="148" customWidth="1"/>
    <col min="41" max="41" width="8" style="148" customWidth="1"/>
    <col min="42" max="42" width="4.5" style="148" customWidth="1"/>
    <col min="43" max="43" width="16.6640625" style="148" hidden="1" customWidth="1"/>
    <col min="44" max="44" width="14.5" style="148" customWidth="1"/>
    <col min="45" max="47" width="27.6640625" style="148" hidden="1" customWidth="1"/>
    <col min="48" max="49" width="23.1640625" style="148" hidden="1" customWidth="1"/>
    <col min="50" max="51" width="26.6640625" style="148" hidden="1" customWidth="1"/>
    <col min="52" max="52" width="23.1640625" style="148" hidden="1" customWidth="1"/>
    <col min="53" max="53" width="20.5" style="148" hidden="1" customWidth="1"/>
    <col min="54" max="54" width="26.6640625" style="148" hidden="1" customWidth="1"/>
    <col min="55" max="55" width="23.1640625" style="148" hidden="1" customWidth="1"/>
    <col min="56" max="56" width="20.5" style="148" hidden="1" customWidth="1"/>
    <col min="57" max="57" width="71.1640625" style="148" customWidth="1"/>
    <col min="58" max="70" width="9.33203125" style="148"/>
    <col min="71" max="91" width="9.1640625" style="148" hidden="1"/>
    <col min="92" max="16384" width="9.33203125" style="148"/>
  </cols>
  <sheetData>
    <row r="1" spans="1:74">
      <c r="A1" s="293" t="s">
        <v>0</v>
      </c>
      <c r="AZ1" s="293" t="s">
        <v>1</v>
      </c>
      <c r="BA1" s="293" t="s">
        <v>2</v>
      </c>
      <c r="BB1" s="293" t="s">
        <v>1</v>
      </c>
      <c r="BT1" s="293" t="s">
        <v>3</v>
      </c>
      <c r="BU1" s="293" t="s">
        <v>3</v>
      </c>
      <c r="BV1" s="293" t="s">
        <v>4</v>
      </c>
    </row>
    <row r="2" spans="1:74" ht="36.950000000000003" customHeight="1">
      <c r="AR2" s="351" t="s">
        <v>5</v>
      </c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49" t="s">
        <v>6</v>
      </c>
      <c r="BT2" s="149" t="s">
        <v>7</v>
      </c>
    </row>
    <row r="3" spans="1:74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2"/>
      <c r="BS3" s="149" t="s">
        <v>6</v>
      </c>
      <c r="BT3" s="149" t="s">
        <v>8</v>
      </c>
    </row>
    <row r="4" spans="1:74" ht="24.95" customHeight="1">
      <c r="B4" s="152"/>
      <c r="D4" s="153" t="s">
        <v>9</v>
      </c>
      <c r="AR4" s="152"/>
      <c r="AS4" s="294" t="s">
        <v>10</v>
      </c>
      <c r="BE4" s="295" t="s">
        <v>11</v>
      </c>
      <c r="BS4" s="149" t="s">
        <v>12</v>
      </c>
    </row>
    <row r="5" spans="1:74" ht="12" customHeight="1">
      <c r="B5" s="152"/>
      <c r="D5" s="296" t="s">
        <v>13</v>
      </c>
      <c r="K5" s="372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R5" s="152"/>
      <c r="BE5" s="369" t="s">
        <v>15</v>
      </c>
      <c r="BS5" s="149" t="s">
        <v>6</v>
      </c>
    </row>
    <row r="6" spans="1:74" ht="36.950000000000003" customHeight="1">
      <c r="B6" s="152"/>
      <c r="D6" s="297" t="s">
        <v>16</v>
      </c>
      <c r="K6" s="37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R6" s="152"/>
      <c r="BE6" s="370"/>
      <c r="BS6" s="149" t="s">
        <v>6</v>
      </c>
    </row>
    <row r="7" spans="1:74" ht="12" customHeight="1">
      <c r="B7" s="152"/>
      <c r="D7" s="155" t="s">
        <v>18</v>
      </c>
      <c r="K7" s="160" t="s">
        <v>1</v>
      </c>
      <c r="AK7" s="155" t="s">
        <v>19</v>
      </c>
      <c r="AN7" s="160" t="s">
        <v>1</v>
      </c>
      <c r="AR7" s="152"/>
      <c r="BE7" s="370"/>
      <c r="BS7" s="149" t="s">
        <v>6</v>
      </c>
    </row>
    <row r="8" spans="1:74" ht="12" customHeight="1">
      <c r="B8" s="152"/>
      <c r="D8" s="155" t="s">
        <v>20</v>
      </c>
      <c r="K8" s="160" t="s">
        <v>21</v>
      </c>
      <c r="AK8" s="155" t="s">
        <v>22</v>
      </c>
      <c r="AN8" s="18" t="s">
        <v>23</v>
      </c>
      <c r="AR8" s="152"/>
      <c r="BE8" s="370"/>
      <c r="BS8" s="149" t="s">
        <v>6</v>
      </c>
    </row>
    <row r="9" spans="1:74" ht="14.45" customHeight="1">
      <c r="B9" s="152"/>
      <c r="AN9" s="341"/>
      <c r="AR9" s="152"/>
      <c r="BE9" s="370"/>
      <c r="BS9" s="149" t="s">
        <v>6</v>
      </c>
    </row>
    <row r="10" spans="1:74" ht="12" customHeight="1">
      <c r="B10" s="152"/>
      <c r="D10" s="155" t="s">
        <v>24</v>
      </c>
      <c r="AK10" s="155" t="s">
        <v>25</v>
      </c>
      <c r="AN10" s="342" t="s">
        <v>1</v>
      </c>
      <c r="AR10" s="152"/>
      <c r="BE10" s="370"/>
      <c r="BS10" s="149" t="s">
        <v>6</v>
      </c>
    </row>
    <row r="11" spans="1:74" ht="18.399999999999999" customHeight="1">
      <c r="B11" s="152"/>
      <c r="E11" s="160" t="s">
        <v>26</v>
      </c>
      <c r="AK11" s="155" t="s">
        <v>27</v>
      </c>
      <c r="AN11" s="342" t="s">
        <v>1</v>
      </c>
      <c r="AR11" s="152"/>
      <c r="BE11" s="370"/>
      <c r="BS11" s="149" t="s">
        <v>6</v>
      </c>
    </row>
    <row r="12" spans="1:74" ht="6.95" customHeight="1">
      <c r="B12" s="152"/>
      <c r="AN12" s="341"/>
      <c r="AR12" s="152"/>
      <c r="BE12" s="370"/>
      <c r="BS12" s="149" t="s">
        <v>6</v>
      </c>
    </row>
    <row r="13" spans="1:74" ht="12" customHeight="1">
      <c r="B13" s="152"/>
      <c r="D13" s="155" t="s">
        <v>28</v>
      </c>
      <c r="AK13" s="155" t="s">
        <v>25</v>
      </c>
      <c r="AN13" s="19" t="s">
        <v>29</v>
      </c>
      <c r="AR13" s="152"/>
      <c r="BE13" s="370"/>
      <c r="BS13" s="149" t="s">
        <v>6</v>
      </c>
    </row>
    <row r="14" spans="1:74" ht="12.75">
      <c r="B14" s="152"/>
      <c r="E14" s="374" t="s">
        <v>29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155" t="s">
        <v>27</v>
      </c>
      <c r="AN14" s="19" t="s">
        <v>29</v>
      </c>
      <c r="AR14" s="152"/>
      <c r="BE14" s="370"/>
      <c r="BS14" s="149" t="s">
        <v>6</v>
      </c>
    </row>
    <row r="15" spans="1:74" ht="6.95" customHeight="1">
      <c r="B15" s="152"/>
      <c r="AR15" s="152"/>
      <c r="BE15" s="370"/>
      <c r="BS15" s="149" t="s">
        <v>3</v>
      </c>
    </row>
    <row r="16" spans="1:74" ht="12" customHeight="1">
      <c r="B16" s="152"/>
      <c r="D16" s="155" t="s">
        <v>30</v>
      </c>
      <c r="AK16" s="155" t="s">
        <v>25</v>
      </c>
      <c r="AN16" s="160" t="s">
        <v>1</v>
      </c>
      <c r="AR16" s="152"/>
      <c r="BE16" s="370"/>
      <c r="BS16" s="149" t="s">
        <v>3</v>
      </c>
    </row>
    <row r="17" spans="1:71" ht="18.399999999999999" customHeight="1">
      <c r="B17" s="152"/>
      <c r="E17" s="160" t="s">
        <v>31</v>
      </c>
      <c r="AK17" s="155" t="s">
        <v>27</v>
      </c>
      <c r="AN17" s="160" t="s">
        <v>1</v>
      </c>
      <c r="AR17" s="152"/>
      <c r="BE17" s="370"/>
      <c r="BS17" s="149" t="s">
        <v>32</v>
      </c>
    </row>
    <row r="18" spans="1:71" ht="6.95" customHeight="1">
      <c r="B18" s="152"/>
      <c r="AR18" s="152"/>
      <c r="BE18" s="370"/>
      <c r="BS18" s="149" t="s">
        <v>6</v>
      </c>
    </row>
    <row r="19" spans="1:71" ht="12" customHeight="1">
      <c r="B19" s="152"/>
      <c r="D19" s="155" t="s">
        <v>33</v>
      </c>
      <c r="AK19" s="155" t="s">
        <v>25</v>
      </c>
      <c r="AN19" s="160" t="s">
        <v>1</v>
      </c>
      <c r="AR19" s="152"/>
      <c r="BE19" s="370"/>
      <c r="BS19" s="149" t="s">
        <v>6</v>
      </c>
    </row>
    <row r="20" spans="1:71" ht="18.399999999999999" customHeight="1">
      <c r="B20" s="152"/>
      <c r="E20" s="160" t="s">
        <v>34</v>
      </c>
      <c r="AK20" s="155" t="s">
        <v>27</v>
      </c>
      <c r="AN20" s="160" t="s">
        <v>1</v>
      </c>
      <c r="AR20" s="152"/>
      <c r="BE20" s="370"/>
      <c r="BS20" s="149" t="s">
        <v>32</v>
      </c>
    </row>
    <row r="21" spans="1:71" ht="6.95" customHeight="1">
      <c r="B21" s="152"/>
      <c r="AR21" s="152"/>
      <c r="BE21" s="370"/>
    </row>
    <row r="22" spans="1:71" ht="12" customHeight="1">
      <c r="B22" s="152"/>
      <c r="D22" s="155" t="s">
        <v>35</v>
      </c>
      <c r="AR22" s="152"/>
      <c r="BE22" s="370"/>
    </row>
    <row r="23" spans="1:71" ht="14.45" customHeight="1">
      <c r="B23" s="152"/>
      <c r="E23" s="376" t="s">
        <v>1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R23" s="152"/>
      <c r="BE23" s="370"/>
    </row>
    <row r="24" spans="1:71" ht="6.95" customHeight="1">
      <c r="B24" s="152"/>
      <c r="AR24" s="152"/>
      <c r="BE24" s="370"/>
    </row>
    <row r="25" spans="1:71" ht="6.95" customHeight="1">
      <c r="B25" s="152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R25" s="152"/>
      <c r="BE25" s="370"/>
    </row>
    <row r="26" spans="1:71" s="159" customFormat="1" ht="25.9" customHeight="1">
      <c r="A26" s="156"/>
      <c r="B26" s="157"/>
      <c r="C26" s="156"/>
      <c r="D26" s="299" t="s">
        <v>36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377">
        <f>ROUND(AG94,2)</f>
        <v>0</v>
      </c>
      <c r="AL26" s="378"/>
      <c r="AM26" s="378"/>
      <c r="AN26" s="378"/>
      <c r="AO26" s="378"/>
      <c r="AP26" s="156"/>
      <c r="AQ26" s="156"/>
      <c r="AR26" s="157"/>
      <c r="BE26" s="370"/>
    </row>
    <row r="27" spans="1:71" s="159" customFormat="1" ht="6.95" customHeight="1">
      <c r="A27" s="156"/>
      <c r="B27" s="157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7"/>
      <c r="BE27" s="370"/>
    </row>
    <row r="28" spans="1:71" s="159" customFormat="1" ht="12.75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379" t="s">
        <v>37</v>
      </c>
      <c r="M28" s="379"/>
      <c r="N28" s="379"/>
      <c r="O28" s="379"/>
      <c r="P28" s="379"/>
      <c r="Q28" s="156"/>
      <c r="R28" s="156"/>
      <c r="S28" s="156"/>
      <c r="T28" s="156"/>
      <c r="U28" s="156"/>
      <c r="V28" s="156"/>
      <c r="W28" s="379" t="s">
        <v>38</v>
      </c>
      <c r="X28" s="379"/>
      <c r="Y28" s="379"/>
      <c r="Z28" s="379"/>
      <c r="AA28" s="379"/>
      <c r="AB28" s="379"/>
      <c r="AC28" s="379"/>
      <c r="AD28" s="379"/>
      <c r="AE28" s="379"/>
      <c r="AF28" s="156"/>
      <c r="AG28" s="156"/>
      <c r="AH28" s="156"/>
      <c r="AI28" s="156"/>
      <c r="AJ28" s="156"/>
      <c r="AK28" s="379" t="s">
        <v>39</v>
      </c>
      <c r="AL28" s="379"/>
      <c r="AM28" s="379"/>
      <c r="AN28" s="379"/>
      <c r="AO28" s="379"/>
      <c r="AP28" s="156"/>
      <c r="AQ28" s="156"/>
      <c r="AR28" s="157"/>
      <c r="BE28" s="370"/>
    </row>
    <row r="29" spans="1:71" s="300" customFormat="1" ht="14.45" customHeight="1">
      <c r="B29" s="301"/>
      <c r="D29" s="155" t="s">
        <v>40</v>
      </c>
      <c r="F29" s="155" t="s">
        <v>41</v>
      </c>
      <c r="L29" s="362">
        <v>0.21</v>
      </c>
      <c r="M29" s="361"/>
      <c r="N29" s="361"/>
      <c r="O29" s="361"/>
      <c r="P29" s="361"/>
      <c r="W29" s="360">
        <f>ROUND(AZ94, 2)</f>
        <v>0</v>
      </c>
      <c r="X29" s="361"/>
      <c r="Y29" s="361"/>
      <c r="Z29" s="361"/>
      <c r="AA29" s="361"/>
      <c r="AB29" s="361"/>
      <c r="AC29" s="361"/>
      <c r="AD29" s="361"/>
      <c r="AE29" s="361"/>
      <c r="AK29" s="360">
        <f>ROUND(AV94, 2)</f>
        <v>0</v>
      </c>
      <c r="AL29" s="361"/>
      <c r="AM29" s="361"/>
      <c r="AN29" s="361"/>
      <c r="AO29" s="361"/>
      <c r="AR29" s="301"/>
      <c r="BE29" s="371"/>
    </row>
    <row r="30" spans="1:71" s="300" customFormat="1" ht="14.45" customHeight="1">
      <c r="B30" s="301"/>
      <c r="F30" s="155" t="s">
        <v>42</v>
      </c>
      <c r="L30" s="362">
        <v>0.15</v>
      </c>
      <c r="M30" s="361"/>
      <c r="N30" s="361"/>
      <c r="O30" s="361"/>
      <c r="P30" s="361"/>
      <c r="W30" s="360">
        <f>ROUND(BA94, 2)</f>
        <v>0</v>
      </c>
      <c r="X30" s="361"/>
      <c r="Y30" s="361"/>
      <c r="Z30" s="361"/>
      <c r="AA30" s="361"/>
      <c r="AB30" s="361"/>
      <c r="AC30" s="361"/>
      <c r="AD30" s="361"/>
      <c r="AE30" s="361"/>
      <c r="AK30" s="360">
        <f>ROUND(AW94, 2)</f>
        <v>0</v>
      </c>
      <c r="AL30" s="361"/>
      <c r="AM30" s="361"/>
      <c r="AN30" s="361"/>
      <c r="AO30" s="361"/>
      <c r="AR30" s="301"/>
      <c r="BE30" s="371"/>
    </row>
    <row r="31" spans="1:71" s="300" customFormat="1" ht="14.45" hidden="1" customHeight="1">
      <c r="B31" s="301"/>
      <c r="F31" s="155" t="s">
        <v>43</v>
      </c>
      <c r="L31" s="362">
        <v>0.21</v>
      </c>
      <c r="M31" s="361"/>
      <c r="N31" s="361"/>
      <c r="O31" s="361"/>
      <c r="P31" s="361"/>
      <c r="W31" s="360">
        <f>ROUND(BB94, 2)</f>
        <v>0</v>
      </c>
      <c r="X31" s="361"/>
      <c r="Y31" s="361"/>
      <c r="Z31" s="361"/>
      <c r="AA31" s="361"/>
      <c r="AB31" s="361"/>
      <c r="AC31" s="361"/>
      <c r="AD31" s="361"/>
      <c r="AE31" s="361"/>
      <c r="AK31" s="360">
        <v>0</v>
      </c>
      <c r="AL31" s="361"/>
      <c r="AM31" s="361"/>
      <c r="AN31" s="361"/>
      <c r="AO31" s="361"/>
      <c r="AR31" s="301"/>
      <c r="BE31" s="371"/>
    </row>
    <row r="32" spans="1:71" s="300" customFormat="1" ht="14.45" hidden="1" customHeight="1">
      <c r="B32" s="301"/>
      <c r="F32" s="155" t="s">
        <v>44</v>
      </c>
      <c r="L32" s="362">
        <v>0.15</v>
      </c>
      <c r="M32" s="361"/>
      <c r="N32" s="361"/>
      <c r="O32" s="361"/>
      <c r="P32" s="361"/>
      <c r="W32" s="360">
        <f>ROUND(BC94, 2)</f>
        <v>0</v>
      </c>
      <c r="X32" s="361"/>
      <c r="Y32" s="361"/>
      <c r="Z32" s="361"/>
      <c r="AA32" s="361"/>
      <c r="AB32" s="361"/>
      <c r="AC32" s="361"/>
      <c r="AD32" s="361"/>
      <c r="AE32" s="361"/>
      <c r="AK32" s="360">
        <v>0</v>
      </c>
      <c r="AL32" s="361"/>
      <c r="AM32" s="361"/>
      <c r="AN32" s="361"/>
      <c r="AO32" s="361"/>
      <c r="AR32" s="301"/>
      <c r="BE32" s="371"/>
    </row>
    <row r="33" spans="1:57" s="300" customFormat="1" ht="14.45" hidden="1" customHeight="1">
      <c r="B33" s="301"/>
      <c r="F33" s="155" t="s">
        <v>45</v>
      </c>
      <c r="L33" s="362">
        <v>0</v>
      </c>
      <c r="M33" s="361"/>
      <c r="N33" s="361"/>
      <c r="O33" s="361"/>
      <c r="P33" s="361"/>
      <c r="W33" s="360">
        <f>ROUND(BD94, 2)</f>
        <v>0</v>
      </c>
      <c r="X33" s="361"/>
      <c r="Y33" s="361"/>
      <c r="Z33" s="361"/>
      <c r="AA33" s="361"/>
      <c r="AB33" s="361"/>
      <c r="AC33" s="361"/>
      <c r="AD33" s="361"/>
      <c r="AE33" s="361"/>
      <c r="AK33" s="360">
        <v>0</v>
      </c>
      <c r="AL33" s="361"/>
      <c r="AM33" s="361"/>
      <c r="AN33" s="361"/>
      <c r="AO33" s="361"/>
      <c r="AR33" s="301"/>
      <c r="BE33" s="371"/>
    </row>
    <row r="34" spans="1:57" s="159" customFormat="1" ht="6.95" customHeight="1">
      <c r="A34" s="156"/>
      <c r="B34" s="157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7"/>
      <c r="BE34" s="370"/>
    </row>
    <row r="35" spans="1:57" s="159" customFormat="1" ht="25.9" customHeight="1">
      <c r="A35" s="156"/>
      <c r="B35" s="157"/>
      <c r="C35" s="302"/>
      <c r="D35" s="303" t="s">
        <v>46</v>
      </c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5" t="s">
        <v>47</v>
      </c>
      <c r="U35" s="304"/>
      <c r="V35" s="304"/>
      <c r="W35" s="304"/>
      <c r="X35" s="366" t="s">
        <v>48</v>
      </c>
      <c r="Y35" s="364"/>
      <c r="Z35" s="364"/>
      <c r="AA35" s="364"/>
      <c r="AB35" s="364"/>
      <c r="AC35" s="304"/>
      <c r="AD35" s="304"/>
      <c r="AE35" s="304"/>
      <c r="AF35" s="304"/>
      <c r="AG35" s="304"/>
      <c r="AH35" s="304"/>
      <c r="AI35" s="304"/>
      <c r="AJ35" s="304"/>
      <c r="AK35" s="363">
        <f>SUM(AK26:AK33)</f>
        <v>0</v>
      </c>
      <c r="AL35" s="364"/>
      <c r="AM35" s="364"/>
      <c r="AN35" s="364"/>
      <c r="AO35" s="365"/>
      <c r="AP35" s="302"/>
      <c r="AQ35" s="302"/>
      <c r="AR35" s="157"/>
      <c r="BE35" s="156"/>
    </row>
    <row r="36" spans="1:57" s="159" customFormat="1" ht="6.95" customHeight="1">
      <c r="A36" s="156"/>
      <c r="B36" s="157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7"/>
      <c r="BE36" s="156"/>
    </row>
    <row r="37" spans="1:57" s="159" customFormat="1" ht="14.45" customHeight="1">
      <c r="A37" s="156"/>
      <c r="B37" s="157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7"/>
      <c r="BE37" s="156"/>
    </row>
    <row r="38" spans="1:57" ht="14.45" customHeight="1">
      <c r="B38" s="152"/>
      <c r="AR38" s="152"/>
    </row>
    <row r="39" spans="1:57" ht="14.45" customHeight="1">
      <c r="B39" s="152"/>
      <c r="AR39" s="152"/>
    </row>
    <row r="40" spans="1:57" ht="14.45" customHeight="1">
      <c r="B40" s="152"/>
      <c r="AR40" s="152"/>
    </row>
    <row r="41" spans="1:57" ht="14.45" customHeight="1">
      <c r="B41" s="152"/>
      <c r="AR41" s="152"/>
    </row>
    <row r="42" spans="1:57" ht="14.45" customHeight="1">
      <c r="B42" s="152"/>
      <c r="AR42" s="152"/>
    </row>
    <row r="43" spans="1:57" ht="14.45" customHeight="1">
      <c r="B43" s="152"/>
      <c r="AR43" s="152"/>
    </row>
    <row r="44" spans="1:57" ht="14.45" customHeight="1">
      <c r="B44" s="152"/>
      <c r="AR44" s="152"/>
    </row>
    <row r="45" spans="1:57" ht="14.45" customHeight="1">
      <c r="B45" s="152"/>
      <c r="AR45" s="152"/>
    </row>
    <row r="46" spans="1:57" ht="14.45" customHeight="1">
      <c r="B46" s="152"/>
      <c r="AR46" s="152"/>
    </row>
    <row r="47" spans="1:57" ht="14.45" customHeight="1">
      <c r="B47" s="152"/>
      <c r="AR47" s="152"/>
    </row>
    <row r="48" spans="1:57" ht="14.45" customHeight="1">
      <c r="B48" s="152"/>
      <c r="AR48" s="152"/>
    </row>
    <row r="49" spans="1:57" s="159" customFormat="1" ht="14.45" customHeight="1">
      <c r="B49" s="158"/>
      <c r="D49" s="180" t="s">
        <v>49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0" t="s">
        <v>50</v>
      </c>
      <c r="AI49" s="181"/>
      <c r="AJ49" s="181"/>
      <c r="AK49" s="181"/>
      <c r="AL49" s="181"/>
      <c r="AM49" s="181"/>
      <c r="AN49" s="181"/>
      <c r="AO49" s="181"/>
      <c r="AR49" s="158"/>
    </row>
    <row r="50" spans="1:57">
      <c r="B50" s="152"/>
      <c r="AR50" s="152"/>
    </row>
    <row r="51" spans="1:57">
      <c r="B51" s="152"/>
      <c r="AR51" s="152"/>
    </row>
    <row r="52" spans="1:57">
      <c r="B52" s="152"/>
      <c r="AR52" s="152"/>
    </row>
    <row r="53" spans="1:57">
      <c r="B53" s="152"/>
      <c r="AR53" s="152"/>
    </row>
    <row r="54" spans="1:57">
      <c r="B54" s="152"/>
      <c r="AR54" s="152"/>
    </row>
    <row r="55" spans="1:57">
      <c r="B55" s="152"/>
      <c r="AR55" s="152"/>
    </row>
    <row r="56" spans="1:57">
      <c r="B56" s="152"/>
      <c r="AR56" s="152"/>
    </row>
    <row r="57" spans="1:57">
      <c r="B57" s="152"/>
      <c r="AR57" s="152"/>
    </row>
    <row r="58" spans="1:57">
      <c r="B58" s="152"/>
      <c r="AR58" s="152"/>
    </row>
    <row r="59" spans="1:57">
      <c r="B59" s="152"/>
      <c r="AR59" s="152"/>
    </row>
    <row r="60" spans="1:57" s="159" customFormat="1" ht="12.75">
      <c r="A60" s="156"/>
      <c r="B60" s="157"/>
      <c r="C60" s="156"/>
      <c r="D60" s="182" t="s">
        <v>51</v>
      </c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2" t="s">
        <v>52</v>
      </c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2" t="s">
        <v>51</v>
      </c>
      <c r="AI60" s="183"/>
      <c r="AJ60" s="183"/>
      <c r="AK60" s="183"/>
      <c r="AL60" s="183"/>
      <c r="AM60" s="182" t="s">
        <v>52</v>
      </c>
      <c r="AN60" s="183"/>
      <c r="AO60" s="183"/>
      <c r="AP60" s="156"/>
      <c r="AQ60" s="156"/>
      <c r="AR60" s="157"/>
      <c r="BE60" s="156"/>
    </row>
    <row r="61" spans="1:57">
      <c r="B61" s="152"/>
      <c r="AR61" s="152"/>
    </row>
    <row r="62" spans="1:57">
      <c r="B62" s="152"/>
      <c r="AR62" s="152"/>
    </row>
    <row r="63" spans="1:57">
      <c r="B63" s="152"/>
      <c r="AR63" s="152"/>
    </row>
    <row r="64" spans="1:57" s="159" customFormat="1" ht="12.75">
      <c r="A64" s="156"/>
      <c r="B64" s="157"/>
      <c r="C64" s="156"/>
      <c r="D64" s="180" t="s">
        <v>53</v>
      </c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0" t="s">
        <v>54</v>
      </c>
      <c r="AI64" s="186"/>
      <c r="AJ64" s="186"/>
      <c r="AK64" s="186"/>
      <c r="AL64" s="186"/>
      <c r="AM64" s="186"/>
      <c r="AN64" s="186"/>
      <c r="AO64" s="186"/>
      <c r="AP64" s="156"/>
      <c r="AQ64" s="156"/>
      <c r="AR64" s="157"/>
      <c r="BE64" s="156"/>
    </row>
    <row r="65" spans="1:57">
      <c r="B65" s="152"/>
      <c r="AR65" s="152"/>
    </row>
    <row r="66" spans="1:57">
      <c r="B66" s="152"/>
      <c r="AR66" s="152"/>
    </row>
    <row r="67" spans="1:57">
      <c r="B67" s="152"/>
      <c r="AR67" s="152"/>
    </row>
    <row r="68" spans="1:57">
      <c r="B68" s="152"/>
      <c r="AR68" s="152"/>
    </row>
    <row r="69" spans="1:57">
      <c r="B69" s="152"/>
      <c r="AR69" s="152"/>
    </row>
    <row r="70" spans="1:57">
      <c r="B70" s="152"/>
      <c r="AR70" s="152"/>
    </row>
    <row r="71" spans="1:57">
      <c r="B71" s="152"/>
      <c r="AR71" s="152"/>
    </row>
    <row r="72" spans="1:57">
      <c r="B72" s="152"/>
      <c r="AR72" s="152"/>
    </row>
    <row r="73" spans="1:57">
      <c r="B73" s="152"/>
      <c r="AR73" s="152"/>
    </row>
    <row r="74" spans="1:57">
      <c r="B74" s="152"/>
      <c r="AR74" s="152"/>
    </row>
    <row r="75" spans="1:57" s="159" customFormat="1" ht="12.75">
      <c r="A75" s="156"/>
      <c r="B75" s="157"/>
      <c r="C75" s="156"/>
      <c r="D75" s="182" t="s">
        <v>51</v>
      </c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2" t="s">
        <v>52</v>
      </c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2" t="s">
        <v>51</v>
      </c>
      <c r="AI75" s="183"/>
      <c r="AJ75" s="183"/>
      <c r="AK75" s="183"/>
      <c r="AL75" s="183"/>
      <c r="AM75" s="182" t="s">
        <v>52</v>
      </c>
      <c r="AN75" s="183"/>
      <c r="AO75" s="183"/>
      <c r="AP75" s="156"/>
      <c r="AQ75" s="156"/>
      <c r="AR75" s="157"/>
      <c r="BE75" s="156"/>
    </row>
    <row r="76" spans="1:57" s="159" customFormat="1">
      <c r="A76" s="156"/>
      <c r="B76" s="157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7"/>
      <c r="BE76" s="156"/>
    </row>
    <row r="77" spans="1:57" s="159" customFormat="1" ht="6.9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57"/>
      <c r="BE77" s="156"/>
    </row>
    <row r="81" spans="1:91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57"/>
      <c r="BE81" s="156"/>
    </row>
    <row r="82" spans="1:91" s="159" customFormat="1" ht="24.95" customHeight="1">
      <c r="A82" s="156"/>
      <c r="B82" s="157"/>
      <c r="C82" s="153" t="s">
        <v>55</v>
      </c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7"/>
      <c r="BE82" s="156"/>
    </row>
    <row r="83" spans="1:91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7"/>
      <c r="BE83" s="156"/>
    </row>
    <row r="84" spans="1:91" s="306" customFormat="1" ht="12" customHeight="1">
      <c r="B84" s="307"/>
      <c r="C84" s="155" t="s">
        <v>13</v>
      </c>
      <c r="L84" s="306" t="str">
        <f>K5</f>
        <v>20220362</v>
      </c>
      <c r="AR84" s="307"/>
    </row>
    <row r="85" spans="1:91" s="308" customFormat="1" ht="36.950000000000003" customHeight="1">
      <c r="B85" s="309"/>
      <c r="C85" s="310" t="s">
        <v>16</v>
      </c>
      <c r="L85" s="367" t="str">
        <f>K6</f>
        <v>Rekonstrukce sportovního arealu Dvořákovo gymnázium a soše Kralupy n/Vltavou</v>
      </c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R85" s="309"/>
    </row>
    <row r="86" spans="1:91" s="159" customFormat="1" ht="6.95" customHeight="1">
      <c r="A86" s="156"/>
      <c r="B86" s="157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7"/>
      <c r="BE86" s="156"/>
    </row>
    <row r="87" spans="1:91" s="159" customFormat="1" ht="12" customHeight="1">
      <c r="A87" s="156"/>
      <c r="B87" s="157"/>
      <c r="C87" s="155" t="s">
        <v>20</v>
      </c>
      <c r="D87" s="156"/>
      <c r="E87" s="156"/>
      <c r="F87" s="156"/>
      <c r="G87" s="156"/>
      <c r="H87" s="156"/>
      <c r="I87" s="156"/>
      <c r="J87" s="156"/>
      <c r="K87" s="156"/>
      <c r="L87" s="311" t="str">
        <f>IF(K8="","",K8)</f>
        <v>Kralupy nad vltavou</v>
      </c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5" t="s">
        <v>22</v>
      </c>
      <c r="AJ87" s="156"/>
      <c r="AK87" s="156"/>
      <c r="AL87" s="156"/>
      <c r="AM87" s="345" t="str">
        <f>IF(AN8= "","",AN8)</f>
        <v>13. 7. 2022</v>
      </c>
      <c r="AN87" s="345"/>
      <c r="AO87" s="156"/>
      <c r="AP87" s="156"/>
      <c r="AQ87" s="156"/>
      <c r="AR87" s="157"/>
      <c r="BE87" s="156"/>
    </row>
    <row r="88" spans="1:91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7"/>
      <c r="BE88" s="156"/>
    </row>
    <row r="89" spans="1:91" s="159" customFormat="1" ht="15.6" customHeight="1">
      <c r="A89" s="156"/>
      <c r="B89" s="157"/>
      <c r="C89" s="155" t="s">
        <v>24</v>
      </c>
      <c r="D89" s="156"/>
      <c r="E89" s="156"/>
      <c r="F89" s="156"/>
      <c r="G89" s="156"/>
      <c r="H89" s="156"/>
      <c r="I89" s="156"/>
      <c r="J89" s="156"/>
      <c r="K89" s="156"/>
      <c r="L89" s="306" t="str">
        <f>IF(E11= "","",E11)</f>
        <v xml:space="preserve"> </v>
      </c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5" t="s">
        <v>30</v>
      </c>
      <c r="AJ89" s="156"/>
      <c r="AK89" s="156"/>
      <c r="AL89" s="156"/>
      <c r="AM89" s="346" t="str">
        <f>IF(E17="","",E17)</f>
        <v>Ing.Hynek Seiner</v>
      </c>
      <c r="AN89" s="347"/>
      <c r="AO89" s="347"/>
      <c r="AP89" s="347"/>
      <c r="AQ89" s="156"/>
      <c r="AR89" s="157"/>
      <c r="AS89" s="354" t="s">
        <v>56</v>
      </c>
      <c r="AT89" s="355"/>
      <c r="AU89" s="218"/>
      <c r="AV89" s="218"/>
      <c r="AW89" s="218"/>
      <c r="AX89" s="218"/>
      <c r="AY89" s="218"/>
      <c r="AZ89" s="218"/>
      <c r="BA89" s="218"/>
      <c r="BB89" s="218"/>
      <c r="BC89" s="218"/>
      <c r="BD89" s="312"/>
      <c r="BE89" s="156"/>
    </row>
    <row r="90" spans="1:91" s="159" customFormat="1" ht="15.6" customHeight="1">
      <c r="A90" s="156"/>
      <c r="B90" s="157"/>
      <c r="C90" s="155" t="s">
        <v>28</v>
      </c>
      <c r="D90" s="156"/>
      <c r="E90" s="156"/>
      <c r="F90" s="156"/>
      <c r="G90" s="156"/>
      <c r="H90" s="156"/>
      <c r="I90" s="156"/>
      <c r="J90" s="156"/>
      <c r="K90" s="156"/>
      <c r="L90" s="306" t="str">
        <f>IF(E14= "Vyplň údaj","",E14)</f>
        <v/>
      </c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5" t="s">
        <v>33</v>
      </c>
      <c r="AJ90" s="156"/>
      <c r="AK90" s="156"/>
      <c r="AL90" s="156"/>
      <c r="AM90" s="346" t="str">
        <f>IF(E20="","",E20)</f>
        <v>Horáková Dana</v>
      </c>
      <c r="AN90" s="347"/>
      <c r="AO90" s="347"/>
      <c r="AP90" s="347"/>
      <c r="AQ90" s="156"/>
      <c r="AR90" s="157"/>
      <c r="AS90" s="356"/>
      <c r="AT90" s="357"/>
      <c r="AU90" s="243"/>
      <c r="AV90" s="243"/>
      <c r="AW90" s="243"/>
      <c r="AX90" s="243"/>
      <c r="AY90" s="243"/>
      <c r="AZ90" s="243"/>
      <c r="BA90" s="243"/>
      <c r="BB90" s="243"/>
      <c r="BC90" s="243"/>
      <c r="BD90" s="313"/>
      <c r="BE90" s="156"/>
    </row>
    <row r="91" spans="1:91" s="159" customFormat="1" ht="10.9" customHeight="1">
      <c r="A91" s="156"/>
      <c r="B91" s="157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7"/>
      <c r="AS91" s="356"/>
      <c r="AT91" s="357"/>
      <c r="AU91" s="243"/>
      <c r="AV91" s="243"/>
      <c r="AW91" s="243"/>
      <c r="AX91" s="243"/>
      <c r="AY91" s="243"/>
      <c r="AZ91" s="243"/>
      <c r="BA91" s="243"/>
      <c r="BB91" s="243"/>
      <c r="BC91" s="243"/>
      <c r="BD91" s="313"/>
      <c r="BE91" s="156"/>
    </row>
    <row r="92" spans="1:91" s="159" customFormat="1" ht="29.25" customHeight="1">
      <c r="A92" s="156"/>
      <c r="B92" s="157"/>
      <c r="C92" s="381" t="s">
        <v>57</v>
      </c>
      <c r="D92" s="349"/>
      <c r="E92" s="349"/>
      <c r="F92" s="349"/>
      <c r="G92" s="349"/>
      <c r="H92" s="175"/>
      <c r="I92" s="348" t="s">
        <v>58</v>
      </c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53" t="s">
        <v>59</v>
      </c>
      <c r="AH92" s="349"/>
      <c r="AI92" s="349"/>
      <c r="AJ92" s="349"/>
      <c r="AK92" s="349"/>
      <c r="AL92" s="349"/>
      <c r="AM92" s="349"/>
      <c r="AN92" s="348" t="s">
        <v>60</v>
      </c>
      <c r="AO92" s="349"/>
      <c r="AP92" s="350"/>
      <c r="AQ92" s="314" t="s">
        <v>61</v>
      </c>
      <c r="AR92" s="157"/>
      <c r="AS92" s="211" t="s">
        <v>62</v>
      </c>
      <c r="AT92" s="212" t="s">
        <v>63</v>
      </c>
      <c r="AU92" s="212" t="s">
        <v>64</v>
      </c>
      <c r="AV92" s="212" t="s">
        <v>65</v>
      </c>
      <c r="AW92" s="212" t="s">
        <v>66</v>
      </c>
      <c r="AX92" s="212" t="s">
        <v>67</v>
      </c>
      <c r="AY92" s="212" t="s">
        <v>68</v>
      </c>
      <c r="AZ92" s="212" t="s">
        <v>69</v>
      </c>
      <c r="BA92" s="212" t="s">
        <v>70</v>
      </c>
      <c r="BB92" s="212" t="s">
        <v>71</v>
      </c>
      <c r="BC92" s="212" t="s">
        <v>72</v>
      </c>
      <c r="BD92" s="213" t="s">
        <v>73</v>
      </c>
      <c r="BE92" s="156"/>
    </row>
    <row r="93" spans="1:91" s="159" customFormat="1" ht="10.9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7"/>
      <c r="AS93" s="217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315"/>
      <c r="BE93" s="156"/>
    </row>
    <row r="94" spans="1:91" s="316" customFormat="1" ht="32.450000000000003" customHeight="1">
      <c r="B94" s="317"/>
      <c r="C94" s="215" t="s">
        <v>74</v>
      </c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58">
        <f>ROUND(SUM(AG95:AG104),2)</f>
        <v>0</v>
      </c>
      <c r="AH94" s="358"/>
      <c r="AI94" s="358"/>
      <c r="AJ94" s="358"/>
      <c r="AK94" s="358"/>
      <c r="AL94" s="358"/>
      <c r="AM94" s="358"/>
      <c r="AN94" s="359">
        <f t="shared" ref="AN94:AN104" si="0">SUM(AG94,AT94)</f>
        <v>0</v>
      </c>
      <c r="AO94" s="359"/>
      <c r="AP94" s="359"/>
      <c r="AQ94" s="319" t="s">
        <v>1</v>
      </c>
      <c r="AR94" s="317"/>
      <c r="AS94" s="320">
        <f>ROUND(SUM(AS95:AS104),2)</f>
        <v>0</v>
      </c>
      <c r="AT94" s="321">
        <f t="shared" ref="AT94:AT104" si="1">ROUND(SUM(AV94:AW94),2)</f>
        <v>0</v>
      </c>
      <c r="AU94" s="322">
        <f>ROUND(SUM(AU95:AU104),5)</f>
        <v>0</v>
      </c>
      <c r="AV94" s="321">
        <f>ROUND(AZ94*L29,2)</f>
        <v>0</v>
      </c>
      <c r="AW94" s="321">
        <f>ROUND(BA94*L30,2)</f>
        <v>0</v>
      </c>
      <c r="AX94" s="321">
        <f>ROUND(BB94*L29,2)</f>
        <v>0</v>
      </c>
      <c r="AY94" s="321">
        <f>ROUND(BC94*L30,2)</f>
        <v>0</v>
      </c>
      <c r="AZ94" s="321">
        <f>ROUND(SUM(AZ95:AZ104),2)</f>
        <v>0</v>
      </c>
      <c r="BA94" s="321">
        <f>ROUND(SUM(BA95:BA104),2)</f>
        <v>0</v>
      </c>
      <c r="BB94" s="321">
        <f>ROUND(SUM(BB95:BB104),2)</f>
        <v>0</v>
      </c>
      <c r="BC94" s="321">
        <f>ROUND(SUM(BC95:BC104),2)</f>
        <v>0</v>
      </c>
      <c r="BD94" s="323">
        <f>ROUND(SUM(BD95:BD104),2)</f>
        <v>0</v>
      </c>
      <c r="BS94" s="324" t="s">
        <v>75</v>
      </c>
      <c r="BT94" s="324" t="s">
        <v>76</v>
      </c>
      <c r="BU94" s="325" t="s">
        <v>77</v>
      </c>
      <c r="BV94" s="324" t="s">
        <v>78</v>
      </c>
      <c r="BW94" s="324" t="s">
        <v>4</v>
      </c>
      <c r="BX94" s="324" t="s">
        <v>79</v>
      </c>
      <c r="CL94" s="324" t="s">
        <v>1</v>
      </c>
    </row>
    <row r="95" spans="1:91" s="335" customFormat="1" ht="24.6" customHeight="1">
      <c r="A95" s="326" t="s">
        <v>80</v>
      </c>
      <c r="B95" s="327"/>
      <c r="C95" s="328"/>
      <c r="D95" s="380" t="s">
        <v>81</v>
      </c>
      <c r="E95" s="380"/>
      <c r="F95" s="380"/>
      <c r="G95" s="380"/>
      <c r="H95" s="380"/>
      <c r="I95" s="329"/>
      <c r="J95" s="380" t="s">
        <v>82</v>
      </c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43">
        <f>'SO-01 - Multifunkční hřiš...'!J30</f>
        <v>0</v>
      </c>
      <c r="AH95" s="344"/>
      <c r="AI95" s="344"/>
      <c r="AJ95" s="344"/>
      <c r="AK95" s="344"/>
      <c r="AL95" s="344"/>
      <c r="AM95" s="344"/>
      <c r="AN95" s="343">
        <f t="shared" si="0"/>
        <v>0</v>
      </c>
      <c r="AO95" s="344"/>
      <c r="AP95" s="344"/>
      <c r="AQ95" s="330" t="s">
        <v>83</v>
      </c>
      <c r="AR95" s="327"/>
      <c r="AS95" s="331">
        <v>0</v>
      </c>
      <c r="AT95" s="332">
        <f t="shared" si="1"/>
        <v>0</v>
      </c>
      <c r="AU95" s="333">
        <f>'SO-01 - Multifunkční hřiš...'!P130</f>
        <v>0</v>
      </c>
      <c r="AV95" s="332">
        <f>'SO-01 - Multifunkční hřiš...'!J33</f>
        <v>0</v>
      </c>
      <c r="AW95" s="332">
        <f>'SO-01 - Multifunkční hřiš...'!J34</f>
        <v>0</v>
      </c>
      <c r="AX95" s="332">
        <f>'SO-01 - Multifunkční hřiš...'!J35</f>
        <v>0</v>
      </c>
      <c r="AY95" s="332">
        <f>'SO-01 - Multifunkční hřiš...'!J36</f>
        <v>0</v>
      </c>
      <c r="AZ95" s="332">
        <f>'SO-01 - Multifunkční hřiš...'!F33</f>
        <v>0</v>
      </c>
      <c r="BA95" s="332">
        <f>'SO-01 - Multifunkční hřiš...'!F34</f>
        <v>0</v>
      </c>
      <c r="BB95" s="332">
        <f>'SO-01 - Multifunkční hřiš...'!F35</f>
        <v>0</v>
      </c>
      <c r="BC95" s="332">
        <f>'SO-01 - Multifunkční hřiš...'!F36</f>
        <v>0</v>
      </c>
      <c r="BD95" s="334">
        <f>'SO-01 - Multifunkční hřiš...'!F37</f>
        <v>0</v>
      </c>
      <c r="BT95" s="336" t="s">
        <v>84</v>
      </c>
      <c r="BV95" s="336" t="s">
        <v>78</v>
      </c>
      <c r="BW95" s="336" t="s">
        <v>85</v>
      </c>
      <c r="BX95" s="336" t="s">
        <v>4</v>
      </c>
      <c r="CL95" s="336" t="s">
        <v>1</v>
      </c>
      <c r="CM95" s="336" t="s">
        <v>86</v>
      </c>
    </row>
    <row r="96" spans="1:91" s="335" customFormat="1" ht="14.45" customHeight="1">
      <c r="A96" s="326" t="s">
        <v>80</v>
      </c>
      <c r="B96" s="327"/>
      <c r="C96" s="328"/>
      <c r="D96" s="380" t="s">
        <v>87</v>
      </c>
      <c r="E96" s="380"/>
      <c r="F96" s="380"/>
      <c r="G96" s="380"/>
      <c r="H96" s="380"/>
      <c r="I96" s="329"/>
      <c r="J96" s="380" t="s">
        <v>88</v>
      </c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43">
        <f>'SO-02 - Třidráhová rovink...'!J30</f>
        <v>0</v>
      </c>
      <c r="AH96" s="344"/>
      <c r="AI96" s="344"/>
      <c r="AJ96" s="344"/>
      <c r="AK96" s="344"/>
      <c r="AL96" s="344"/>
      <c r="AM96" s="344"/>
      <c r="AN96" s="343">
        <f t="shared" si="0"/>
        <v>0</v>
      </c>
      <c r="AO96" s="344"/>
      <c r="AP96" s="344"/>
      <c r="AQ96" s="330" t="s">
        <v>83</v>
      </c>
      <c r="AR96" s="327"/>
      <c r="AS96" s="331">
        <v>0</v>
      </c>
      <c r="AT96" s="332">
        <f t="shared" si="1"/>
        <v>0</v>
      </c>
      <c r="AU96" s="333">
        <f>'SO-02 - Třidráhová rovink...'!P126</f>
        <v>0</v>
      </c>
      <c r="AV96" s="332">
        <f>'SO-02 - Třidráhová rovink...'!J33</f>
        <v>0</v>
      </c>
      <c r="AW96" s="332">
        <f>'SO-02 - Třidráhová rovink...'!J34</f>
        <v>0</v>
      </c>
      <c r="AX96" s="332">
        <f>'SO-02 - Třidráhová rovink...'!J35</f>
        <v>0</v>
      </c>
      <c r="AY96" s="332">
        <f>'SO-02 - Třidráhová rovink...'!J36</f>
        <v>0</v>
      </c>
      <c r="AZ96" s="332">
        <f>'SO-02 - Třidráhová rovink...'!F33</f>
        <v>0</v>
      </c>
      <c r="BA96" s="332">
        <f>'SO-02 - Třidráhová rovink...'!F34</f>
        <v>0</v>
      </c>
      <c r="BB96" s="332">
        <f>'SO-02 - Třidráhová rovink...'!F35</f>
        <v>0</v>
      </c>
      <c r="BC96" s="332">
        <f>'SO-02 - Třidráhová rovink...'!F36</f>
        <v>0</v>
      </c>
      <c r="BD96" s="334">
        <f>'SO-02 - Třidráhová rovink...'!F37</f>
        <v>0</v>
      </c>
      <c r="BT96" s="336" t="s">
        <v>84</v>
      </c>
      <c r="BV96" s="336" t="s">
        <v>78</v>
      </c>
      <c r="BW96" s="336" t="s">
        <v>89</v>
      </c>
      <c r="BX96" s="336" t="s">
        <v>4</v>
      </c>
      <c r="CL96" s="336" t="s">
        <v>1</v>
      </c>
      <c r="CM96" s="336" t="s">
        <v>86</v>
      </c>
    </row>
    <row r="97" spans="1:91" s="335" customFormat="1" ht="14.45" customHeight="1">
      <c r="A97" s="326" t="s">
        <v>80</v>
      </c>
      <c r="B97" s="327"/>
      <c r="C97" s="328"/>
      <c r="D97" s="380" t="s">
        <v>90</v>
      </c>
      <c r="E97" s="380"/>
      <c r="F97" s="380"/>
      <c r="G97" s="380"/>
      <c r="H97" s="380"/>
      <c r="I97" s="329"/>
      <c r="J97" s="380" t="s">
        <v>91</v>
      </c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43">
        <f>'SO-03 - Beachvolejbalové ...'!J30</f>
        <v>0</v>
      </c>
      <c r="AH97" s="344"/>
      <c r="AI97" s="344"/>
      <c r="AJ97" s="344"/>
      <c r="AK97" s="344"/>
      <c r="AL97" s="344"/>
      <c r="AM97" s="344"/>
      <c r="AN97" s="343">
        <f t="shared" si="0"/>
        <v>0</v>
      </c>
      <c r="AO97" s="344"/>
      <c r="AP97" s="344"/>
      <c r="AQ97" s="330" t="s">
        <v>83</v>
      </c>
      <c r="AR97" s="327"/>
      <c r="AS97" s="331">
        <v>0</v>
      </c>
      <c r="AT97" s="332">
        <f t="shared" si="1"/>
        <v>0</v>
      </c>
      <c r="AU97" s="333">
        <f>'SO-03 - Beachvolejbalové ...'!P122</f>
        <v>0</v>
      </c>
      <c r="AV97" s="332">
        <f>'SO-03 - Beachvolejbalové ...'!J33</f>
        <v>0</v>
      </c>
      <c r="AW97" s="332">
        <f>'SO-03 - Beachvolejbalové ...'!J34</f>
        <v>0</v>
      </c>
      <c r="AX97" s="332">
        <f>'SO-03 - Beachvolejbalové ...'!J35</f>
        <v>0</v>
      </c>
      <c r="AY97" s="332">
        <f>'SO-03 - Beachvolejbalové ...'!J36</f>
        <v>0</v>
      </c>
      <c r="AZ97" s="332">
        <f>'SO-03 - Beachvolejbalové ...'!F33</f>
        <v>0</v>
      </c>
      <c r="BA97" s="332">
        <f>'SO-03 - Beachvolejbalové ...'!F34</f>
        <v>0</v>
      </c>
      <c r="BB97" s="332">
        <f>'SO-03 - Beachvolejbalové ...'!F35</f>
        <v>0</v>
      </c>
      <c r="BC97" s="332">
        <f>'SO-03 - Beachvolejbalové ...'!F36</f>
        <v>0</v>
      </c>
      <c r="BD97" s="334">
        <f>'SO-03 - Beachvolejbalové ...'!F37</f>
        <v>0</v>
      </c>
      <c r="BT97" s="336" t="s">
        <v>84</v>
      </c>
      <c r="BV97" s="336" t="s">
        <v>78</v>
      </c>
      <c r="BW97" s="336" t="s">
        <v>92</v>
      </c>
      <c r="BX97" s="336" t="s">
        <v>4</v>
      </c>
      <c r="CL97" s="336" t="s">
        <v>1</v>
      </c>
      <c r="CM97" s="336" t="s">
        <v>86</v>
      </c>
    </row>
    <row r="98" spans="1:91" s="335" customFormat="1" ht="14.45" customHeight="1">
      <c r="A98" s="326" t="s">
        <v>80</v>
      </c>
      <c r="B98" s="327"/>
      <c r="C98" s="328"/>
      <c r="D98" s="380" t="s">
        <v>93</v>
      </c>
      <c r="E98" s="380"/>
      <c r="F98" s="380"/>
      <c r="G98" s="380"/>
      <c r="H98" s="380"/>
      <c r="I98" s="329"/>
      <c r="J98" s="380" t="s">
        <v>94</v>
      </c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43">
        <f>'SO-04 - Workoutové prvky'!J30</f>
        <v>0</v>
      </c>
      <c r="AH98" s="344"/>
      <c r="AI98" s="344"/>
      <c r="AJ98" s="344"/>
      <c r="AK98" s="344"/>
      <c r="AL98" s="344"/>
      <c r="AM98" s="344"/>
      <c r="AN98" s="343">
        <f t="shared" si="0"/>
        <v>0</v>
      </c>
      <c r="AO98" s="344"/>
      <c r="AP98" s="344"/>
      <c r="AQ98" s="330" t="s">
        <v>83</v>
      </c>
      <c r="AR98" s="327"/>
      <c r="AS98" s="331">
        <v>0</v>
      </c>
      <c r="AT98" s="332">
        <f t="shared" si="1"/>
        <v>0</v>
      </c>
      <c r="AU98" s="333">
        <f>'SO-04 - Workoutové prvky'!P124</f>
        <v>0</v>
      </c>
      <c r="AV98" s="332">
        <f>'SO-04 - Workoutové prvky'!J33</f>
        <v>0</v>
      </c>
      <c r="AW98" s="332">
        <f>'SO-04 - Workoutové prvky'!J34</f>
        <v>0</v>
      </c>
      <c r="AX98" s="332">
        <f>'SO-04 - Workoutové prvky'!J35</f>
        <v>0</v>
      </c>
      <c r="AY98" s="332">
        <f>'SO-04 - Workoutové prvky'!J36</f>
        <v>0</v>
      </c>
      <c r="AZ98" s="332">
        <f>'SO-04 - Workoutové prvky'!F33</f>
        <v>0</v>
      </c>
      <c r="BA98" s="332">
        <f>'SO-04 - Workoutové prvky'!F34</f>
        <v>0</v>
      </c>
      <c r="BB98" s="332">
        <f>'SO-04 - Workoutové prvky'!F35</f>
        <v>0</v>
      </c>
      <c r="BC98" s="332">
        <f>'SO-04 - Workoutové prvky'!F36</f>
        <v>0</v>
      </c>
      <c r="BD98" s="334">
        <f>'SO-04 - Workoutové prvky'!F37</f>
        <v>0</v>
      </c>
      <c r="BT98" s="336" t="s">
        <v>84</v>
      </c>
      <c r="BV98" s="336" t="s">
        <v>78</v>
      </c>
      <c r="BW98" s="336" t="s">
        <v>95</v>
      </c>
      <c r="BX98" s="336" t="s">
        <v>4</v>
      </c>
      <c r="CL98" s="336" t="s">
        <v>1</v>
      </c>
      <c r="CM98" s="336" t="s">
        <v>86</v>
      </c>
    </row>
    <row r="99" spans="1:91" s="335" customFormat="1" ht="14.45" customHeight="1">
      <c r="A99" s="326" t="s">
        <v>80</v>
      </c>
      <c r="B99" s="327"/>
      <c r="C99" s="328"/>
      <c r="D99" s="380" t="s">
        <v>96</v>
      </c>
      <c r="E99" s="380"/>
      <c r="F99" s="380"/>
      <c r="G99" s="380"/>
      <c r="H99" s="380"/>
      <c r="I99" s="329"/>
      <c r="J99" s="380" t="s">
        <v>97</v>
      </c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  <c r="AA99" s="380"/>
      <c r="AB99" s="380"/>
      <c r="AC99" s="380"/>
      <c r="AD99" s="380"/>
      <c r="AE99" s="380"/>
      <c r="AF99" s="380"/>
      <c r="AG99" s="343">
        <f>'SO-05 - Vrhačský kruh+vrž...'!J30</f>
        <v>0</v>
      </c>
      <c r="AH99" s="344"/>
      <c r="AI99" s="344"/>
      <c r="AJ99" s="344"/>
      <c r="AK99" s="344"/>
      <c r="AL99" s="344"/>
      <c r="AM99" s="344"/>
      <c r="AN99" s="343">
        <f t="shared" si="0"/>
        <v>0</v>
      </c>
      <c r="AO99" s="344"/>
      <c r="AP99" s="344"/>
      <c r="AQ99" s="330" t="s">
        <v>83</v>
      </c>
      <c r="AR99" s="327"/>
      <c r="AS99" s="331">
        <v>0</v>
      </c>
      <c r="AT99" s="332">
        <f t="shared" si="1"/>
        <v>0</v>
      </c>
      <c r="AU99" s="333">
        <f>'SO-05 - Vrhačský kruh+vrž...'!P120</f>
        <v>0</v>
      </c>
      <c r="AV99" s="332">
        <f>'SO-05 - Vrhačský kruh+vrž...'!J33</f>
        <v>0</v>
      </c>
      <c r="AW99" s="332">
        <f>'SO-05 - Vrhačský kruh+vrž...'!J34</f>
        <v>0</v>
      </c>
      <c r="AX99" s="332">
        <f>'SO-05 - Vrhačský kruh+vrž...'!J35</f>
        <v>0</v>
      </c>
      <c r="AY99" s="332">
        <f>'SO-05 - Vrhačský kruh+vrž...'!J36</f>
        <v>0</v>
      </c>
      <c r="AZ99" s="332">
        <f>'SO-05 - Vrhačský kruh+vrž...'!F33</f>
        <v>0</v>
      </c>
      <c r="BA99" s="332">
        <f>'SO-05 - Vrhačský kruh+vrž...'!F34</f>
        <v>0</v>
      </c>
      <c r="BB99" s="332">
        <f>'SO-05 - Vrhačský kruh+vrž...'!F35</f>
        <v>0</v>
      </c>
      <c r="BC99" s="332">
        <f>'SO-05 - Vrhačský kruh+vrž...'!F36</f>
        <v>0</v>
      </c>
      <c r="BD99" s="334">
        <f>'SO-05 - Vrhačský kruh+vrž...'!F37</f>
        <v>0</v>
      </c>
      <c r="BT99" s="336" t="s">
        <v>84</v>
      </c>
      <c r="BV99" s="336" t="s">
        <v>78</v>
      </c>
      <c r="BW99" s="336" t="s">
        <v>98</v>
      </c>
      <c r="BX99" s="336" t="s">
        <v>4</v>
      </c>
      <c r="CL99" s="336" t="s">
        <v>1</v>
      </c>
      <c r="CM99" s="336" t="s">
        <v>86</v>
      </c>
    </row>
    <row r="100" spans="1:91" s="335" customFormat="1" ht="14.45" customHeight="1">
      <c r="A100" s="326" t="s">
        <v>80</v>
      </c>
      <c r="B100" s="327"/>
      <c r="C100" s="328"/>
      <c r="D100" s="380" t="s">
        <v>99</v>
      </c>
      <c r="E100" s="380"/>
      <c r="F100" s="380"/>
      <c r="G100" s="380"/>
      <c r="H100" s="380"/>
      <c r="I100" s="329"/>
      <c r="J100" s="380" t="s">
        <v>100</v>
      </c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43">
        <f>'SO-06 - Rekonstrukce oplo...'!J30</f>
        <v>0</v>
      </c>
      <c r="AH100" s="344"/>
      <c r="AI100" s="344"/>
      <c r="AJ100" s="344"/>
      <c r="AK100" s="344"/>
      <c r="AL100" s="344"/>
      <c r="AM100" s="344"/>
      <c r="AN100" s="343">
        <f t="shared" si="0"/>
        <v>0</v>
      </c>
      <c r="AO100" s="344"/>
      <c r="AP100" s="344"/>
      <c r="AQ100" s="330" t="s">
        <v>83</v>
      </c>
      <c r="AR100" s="327"/>
      <c r="AS100" s="331">
        <v>0</v>
      </c>
      <c r="AT100" s="332">
        <f t="shared" si="1"/>
        <v>0</v>
      </c>
      <c r="AU100" s="333">
        <f>'SO-06 - Rekonstrukce oplo...'!P121</f>
        <v>0</v>
      </c>
      <c r="AV100" s="332">
        <f>'SO-06 - Rekonstrukce oplo...'!J33</f>
        <v>0</v>
      </c>
      <c r="AW100" s="332">
        <f>'SO-06 - Rekonstrukce oplo...'!J34</f>
        <v>0</v>
      </c>
      <c r="AX100" s="332">
        <f>'SO-06 - Rekonstrukce oplo...'!J35</f>
        <v>0</v>
      </c>
      <c r="AY100" s="332">
        <f>'SO-06 - Rekonstrukce oplo...'!J36</f>
        <v>0</v>
      </c>
      <c r="AZ100" s="332">
        <f>'SO-06 - Rekonstrukce oplo...'!F33</f>
        <v>0</v>
      </c>
      <c r="BA100" s="332">
        <f>'SO-06 - Rekonstrukce oplo...'!F34</f>
        <v>0</v>
      </c>
      <c r="BB100" s="332">
        <f>'SO-06 - Rekonstrukce oplo...'!F35</f>
        <v>0</v>
      </c>
      <c r="BC100" s="332">
        <f>'SO-06 - Rekonstrukce oplo...'!F36</f>
        <v>0</v>
      </c>
      <c r="BD100" s="334">
        <f>'SO-06 - Rekonstrukce oplo...'!F37</f>
        <v>0</v>
      </c>
      <c r="BT100" s="336" t="s">
        <v>84</v>
      </c>
      <c r="BV100" s="336" t="s">
        <v>78</v>
      </c>
      <c r="BW100" s="336" t="s">
        <v>101</v>
      </c>
      <c r="BX100" s="336" t="s">
        <v>4</v>
      </c>
      <c r="CL100" s="336" t="s">
        <v>1</v>
      </c>
      <c r="CM100" s="336" t="s">
        <v>86</v>
      </c>
    </row>
    <row r="101" spans="1:91" s="335" customFormat="1" ht="24.6" customHeight="1">
      <c r="A101" s="326" t="s">
        <v>80</v>
      </c>
      <c r="B101" s="327"/>
      <c r="C101" s="328"/>
      <c r="D101" s="380" t="s">
        <v>102</v>
      </c>
      <c r="E101" s="380"/>
      <c r="F101" s="380"/>
      <c r="G101" s="380"/>
      <c r="H101" s="380"/>
      <c r="I101" s="329"/>
      <c r="J101" s="380" t="s">
        <v>103</v>
      </c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43">
        <f>'SO-07 - Ohumusování + ose...'!J30</f>
        <v>0</v>
      </c>
      <c r="AH101" s="344"/>
      <c r="AI101" s="344"/>
      <c r="AJ101" s="344"/>
      <c r="AK101" s="344"/>
      <c r="AL101" s="344"/>
      <c r="AM101" s="344"/>
      <c r="AN101" s="343">
        <f t="shared" si="0"/>
        <v>0</v>
      </c>
      <c r="AO101" s="344"/>
      <c r="AP101" s="344"/>
      <c r="AQ101" s="330" t="s">
        <v>83</v>
      </c>
      <c r="AR101" s="327"/>
      <c r="AS101" s="331">
        <v>0</v>
      </c>
      <c r="AT101" s="332">
        <f t="shared" si="1"/>
        <v>0</v>
      </c>
      <c r="AU101" s="333">
        <f>'SO-07 - Ohumusování + ose...'!P120</f>
        <v>0</v>
      </c>
      <c r="AV101" s="332">
        <f>'SO-07 - Ohumusování + ose...'!J33</f>
        <v>0</v>
      </c>
      <c r="AW101" s="332">
        <f>'SO-07 - Ohumusování + ose...'!J34</f>
        <v>0</v>
      </c>
      <c r="AX101" s="332">
        <f>'SO-07 - Ohumusování + ose...'!J35</f>
        <v>0</v>
      </c>
      <c r="AY101" s="332">
        <f>'SO-07 - Ohumusování + ose...'!J36</f>
        <v>0</v>
      </c>
      <c r="AZ101" s="332">
        <f>'SO-07 - Ohumusování + ose...'!F33</f>
        <v>0</v>
      </c>
      <c r="BA101" s="332">
        <f>'SO-07 - Ohumusování + ose...'!F34</f>
        <v>0</v>
      </c>
      <c r="BB101" s="332">
        <f>'SO-07 - Ohumusování + ose...'!F35</f>
        <v>0</v>
      </c>
      <c r="BC101" s="332">
        <f>'SO-07 - Ohumusování + ose...'!F36</f>
        <v>0</v>
      </c>
      <c r="BD101" s="334">
        <f>'SO-07 - Ohumusování + ose...'!F37</f>
        <v>0</v>
      </c>
      <c r="BT101" s="336" t="s">
        <v>84</v>
      </c>
      <c r="BV101" s="336" t="s">
        <v>78</v>
      </c>
      <c r="BW101" s="336" t="s">
        <v>104</v>
      </c>
      <c r="BX101" s="336" t="s">
        <v>4</v>
      </c>
      <c r="CL101" s="336" t="s">
        <v>1</v>
      </c>
      <c r="CM101" s="336" t="s">
        <v>86</v>
      </c>
    </row>
    <row r="102" spans="1:91" s="335" customFormat="1" ht="14.45" customHeight="1">
      <c r="A102" s="326" t="s">
        <v>80</v>
      </c>
      <c r="B102" s="327"/>
      <c r="C102" s="328"/>
      <c r="D102" s="380" t="s">
        <v>105</v>
      </c>
      <c r="E102" s="380"/>
      <c r="F102" s="380"/>
      <c r="G102" s="380"/>
      <c r="H102" s="380"/>
      <c r="I102" s="329"/>
      <c r="J102" s="380" t="s">
        <v>106</v>
      </c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43">
        <f>'SO-08 - Oplocení další pl...'!J30</f>
        <v>0</v>
      </c>
      <c r="AH102" s="344"/>
      <c r="AI102" s="344"/>
      <c r="AJ102" s="344"/>
      <c r="AK102" s="344"/>
      <c r="AL102" s="344"/>
      <c r="AM102" s="344"/>
      <c r="AN102" s="343">
        <f t="shared" si="0"/>
        <v>0</v>
      </c>
      <c r="AO102" s="344"/>
      <c r="AP102" s="344"/>
      <c r="AQ102" s="330" t="s">
        <v>83</v>
      </c>
      <c r="AR102" s="327"/>
      <c r="AS102" s="331">
        <v>0</v>
      </c>
      <c r="AT102" s="332">
        <f t="shared" si="1"/>
        <v>0</v>
      </c>
      <c r="AU102" s="333">
        <f>'SO-08 - Oplocení další pl...'!P130</f>
        <v>0</v>
      </c>
      <c r="AV102" s="332">
        <f>'SO-08 - Oplocení další pl...'!J33</f>
        <v>0</v>
      </c>
      <c r="AW102" s="332">
        <f>'SO-08 - Oplocení další pl...'!J34</f>
        <v>0</v>
      </c>
      <c r="AX102" s="332">
        <f>'SO-08 - Oplocení další pl...'!J35</f>
        <v>0</v>
      </c>
      <c r="AY102" s="332">
        <f>'SO-08 - Oplocení další pl...'!J36</f>
        <v>0</v>
      </c>
      <c r="AZ102" s="332">
        <f>'SO-08 - Oplocení další pl...'!F33</f>
        <v>0</v>
      </c>
      <c r="BA102" s="332">
        <f>'SO-08 - Oplocení další pl...'!F34</f>
        <v>0</v>
      </c>
      <c r="BB102" s="332">
        <f>'SO-08 - Oplocení další pl...'!F35</f>
        <v>0</v>
      </c>
      <c r="BC102" s="332">
        <f>'SO-08 - Oplocení další pl...'!F36</f>
        <v>0</v>
      </c>
      <c r="BD102" s="334">
        <f>'SO-08 - Oplocení další pl...'!F37</f>
        <v>0</v>
      </c>
      <c r="BT102" s="336" t="s">
        <v>84</v>
      </c>
      <c r="BV102" s="336" t="s">
        <v>78</v>
      </c>
      <c r="BW102" s="336" t="s">
        <v>107</v>
      </c>
      <c r="BX102" s="336" t="s">
        <v>4</v>
      </c>
      <c r="CL102" s="336" t="s">
        <v>1</v>
      </c>
      <c r="CM102" s="336" t="s">
        <v>86</v>
      </c>
    </row>
    <row r="103" spans="1:91" s="335" customFormat="1" ht="14.45" customHeight="1">
      <c r="A103" s="326" t="s">
        <v>80</v>
      </c>
      <c r="B103" s="327"/>
      <c r="C103" s="328"/>
      <c r="D103" s="380" t="s">
        <v>108</v>
      </c>
      <c r="E103" s="380"/>
      <c r="F103" s="380"/>
      <c r="G103" s="380"/>
      <c r="H103" s="380"/>
      <c r="I103" s="329"/>
      <c r="J103" s="380" t="s">
        <v>109</v>
      </c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43">
        <f>'SO-09 - Ovál + umělý trávník'!J30</f>
        <v>0</v>
      </c>
      <c r="AH103" s="344"/>
      <c r="AI103" s="344"/>
      <c r="AJ103" s="344"/>
      <c r="AK103" s="344"/>
      <c r="AL103" s="344"/>
      <c r="AM103" s="344"/>
      <c r="AN103" s="343">
        <f t="shared" si="0"/>
        <v>0</v>
      </c>
      <c r="AO103" s="344"/>
      <c r="AP103" s="344"/>
      <c r="AQ103" s="330" t="s">
        <v>83</v>
      </c>
      <c r="AR103" s="327"/>
      <c r="AS103" s="331">
        <v>0</v>
      </c>
      <c r="AT103" s="332">
        <f t="shared" si="1"/>
        <v>0</v>
      </c>
      <c r="AU103" s="333">
        <f>'SO-09 - Ovál + umělý trávník'!P129</f>
        <v>0</v>
      </c>
      <c r="AV103" s="332">
        <f>'SO-09 - Ovál + umělý trávník'!J33</f>
        <v>0</v>
      </c>
      <c r="AW103" s="332">
        <f>'SO-09 - Ovál + umělý trávník'!J34</f>
        <v>0</v>
      </c>
      <c r="AX103" s="332">
        <f>'SO-09 - Ovál + umělý trávník'!J35</f>
        <v>0</v>
      </c>
      <c r="AY103" s="332">
        <f>'SO-09 - Ovál + umělý trávník'!J36</f>
        <v>0</v>
      </c>
      <c r="AZ103" s="332">
        <f>'SO-09 - Ovál + umělý trávník'!F33</f>
        <v>0</v>
      </c>
      <c r="BA103" s="332">
        <f>'SO-09 - Ovál + umělý trávník'!F34</f>
        <v>0</v>
      </c>
      <c r="BB103" s="332">
        <f>'SO-09 - Ovál + umělý trávník'!F35</f>
        <v>0</v>
      </c>
      <c r="BC103" s="332">
        <f>'SO-09 - Ovál + umělý trávník'!F36</f>
        <v>0</v>
      </c>
      <c r="BD103" s="334">
        <f>'SO-09 - Ovál + umělý trávník'!F37</f>
        <v>0</v>
      </c>
      <c r="BT103" s="336" t="s">
        <v>84</v>
      </c>
      <c r="BV103" s="336" t="s">
        <v>78</v>
      </c>
      <c r="BW103" s="336" t="s">
        <v>110</v>
      </c>
      <c r="BX103" s="336" t="s">
        <v>4</v>
      </c>
      <c r="CL103" s="336" t="s">
        <v>1</v>
      </c>
      <c r="CM103" s="336" t="s">
        <v>86</v>
      </c>
    </row>
    <row r="104" spans="1:91" s="335" customFormat="1" ht="14.45" customHeight="1">
      <c r="A104" s="326" t="s">
        <v>80</v>
      </c>
      <c r="B104" s="327"/>
      <c r="C104" s="328"/>
      <c r="D104" s="380" t="s">
        <v>111</v>
      </c>
      <c r="E104" s="380"/>
      <c r="F104" s="380"/>
      <c r="G104" s="380"/>
      <c r="H104" s="380"/>
      <c r="I104" s="329"/>
      <c r="J104" s="380" t="s">
        <v>112</v>
      </c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  <c r="AA104" s="380"/>
      <c r="AB104" s="380"/>
      <c r="AC104" s="380"/>
      <c r="AD104" s="380"/>
      <c r="AE104" s="380"/>
      <c r="AF104" s="380"/>
      <c r="AG104" s="343">
        <f>'SO-10 - VRN'!J30</f>
        <v>0</v>
      </c>
      <c r="AH104" s="344"/>
      <c r="AI104" s="344"/>
      <c r="AJ104" s="344"/>
      <c r="AK104" s="344"/>
      <c r="AL104" s="344"/>
      <c r="AM104" s="344"/>
      <c r="AN104" s="343">
        <f t="shared" si="0"/>
        <v>0</v>
      </c>
      <c r="AO104" s="344"/>
      <c r="AP104" s="344"/>
      <c r="AQ104" s="330" t="s">
        <v>83</v>
      </c>
      <c r="AR104" s="327"/>
      <c r="AS104" s="337">
        <v>0</v>
      </c>
      <c r="AT104" s="338">
        <f t="shared" si="1"/>
        <v>0</v>
      </c>
      <c r="AU104" s="339">
        <f>'SO-10 - VRN'!P121</f>
        <v>0</v>
      </c>
      <c r="AV104" s="338">
        <f>'SO-10 - VRN'!J33</f>
        <v>0</v>
      </c>
      <c r="AW104" s="338">
        <f>'SO-10 - VRN'!J34</f>
        <v>0</v>
      </c>
      <c r="AX104" s="338">
        <f>'SO-10 - VRN'!J35</f>
        <v>0</v>
      </c>
      <c r="AY104" s="338">
        <f>'SO-10 - VRN'!J36</f>
        <v>0</v>
      </c>
      <c r="AZ104" s="338">
        <f>'SO-10 - VRN'!F33</f>
        <v>0</v>
      </c>
      <c r="BA104" s="338">
        <f>'SO-10 - VRN'!F34</f>
        <v>0</v>
      </c>
      <c r="BB104" s="338">
        <f>'SO-10 - VRN'!F35</f>
        <v>0</v>
      </c>
      <c r="BC104" s="338">
        <f>'SO-10 - VRN'!F36</f>
        <v>0</v>
      </c>
      <c r="BD104" s="340">
        <f>'SO-10 - VRN'!F37</f>
        <v>0</v>
      </c>
      <c r="BT104" s="336" t="s">
        <v>84</v>
      </c>
      <c r="BV104" s="336" t="s">
        <v>78</v>
      </c>
      <c r="BW104" s="336" t="s">
        <v>113</v>
      </c>
      <c r="BX104" s="336" t="s">
        <v>4</v>
      </c>
      <c r="CL104" s="336" t="s">
        <v>1</v>
      </c>
      <c r="CM104" s="336" t="s">
        <v>86</v>
      </c>
    </row>
    <row r="105" spans="1:91" s="159" customFormat="1" ht="30" customHeight="1">
      <c r="A105" s="156"/>
      <c r="B105" s="157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7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</row>
    <row r="106" spans="1:91" s="159" customFormat="1" ht="6.95" customHeight="1">
      <c r="A106" s="156"/>
      <c r="B106" s="187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57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</row>
  </sheetData>
  <sheetProtection algorithmName="SHA-512" hashValue="XazkqLmD+RNEdPzgfMivxE9igb3ttx69ZJMSS3NHis0pKU+QMmidZMjM1iqop/IrSEd5WfjdV5U/d66dPxujUA==" saltValue="t1Xvr7NwN3xtBQdW6r9PRQ==" spinCount="100000" sheet="1" objects="1" scenarios="1" selectLockedCells="1"/>
  <mergeCells count="78"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AK30:AO30"/>
    <mergeCell ref="L30:P30"/>
    <mergeCell ref="W30:AE30"/>
    <mergeCell ref="D102:H102"/>
    <mergeCell ref="D103:H103"/>
    <mergeCell ref="D99:H99"/>
    <mergeCell ref="D100:H100"/>
    <mergeCell ref="D96:H96"/>
    <mergeCell ref="D97:H97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85:AJ85"/>
    <mergeCell ref="BE5:BE3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</mergeCells>
  <hyperlinks>
    <hyperlink ref="A95" location="'SO-01 - Multifunkční hřiš...'!C2" display="/" xr:uid="{00000000-0004-0000-0000-000000000000}"/>
    <hyperlink ref="A96" location="'SO-02 - Třidráhová rovink...'!C2" display="/" xr:uid="{00000000-0004-0000-0000-000001000000}"/>
    <hyperlink ref="A97" location="'SO-03 - Beachvolejbalové ...'!C2" display="/" xr:uid="{00000000-0004-0000-0000-000002000000}"/>
    <hyperlink ref="A98" location="'SO-04 - Workoutové prvky'!C2" display="/" xr:uid="{00000000-0004-0000-0000-000003000000}"/>
    <hyperlink ref="A99" location="'SO-05 - Vrhačský kruh+vrž...'!C2" display="/" xr:uid="{00000000-0004-0000-0000-000004000000}"/>
    <hyperlink ref="A100" location="'SO-06 - Rekonstrukce oplo...'!C2" display="/" xr:uid="{00000000-0004-0000-0000-000005000000}"/>
    <hyperlink ref="A101" location="'SO-07 - Ohumusování + ose...'!C2" display="/" xr:uid="{00000000-0004-0000-0000-000006000000}"/>
    <hyperlink ref="A102" location="'SO-08 - Oplocení další pl...'!C2" display="/" xr:uid="{00000000-0004-0000-0000-000007000000}"/>
    <hyperlink ref="A103" location="'SO-09 - Ovál + umělý trávník'!C2" display="/" xr:uid="{00000000-0004-0000-0000-000008000000}"/>
    <hyperlink ref="A104" location="'SO-10 - VRN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1"/>
  <sheetViews>
    <sheetView showGridLines="0" topLeftCell="A139" workbookViewId="0">
      <selection activeCell="I146" sqref="I146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85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116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ROUND(J130,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ROUND((SUM(BE130:BE250)),  2)</f>
        <v>0</v>
      </c>
      <c r="G33" s="156"/>
      <c r="H33" s="156"/>
      <c r="I33" s="172">
        <v>0.21</v>
      </c>
      <c r="J33" s="171">
        <f>ROUND(((SUM(BE130:BE250))*I33),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ROUND((SUM(BF130:BF250)),  2)</f>
        <v>0</v>
      </c>
      <c r="G34" s="156"/>
      <c r="H34" s="156"/>
      <c r="I34" s="172">
        <v>0.15</v>
      </c>
      <c r="J34" s="171">
        <f>ROUND(((SUM(BF130:BF250))*I34),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ROUND((SUM(BG130:BG250)),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ROUND((SUM(BH130:BH250)),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ROUND((SUM(BI130:BI250)),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SO-01 - Multifunkční hřiště-rozšířené pro skok vysoký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J130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J131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J132</f>
        <v>0</v>
      </c>
      <c r="L98" s="201"/>
    </row>
    <row r="99" spans="1:31" s="200" customFormat="1" ht="19.899999999999999" customHeight="1">
      <c r="B99" s="201"/>
      <c r="D99" s="202" t="s">
        <v>124</v>
      </c>
      <c r="E99" s="203"/>
      <c r="F99" s="203"/>
      <c r="G99" s="203"/>
      <c r="H99" s="203"/>
      <c r="I99" s="203"/>
      <c r="J99" s="204">
        <f>J146</f>
        <v>0</v>
      </c>
      <c r="L99" s="201"/>
    </row>
    <row r="100" spans="1:31" s="200" customFormat="1" ht="19.899999999999999" customHeight="1">
      <c r="B100" s="201"/>
      <c r="D100" s="202" t="s">
        <v>125</v>
      </c>
      <c r="E100" s="203"/>
      <c r="F100" s="203"/>
      <c r="G100" s="203"/>
      <c r="H100" s="203"/>
      <c r="I100" s="203"/>
      <c r="J100" s="204">
        <f>J161</f>
        <v>0</v>
      </c>
      <c r="L100" s="201"/>
    </row>
    <row r="101" spans="1:31" s="200" customFormat="1" ht="19.899999999999999" customHeight="1">
      <c r="B101" s="201"/>
      <c r="D101" s="202" t="s">
        <v>126</v>
      </c>
      <c r="E101" s="203"/>
      <c r="F101" s="203"/>
      <c r="G101" s="203"/>
      <c r="H101" s="203"/>
      <c r="I101" s="203"/>
      <c r="J101" s="204">
        <f>J175</f>
        <v>0</v>
      </c>
      <c r="L101" s="201"/>
    </row>
    <row r="102" spans="1:31" s="200" customFormat="1" ht="19.899999999999999" customHeight="1">
      <c r="B102" s="201"/>
      <c r="D102" s="202" t="s">
        <v>127</v>
      </c>
      <c r="E102" s="203"/>
      <c r="F102" s="203"/>
      <c r="G102" s="203"/>
      <c r="H102" s="203"/>
      <c r="I102" s="203"/>
      <c r="J102" s="204">
        <f>J200</f>
        <v>0</v>
      </c>
      <c r="L102" s="201"/>
    </row>
    <row r="103" spans="1:31" s="200" customFormat="1" ht="19.899999999999999" customHeight="1">
      <c r="B103" s="201"/>
      <c r="D103" s="202" t="s">
        <v>128</v>
      </c>
      <c r="E103" s="203"/>
      <c r="F103" s="203"/>
      <c r="G103" s="203"/>
      <c r="H103" s="203"/>
      <c r="I103" s="203"/>
      <c r="J103" s="204">
        <f>J207</f>
        <v>0</v>
      </c>
      <c r="L103" s="201"/>
    </row>
    <row r="104" spans="1:31" s="200" customFormat="1" ht="19.899999999999999" customHeight="1">
      <c r="B104" s="201"/>
      <c r="D104" s="202" t="s">
        <v>129</v>
      </c>
      <c r="E104" s="203"/>
      <c r="F104" s="203"/>
      <c r="G104" s="203"/>
      <c r="H104" s="203"/>
      <c r="I104" s="203"/>
      <c r="J104" s="204">
        <f>J215</f>
        <v>0</v>
      </c>
      <c r="L104" s="201"/>
    </row>
    <row r="105" spans="1:31" s="200" customFormat="1" ht="19.899999999999999" customHeight="1">
      <c r="B105" s="201"/>
      <c r="D105" s="202" t="s">
        <v>130</v>
      </c>
      <c r="E105" s="203"/>
      <c r="F105" s="203"/>
      <c r="G105" s="203"/>
      <c r="H105" s="203"/>
      <c r="I105" s="203"/>
      <c r="J105" s="204">
        <f>J219</f>
        <v>0</v>
      </c>
      <c r="L105" s="201"/>
    </row>
    <row r="106" spans="1:31" s="200" customFormat="1" ht="19.899999999999999" customHeight="1">
      <c r="B106" s="201"/>
      <c r="D106" s="202" t="s">
        <v>131</v>
      </c>
      <c r="E106" s="203"/>
      <c r="F106" s="203"/>
      <c r="G106" s="203"/>
      <c r="H106" s="203"/>
      <c r="I106" s="203"/>
      <c r="J106" s="204">
        <f>J225</f>
        <v>0</v>
      </c>
      <c r="L106" s="201"/>
    </row>
    <row r="107" spans="1:31" s="200" customFormat="1" ht="19.899999999999999" customHeight="1">
      <c r="B107" s="201"/>
      <c r="D107" s="202" t="s">
        <v>132</v>
      </c>
      <c r="E107" s="203"/>
      <c r="F107" s="203"/>
      <c r="G107" s="203"/>
      <c r="H107" s="203"/>
      <c r="I107" s="203"/>
      <c r="J107" s="204">
        <f>J230</f>
        <v>0</v>
      </c>
      <c r="L107" s="201"/>
    </row>
    <row r="108" spans="1:31" s="200" customFormat="1" ht="19.899999999999999" customHeight="1">
      <c r="B108" s="201"/>
      <c r="D108" s="202" t="s">
        <v>133</v>
      </c>
      <c r="E108" s="203"/>
      <c r="F108" s="203"/>
      <c r="G108" s="203"/>
      <c r="H108" s="203"/>
      <c r="I108" s="203"/>
      <c r="J108" s="204">
        <f>J236</f>
        <v>0</v>
      </c>
      <c r="L108" s="201"/>
    </row>
    <row r="109" spans="1:31" s="200" customFormat="1" ht="19.899999999999999" customHeight="1">
      <c r="B109" s="201"/>
      <c r="D109" s="202" t="s">
        <v>134</v>
      </c>
      <c r="E109" s="203"/>
      <c r="F109" s="203"/>
      <c r="G109" s="203"/>
      <c r="H109" s="203"/>
      <c r="I109" s="203"/>
      <c r="J109" s="204">
        <f>J243</f>
        <v>0</v>
      </c>
      <c r="L109" s="201"/>
    </row>
    <row r="110" spans="1:31" s="200" customFormat="1" ht="19.899999999999999" customHeight="1">
      <c r="B110" s="201"/>
      <c r="D110" s="202" t="s">
        <v>135</v>
      </c>
      <c r="E110" s="203"/>
      <c r="F110" s="203"/>
      <c r="G110" s="203"/>
      <c r="H110" s="203"/>
      <c r="I110" s="203"/>
      <c r="J110" s="204">
        <f>J249</f>
        <v>0</v>
      </c>
      <c r="L110" s="201"/>
    </row>
    <row r="111" spans="1:31" s="159" customFormat="1" ht="21.75" customHeight="1">
      <c r="A111" s="156"/>
      <c r="B111" s="157"/>
      <c r="C111" s="156"/>
      <c r="D111" s="156"/>
      <c r="E111" s="156"/>
      <c r="F111" s="156"/>
      <c r="G111" s="156"/>
      <c r="H111" s="156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6.95" customHeight="1">
      <c r="A112" s="156"/>
      <c r="B112" s="187"/>
      <c r="C112" s="188"/>
      <c r="D112" s="188"/>
      <c r="E112" s="188"/>
      <c r="F112" s="188"/>
      <c r="G112" s="188"/>
      <c r="H112" s="188"/>
      <c r="I112" s="188"/>
      <c r="J112" s="188"/>
      <c r="K112" s="188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6" spans="1:31" s="159" customFormat="1" ht="6.95" customHeight="1">
      <c r="A116" s="156"/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59" customFormat="1" ht="24.95" customHeight="1">
      <c r="A117" s="156"/>
      <c r="B117" s="157"/>
      <c r="C117" s="153" t="s">
        <v>136</v>
      </c>
      <c r="D117" s="156"/>
      <c r="E117" s="156"/>
      <c r="F117" s="156"/>
      <c r="G117" s="156"/>
      <c r="H117" s="156"/>
      <c r="I117" s="156"/>
      <c r="J117" s="156"/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59" customFormat="1" ht="6.95" customHeight="1">
      <c r="A118" s="156"/>
      <c r="B118" s="157"/>
      <c r="C118" s="156"/>
      <c r="D118" s="156"/>
      <c r="E118" s="156"/>
      <c r="F118" s="156"/>
      <c r="G118" s="156"/>
      <c r="H118" s="156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s="159" customFormat="1" ht="12" customHeight="1">
      <c r="A119" s="156"/>
      <c r="B119" s="157"/>
      <c r="C119" s="155" t="s">
        <v>16</v>
      </c>
      <c r="D119" s="156"/>
      <c r="E119" s="156"/>
      <c r="F119" s="156"/>
      <c r="G119" s="156"/>
      <c r="H119" s="156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31" s="159" customFormat="1" ht="27" customHeight="1">
      <c r="A120" s="156"/>
      <c r="B120" s="157"/>
      <c r="C120" s="156"/>
      <c r="D120" s="156"/>
      <c r="E120" s="383" t="str">
        <f>E7</f>
        <v>Rekonstrukce sportovního arealu Dvořákovo gymnázium a soše Kralupy n/Vltavou</v>
      </c>
      <c r="F120" s="384"/>
      <c r="G120" s="384"/>
      <c r="H120" s="384"/>
      <c r="I120" s="156"/>
      <c r="J120" s="156"/>
      <c r="K120" s="156"/>
      <c r="L120" s="158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31" s="159" customFormat="1" ht="12" customHeight="1">
      <c r="A121" s="156"/>
      <c r="B121" s="157"/>
      <c r="C121" s="155" t="s">
        <v>115</v>
      </c>
      <c r="D121" s="156"/>
      <c r="E121" s="156"/>
      <c r="F121" s="156"/>
      <c r="G121" s="156"/>
      <c r="H121" s="156"/>
      <c r="I121" s="156"/>
      <c r="J121" s="156"/>
      <c r="K121" s="156"/>
      <c r="L121" s="158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59" customFormat="1" ht="15.6" customHeight="1">
      <c r="A122" s="156"/>
      <c r="B122" s="157"/>
      <c r="C122" s="156"/>
      <c r="D122" s="156"/>
      <c r="E122" s="367" t="str">
        <f>E9</f>
        <v>SO-01 - Multifunkční hřiště-rozšířené pro skok vysoký</v>
      </c>
      <c r="F122" s="382"/>
      <c r="G122" s="382"/>
      <c r="H122" s="382"/>
      <c r="I122" s="156"/>
      <c r="J122" s="156"/>
      <c r="K122" s="156"/>
      <c r="L122" s="158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59" customFormat="1" ht="6.95" customHeight="1">
      <c r="A123" s="156"/>
      <c r="B123" s="157"/>
      <c r="C123" s="156"/>
      <c r="D123" s="156"/>
      <c r="E123" s="156"/>
      <c r="F123" s="156"/>
      <c r="G123" s="156"/>
      <c r="H123" s="156"/>
      <c r="I123" s="156"/>
      <c r="J123" s="156"/>
      <c r="K123" s="156"/>
      <c r="L123" s="158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59" customFormat="1" ht="12" customHeight="1">
      <c r="A124" s="156"/>
      <c r="B124" s="157"/>
      <c r="C124" s="155" t="s">
        <v>20</v>
      </c>
      <c r="D124" s="156"/>
      <c r="E124" s="156"/>
      <c r="F124" s="160" t="str">
        <f>F12</f>
        <v>Kralupy nad vltavou</v>
      </c>
      <c r="G124" s="156"/>
      <c r="H124" s="156"/>
      <c r="I124" s="155" t="s">
        <v>22</v>
      </c>
      <c r="J124" s="161" t="str">
        <f>IF(J12="","",J12)</f>
        <v>13. 7. 2022</v>
      </c>
      <c r="K124" s="156"/>
      <c r="L124" s="158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59" customFormat="1" ht="6.95" customHeight="1">
      <c r="A125" s="156"/>
      <c r="B125" s="157"/>
      <c r="C125" s="156"/>
      <c r="D125" s="156"/>
      <c r="E125" s="156"/>
      <c r="F125" s="156"/>
      <c r="G125" s="156"/>
      <c r="H125" s="156"/>
      <c r="I125" s="156"/>
      <c r="J125" s="156"/>
      <c r="K125" s="156"/>
      <c r="L125" s="158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59" customFormat="1" ht="15.6" customHeight="1">
      <c r="A126" s="156"/>
      <c r="B126" s="157"/>
      <c r="C126" s="155" t="s">
        <v>24</v>
      </c>
      <c r="D126" s="156"/>
      <c r="E126" s="156"/>
      <c r="F126" s="160" t="str">
        <f>E15</f>
        <v xml:space="preserve"> </v>
      </c>
      <c r="G126" s="156"/>
      <c r="H126" s="156"/>
      <c r="I126" s="155" t="s">
        <v>30</v>
      </c>
      <c r="J126" s="191" t="str">
        <f>E21</f>
        <v>Ing.Hynek Seiner</v>
      </c>
      <c r="K126" s="156"/>
      <c r="L126" s="158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59" customFormat="1" ht="15.6" customHeight="1">
      <c r="A127" s="156"/>
      <c r="B127" s="157"/>
      <c r="C127" s="155" t="s">
        <v>28</v>
      </c>
      <c r="D127" s="156"/>
      <c r="E127" s="156"/>
      <c r="F127" s="160" t="str">
        <f>IF(E18="","",E18)</f>
        <v>Vyplň údaj</v>
      </c>
      <c r="G127" s="156"/>
      <c r="H127" s="156"/>
      <c r="I127" s="155" t="s">
        <v>33</v>
      </c>
      <c r="J127" s="191" t="str">
        <f>E24</f>
        <v>Horáková Dana</v>
      </c>
      <c r="K127" s="156"/>
      <c r="L127" s="158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59" customFormat="1" ht="10.35" customHeight="1">
      <c r="A128" s="156"/>
      <c r="B128" s="157"/>
      <c r="C128" s="156"/>
      <c r="D128" s="156"/>
      <c r="E128" s="156"/>
      <c r="F128" s="156"/>
      <c r="G128" s="156"/>
      <c r="H128" s="156"/>
      <c r="I128" s="156"/>
      <c r="J128" s="156"/>
      <c r="K128" s="156"/>
      <c r="L128" s="158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14" customFormat="1" ht="29.25" customHeight="1">
      <c r="A129" s="205"/>
      <c r="B129" s="206"/>
      <c r="C129" s="207" t="s">
        <v>137</v>
      </c>
      <c r="D129" s="208" t="s">
        <v>61</v>
      </c>
      <c r="E129" s="208" t="s">
        <v>57</v>
      </c>
      <c r="F129" s="208" t="s">
        <v>58</v>
      </c>
      <c r="G129" s="208" t="s">
        <v>138</v>
      </c>
      <c r="H129" s="208" t="s">
        <v>139</v>
      </c>
      <c r="I129" s="208" t="s">
        <v>140</v>
      </c>
      <c r="J129" s="208" t="s">
        <v>119</v>
      </c>
      <c r="K129" s="209" t="s">
        <v>141</v>
      </c>
      <c r="L129" s="210"/>
      <c r="M129" s="211" t="s">
        <v>1</v>
      </c>
      <c r="N129" s="212" t="s">
        <v>40</v>
      </c>
      <c r="O129" s="212" t="s">
        <v>142</v>
      </c>
      <c r="P129" s="212" t="s">
        <v>143</v>
      </c>
      <c r="Q129" s="212" t="s">
        <v>144</v>
      </c>
      <c r="R129" s="212" t="s">
        <v>145</v>
      </c>
      <c r="S129" s="212" t="s">
        <v>146</v>
      </c>
      <c r="T129" s="213" t="s">
        <v>147</v>
      </c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</row>
    <row r="130" spans="1:65" s="159" customFormat="1" ht="22.9" customHeight="1">
      <c r="A130" s="156"/>
      <c r="B130" s="157"/>
      <c r="C130" s="215" t="s">
        <v>148</v>
      </c>
      <c r="D130" s="156"/>
      <c r="E130" s="156"/>
      <c r="F130" s="156"/>
      <c r="G130" s="156"/>
      <c r="H130" s="156"/>
      <c r="I130" s="156"/>
      <c r="J130" s="216">
        <f>BK130</f>
        <v>0</v>
      </c>
      <c r="K130" s="156"/>
      <c r="L130" s="157"/>
      <c r="M130" s="217"/>
      <c r="N130" s="218"/>
      <c r="O130" s="166"/>
      <c r="P130" s="219">
        <f>P131</f>
        <v>0</v>
      </c>
      <c r="Q130" s="166"/>
      <c r="R130" s="219">
        <f>R131</f>
        <v>951.45440230000008</v>
      </c>
      <c r="S130" s="166"/>
      <c r="T130" s="220">
        <f>T131</f>
        <v>1.7299999999999999E-2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T130" s="149" t="s">
        <v>75</v>
      </c>
      <c r="AU130" s="149" t="s">
        <v>121</v>
      </c>
      <c r="BK130" s="221">
        <f>BK131</f>
        <v>0</v>
      </c>
    </row>
    <row r="131" spans="1:65" s="222" customFormat="1" ht="25.9" customHeight="1">
      <c r="B131" s="223"/>
      <c r="D131" s="224" t="s">
        <v>75</v>
      </c>
      <c r="E131" s="225" t="s">
        <v>149</v>
      </c>
      <c r="F131" s="225" t="s">
        <v>150</v>
      </c>
      <c r="J131" s="226">
        <f>BK131</f>
        <v>0</v>
      </c>
      <c r="L131" s="223"/>
      <c r="M131" s="227"/>
      <c r="N131" s="228"/>
      <c r="O131" s="228"/>
      <c r="P131" s="229">
        <f>P132+P146+P161+P175+P200+P207+P215+P219+P225+P230+P236+P243+P249</f>
        <v>0</v>
      </c>
      <c r="Q131" s="228"/>
      <c r="R131" s="229">
        <f>R132+R146+R161+R175+R200+R207+R215+R219+R225+R230+R236+R243+R249</f>
        <v>951.45440230000008</v>
      </c>
      <c r="S131" s="228"/>
      <c r="T131" s="230">
        <f>T132+T146+T161+T175+T200+T207+T215+T219+T225+T230+T236+T243+T249</f>
        <v>1.7299999999999999E-2</v>
      </c>
      <c r="AR131" s="224" t="s">
        <v>84</v>
      </c>
      <c r="AT131" s="231" t="s">
        <v>75</v>
      </c>
      <c r="AU131" s="231" t="s">
        <v>76</v>
      </c>
      <c r="AY131" s="224" t="s">
        <v>151</v>
      </c>
      <c r="BK131" s="232">
        <f>BK132+BK146+BK161+BK175+BK200+BK207+BK215+BK219+BK225+BK230+BK236+BK243+BK249</f>
        <v>0</v>
      </c>
    </row>
    <row r="132" spans="1:65" s="222" customFormat="1" ht="22.9" customHeight="1">
      <c r="B132" s="223"/>
      <c r="D132" s="224" t="s">
        <v>75</v>
      </c>
      <c r="E132" s="233" t="s">
        <v>84</v>
      </c>
      <c r="F132" s="233" t="s">
        <v>152</v>
      </c>
      <c r="J132" s="234">
        <f>BK132</f>
        <v>0</v>
      </c>
      <c r="L132" s="223"/>
      <c r="M132" s="227"/>
      <c r="N132" s="228"/>
      <c r="O132" s="228"/>
      <c r="P132" s="229">
        <f>SUM(P133:P145)</f>
        <v>0</v>
      </c>
      <c r="Q132" s="228"/>
      <c r="R132" s="229">
        <f>SUM(R133:R145)</f>
        <v>0.47356399999999998</v>
      </c>
      <c r="S132" s="228"/>
      <c r="T132" s="230">
        <f>SUM(T133:T145)</f>
        <v>0</v>
      </c>
      <c r="AR132" s="224" t="s">
        <v>84</v>
      </c>
      <c r="AT132" s="231" t="s">
        <v>75</v>
      </c>
      <c r="AU132" s="231" t="s">
        <v>84</v>
      </c>
      <c r="AY132" s="224" t="s">
        <v>151</v>
      </c>
      <c r="BK132" s="232">
        <f>SUM(BK133:BK145)</f>
        <v>0</v>
      </c>
    </row>
    <row r="133" spans="1:65" s="159" customFormat="1" ht="22.15" customHeight="1">
      <c r="A133" s="156"/>
      <c r="B133" s="157"/>
      <c r="C133" s="235" t="s">
        <v>84</v>
      </c>
      <c r="D133" s="235" t="s">
        <v>153</v>
      </c>
      <c r="E133" s="236" t="s">
        <v>154</v>
      </c>
      <c r="F133" s="237" t="s">
        <v>155</v>
      </c>
      <c r="G133" s="238" t="s">
        <v>156</v>
      </c>
      <c r="H133" s="239">
        <v>1040</v>
      </c>
      <c r="I133" s="101"/>
      <c r="J133" s="240">
        <f>ROUND(I133*H133,2)</f>
        <v>0</v>
      </c>
      <c r="K133" s="237" t="s">
        <v>157</v>
      </c>
      <c r="L133" s="157"/>
      <c r="M133" s="241" t="s">
        <v>1</v>
      </c>
      <c r="N133" s="242" t="s">
        <v>41</v>
      </c>
      <c r="O133" s="243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158</v>
      </c>
      <c r="AT133" s="246" t="s">
        <v>153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159</v>
      </c>
    </row>
    <row r="134" spans="1:65" s="159" customFormat="1" ht="22.15" customHeight="1">
      <c r="A134" s="156"/>
      <c r="B134" s="157"/>
      <c r="C134" s="235" t="s">
        <v>86</v>
      </c>
      <c r="D134" s="235" t="s">
        <v>153</v>
      </c>
      <c r="E134" s="236" t="s">
        <v>160</v>
      </c>
      <c r="F134" s="237" t="s">
        <v>161</v>
      </c>
      <c r="G134" s="238" t="s">
        <v>156</v>
      </c>
      <c r="H134" s="239">
        <v>1040</v>
      </c>
      <c r="I134" s="101"/>
      <c r="J134" s="240">
        <f>ROUND(I134*H134,2)</f>
        <v>0</v>
      </c>
      <c r="K134" s="237" t="s">
        <v>157</v>
      </c>
      <c r="L134" s="157"/>
      <c r="M134" s="241" t="s">
        <v>1</v>
      </c>
      <c r="N134" s="242" t="s">
        <v>41</v>
      </c>
      <c r="O134" s="243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246" t="s">
        <v>158</v>
      </c>
      <c r="AT134" s="246" t="s">
        <v>153</v>
      </c>
      <c r="AU134" s="246" t="s">
        <v>86</v>
      </c>
      <c r="AY134" s="149" t="s">
        <v>151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49" t="s">
        <v>84</v>
      </c>
      <c r="BK134" s="247">
        <f>ROUND(I134*H134,2)</f>
        <v>0</v>
      </c>
      <c r="BL134" s="149" t="s">
        <v>158</v>
      </c>
      <c r="BM134" s="246" t="s">
        <v>162</v>
      </c>
    </row>
    <row r="135" spans="1:65" s="159" customFormat="1" ht="22.15" customHeight="1">
      <c r="A135" s="156"/>
      <c r="B135" s="157"/>
      <c r="C135" s="235" t="s">
        <v>163</v>
      </c>
      <c r="D135" s="235" t="s">
        <v>153</v>
      </c>
      <c r="E135" s="236" t="s">
        <v>164</v>
      </c>
      <c r="F135" s="237" t="s">
        <v>165</v>
      </c>
      <c r="G135" s="238" t="s">
        <v>166</v>
      </c>
      <c r="H135" s="239">
        <v>104</v>
      </c>
      <c r="I135" s="101"/>
      <c r="J135" s="240">
        <f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167</v>
      </c>
    </row>
    <row r="136" spans="1:65" s="248" customFormat="1">
      <c r="B136" s="249"/>
      <c r="D136" s="250" t="s">
        <v>168</v>
      </c>
      <c r="E136" s="251" t="s">
        <v>1</v>
      </c>
      <c r="F136" s="252" t="s">
        <v>169</v>
      </c>
      <c r="H136" s="253">
        <v>104</v>
      </c>
      <c r="I136" s="114"/>
      <c r="L136" s="249"/>
      <c r="M136" s="254"/>
      <c r="N136" s="255"/>
      <c r="O136" s="255"/>
      <c r="P136" s="255"/>
      <c r="Q136" s="255"/>
      <c r="R136" s="255"/>
      <c r="S136" s="255"/>
      <c r="T136" s="256"/>
      <c r="AT136" s="251" t="s">
        <v>168</v>
      </c>
      <c r="AU136" s="251" t="s">
        <v>86</v>
      </c>
      <c r="AV136" s="248" t="s">
        <v>86</v>
      </c>
      <c r="AW136" s="248" t="s">
        <v>32</v>
      </c>
      <c r="AX136" s="248" t="s">
        <v>76</v>
      </c>
      <c r="AY136" s="251" t="s">
        <v>151</v>
      </c>
    </row>
    <row r="137" spans="1:65" s="257" customFormat="1">
      <c r="B137" s="258"/>
      <c r="D137" s="250" t="s">
        <v>168</v>
      </c>
      <c r="E137" s="259" t="s">
        <v>1</v>
      </c>
      <c r="F137" s="260" t="s">
        <v>170</v>
      </c>
      <c r="H137" s="261">
        <v>104</v>
      </c>
      <c r="I137" s="122"/>
      <c r="L137" s="258"/>
      <c r="M137" s="262"/>
      <c r="N137" s="263"/>
      <c r="O137" s="263"/>
      <c r="P137" s="263"/>
      <c r="Q137" s="263"/>
      <c r="R137" s="263"/>
      <c r="S137" s="263"/>
      <c r="T137" s="264"/>
      <c r="AT137" s="259" t="s">
        <v>168</v>
      </c>
      <c r="AU137" s="259" t="s">
        <v>86</v>
      </c>
      <c r="AV137" s="257" t="s">
        <v>158</v>
      </c>
      <c r="AW137" s="257" t="s">
        <v>32</v>
      </c>
      <c r="AX137" s="257" t="s">
        <v>84</v>
      </c>
      <c r="AY137" s="259" t="s">
        <v>151</v>
      </c>
    </row>
    <row r="138" spans="1:65" s="159" customFormat="1" ht="22.15" customHeight="1">
      <c r="A138" s="156"/>
      <c r="B138" s="157"/>
      <c r="C138" s="235" t="s">
        <v>158</v>
      </c>
      <c r="D138" s="235" t="s">
        <v>153</v>
      </c>
      <c r="E138" s="236" t="s">
        <v>171</v>
      </c>
      <c r="F138" s="237" t="s">
        <v>172</v>
      </c>
      <c r="G138" s="238" t="s">
        <v>156</v>
      </c>
      <c r="H138" s="239">
        <v>1040</v>
      </c>
      <c r="I138" s="101"/>
      <c r="J138" s="240">
        <f t="shared" ref="J138:J144" si="0">ROUND(I138*H138,2)</f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 t="shared" ref="P138:P144" si="1">O138*H138</f>
        <v>0</v>
      </c>
      <c r="Q138" s="244">
        <v>0</v>
      </c>
      <c r="R138" s="244">
        <f t="shared" ref="R138:R144" si="2">Q138*H138</f>
        <v>0</v>
      </c>
      <c r="S138" s="244">
        <v>0</v>
      </c>
      <c r="T138" s="245">
        <f t="shared" ref="T138:T144" si="3">S138*H138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158</v>
      </c>
      <c r="AT138" s="246" t="s">
        <v>153</v>
      </c>
      <c r="AU138" s="246" t="s">
        <v>86</v>
      </c>
      <c r="AY138" s="149" t="s">
        <v>151</v>
      </c>
      <c r="BE138" s="247">
        <f t="shared" ref="BE138:BE144" si="4">IF(N138="základní",J138,0)</f>
        <v>0</v>
      </c>
      <c r="BF138" s="247">
        <f t="shared" ref="BF138:BF144" si="5">IF(N138="snížená",J138,0)</f>
        <v>0</v>
      </c>
      <c r="BG138" s="247">
        <f t="shared" ref="BG138:BG144" si="6">IF(N138="zákl. přenesená",J138,0)</f>
        <v>0</v>
      </c>
      <c r="BH138" s="247">
        <f t="shared" ref="BH138:BH144" si="7">IF(N138="sníž. přenesená",J138,0)</f>
        <v>0</v>
      </c>
      <c r="BI138" s="247">
        <f t="shared" ref="BI138:BI144" si="8">IF(N138="nulová",J138,0)</f>
        <v>0</v>
      </c>
      <c r="BJ138" s="149" t="s">
        <v>84</v>
      </c>
      <c r="BK138" s="247">
        <f t="shared" ref="BK138:BK144" si="9">ROUND(I138*H138,2)</f>
        <v>0</v>
      </c>
      <c r="BL138" s="149" t="s">
        <v>158</v>
      </c>
      <c r="BM138" s="246" t="s">
        <v>173</v>
      </c>
    </row>
    <row r="139" spans="1:65" s="159" customFormat="1" ht="30" customHeight="1">
      <c r="A139" s="156"/>
      <c r="B139" s="157"/>
      <c r="C139" s="235" t="s">
        <v>174</v>
      </c>
      <c r="D139" s="235" t="s">
        <v>153</v>
      </c>
      <c r="E139" s="236" t="s">
        <v>175</v>
      </c>
      <c r="F139" s="237" t="s">
        <v>176</v>
      </c>
      <c r="G139" s="238" t="s">
        <v>166</v>
      </c>
      <c r="H139" s="239">
        <v>310</v>
      </c>
      <c r="I139" s="101"/>
      <c r="J139" s="240">
        <f t="shared" si="0"/>
        <v>0</v>
      </c>
      <c r="K139" s="237" t="s">
        <v>157</v>
      </c>
      <c r="L139" s="157"/>
      <c r="M139" s="241" t="s">
        <v>1</v>
      </c>
      <c r="N139" s="242" t="s">
        <v>41</v>
      </c>
      <c r="O139" s="243"/>
      <c r="P139" s="244">
        <f t="shared" si="1"/>
        <v>0</v>
      </c>
      <c r="Q139" s="244">
        <v>0</v>
      </c>
      <c r="R139" s="244">
        <f t="shared" si="2"/>
        <v>0</v>
      </c>
      <c r="S139" s="244">
        <v>0</v>
      </c>
      <c r="T139" s="245">
        <f t="shared" si="3"/>
        <v>0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246" t="s">
        <v>158</v>
      </c>
      <c r="AT139" s="246" t="s">
        <v>153</v>
      </c>
      <c r="AU139" s="246" t="s">
        <v>86</v>
      </c>
      <c r="AY139" s="149" t="s">
        <v>151</v>
      </c>
      <c r="BE139" s="247">
        <f t="shared" si="4"/>
        <v>0</v>
      </c>
      <c r="BF139" s="247">
        <f t="shared" si="5"/>
        <v>0</v>
      </c>
      <c r="BG139" s="247">
        <f t="shared" si="6"/>
        <v>0</v>
      </c>
      <c r="BH139" s="247">
        <f t="shared" si="7"/>
        <v>0</v>
      </c>
      <c r="BI139" s="247">
        <f t="shared" si="8"/>
        <v>0</v>
      </c>
      <c r="BJ139" s="149" t="s">
        <v>84</v>
      </c>
      <c r="BK139" s="247">
        <f t="shared" si="9"/>
        <v>0</v>
      </c>
      <c r="BL139" s="149" t="s">
        <v>158</v>
      </c>
      <c r="BM139" s="246" t="s">
        <v>177</v>
      </c>
    </row>
    <row r="140" spans="1:65" s="159" customFormat="1" ht="34.9" customHeight="1">
      <c r="A140" s="156"/>
      <c r="B140" s="157"/>
      <c r="C140" s="235" t="s">
        <v>178</v>
      </c>
      <c r="D140" s="235" t="s">
        <v>153</v>
      </c>
      <c r="E140" s="236" t="s">
        <v>179</v>
      </c>
      <c r="F140" s="237" t="s">
        <v>180</v>
      </c>
      <c r="G140" s="238" t="s">
        <v>166</v>
      </c>
      <c r="H140" s="239">
        <v>310</v>
      </c>
      <c r="I140" s="101"/>
      <c r="J140" s="240">
        <f t="shared" si="0"/>
        <v>0</v>
      </c>
      <c r="K140" s="237" t="s">
        <v>157</v>
      </c>
      <c r="L140" s="157"/>
      <c r="M140" s="241" t="s">
        <v>1</v>
      </c>
      <c r="N140" s="242" t="s">
        <v>41</v>
      </c>
      <c r="O140" s="243"/>
      <c r="P140" s="244">
        <f t="shared" si="1"/>
        <v>0</v>
      </c>
      <c r="Q140" s="244">
        <v>0</v>
      </c>
      <c r="R140" s="244">
        <f t="shared" si="2"/>
        <v>0</v>
      </c>
      <c r="S140" s="244">
        <v>0</v>
      </c>
      <c r="T140" s="245">
        <f t="shared" si="3"/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246" t="s">
        <v>158</v>
      </c>
      <c r="AT140" s="246" t="s">
        <v>153</v>
      </c>
      <c r="AU140" s="246" t="s">
        <v>86</v>
      </c>
      <c r="AY140" s="149" t="s">
        <v>151</v>
      </c>
      <c r="BE140" s="247">
        <f t="shared" si="4"/>
        <v>0</v>
      </c>
      <c r="BF140" s="247">
        <f t="shared" si="5"/>
        <v>0</v>
      </c>
      <c r="BG140" s="247">
        <f t="shared" si="6"/>
        <v>0</v>
      </c>
      <c r="BH140" s="247">
        <f t="shared" si="7"/>
        <v>0</v>
      </c>
      <c r="BI140" s="247">
        <f t="shared" si="8"/>
        <v>0</v>
      </c>
      <c r="BJ140" s="149" t="s">
        <v>84</v>
      </c>
      <c r="BK140" s="247">
        <f t="shared" si="9"/>
        <v>0</v>
      </c>
      <c r="BL140" s="149" t="s">
        <v>158</v>
      </c>
      <c r="BM140" s="246" t="s">
        <v>181</v>
      </c>
    </row>
    <row r="141" spans="1:65" s="159" customFormat="1" ht="14.45" customHeight="1">
      <c r="A141" s="156"/>
      <c r="B141" s="157"/>
      <c r="C141" s="235" t="s">
        <v>182</v>
      </c>
      <c r="D141" s="235" t="s">
        <v>153</v>
      </c>
      <c r="E141" s="236" t="s">
        <v>183</v>
      </c>
      <c r="F141" s="237" t="s">
        <v>184</v>
      </c>
      <c r="G141" s="238" t="s">
        <v>166</v>
      </c>
      <c r="H141" s="239">
        <v>310</v>
      </c>
      <c r="I141" s="101"/>
      <c r="J141" s="240">
        <f t="shared" si="0"/>
        <v>0</v>
      </c>
      <c r="K141" s="237" t="s">
        <v>157</v>
      </c>
      <c r="L141" s="157"/>
      <c r="M141" s="241" t="s">
        <v>1</v>
      </c>
      <c r="N141" s="242" t="s">
        <v>41</v>
      </c>
      <c r="O141" s="243"/>
      <c r="P141" s="244">
        <f t="shared" si="1"/>
        <v>0</v>
      </c>
      <c r="Q141" s="244">
        <v>0</v>
      </c>
      <c r="R141" s="244">
        <f t="shared" si="2"/>
        <v>0</v>
      </c>
      <c r="S141" s="244">
        <v>0</v>
      </c>
      <c r="T141" s="245">
        <f t="shared" si="3"/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R141" s="246" t="s">
        <v>158</v>
      </c>
      <c r="AT141" s="246" t="s">
        <v>153</v>
      </c>
      <c r="AU141" s="246" t="s">
        <v>86</v>
      </c>
      <c r="AY141" s="149" t="s">
        <v>151</v>
      </c>
      <c r="BE141" s="247">
        <f t="shared" si="4"/>
        <v>0</v>
      </c>
      <c r="BF141" s="247">
        <f t="shared" si="5"/>
        <v>0</v>
      </c>
      <c r="BG141" s="247">
        <f t="shared" si="6"/>
        <v>0</v>
      </c>
      <c r="BH141" s="247">
        <f t="shared" si="7"/>
        <v>0</v>
      </c>
      <c r="BI141" s="247">
        <f t="shared" si="8"/>
        <v>0</v>
      </c>
      <c r="BJ141" s="149" t="s">
        <v>84</v>
      </c>
      <c r="BK141" s="247">
        <f t="shared" si="9"/>
        <v>0</v>
      </c>
      <c r="BL141" s="149" t="s">
        <v>158</v>
      </c>
      <c r="BM141" s="246" t="s">
        <v>185</v>
      </c>
    </row>
    <row r="142" spans="1:65" s="159" customFormat="1" ht="30" customHeight="1">
      <c r="A142" s="156"/>
      <c r="B142" s="157"/>
      <c r="C142" s="235" t="s">
        <v>186</v>
      </c>
      <c r="D142" s="235" t="s">
        <v>153</v>
      </c>
      <c r="E142" s="236" t="s">
        <v>187</v>
      </c>
      <c r="F142" s="237" t="s">
        <v>188</v>
      </c>
      <c r="G142" s="238" t="s">
        <v>166</v>
      </c>
      <c r="H142" s="239">
        <v>310</v>
      </c>
      <c r="I142" s="101"/>
      <c r="J142" s="240">
        <f t="shared" si="0"/>
        <v>0</v>
      </c>
      <c r="K142" s="237" t="s">
        <v>1</v>
      </c>
      <c r="L142" s="157"/>
      <c r="M142" s="241" t="s">
        <v>1</v>
      </c>
      <c r="N142" s="242" t="s">
        <v>41</v>
      </c>
      <c r="O142" s="243"/>
      <c r="P142" s="244">
        <f t="shared" si="1"/>
        <v>0</v>
      </c>
      <c r="Q142" s="244">
        <v>0</v>
      </c>
      <c r="R142" s="244">
        <f t="shared" si="2"/>
        <v>0</v>
      </c>
      <c r="S142" s="244">
        <v>0</v>
      </c>
      <c r="T142" s="245">
        <f t="shared" si="3"/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246" t="s">
        <v>158</v>
      </c>
      <c r="AT142" s="246" t="s">
        <v>153</v>
      </c>
      <c r="AU142" s="246" t="s">
        <v>86</v>
      </c>
      <c r="AY142" s="149" t="s">
        <v>151</v>
      </c>
      <c r="BE142" s="247">
        <f t="shared" si="4"/>
        <v>0</v>
      </c>
      <c r="BF142" s="247">
        <f t="shared" si="5"/>
        <v>0</v>
      </c>
      <c r="BG142" s="247">
        <f t="shared" si="6"/>
        <v>0</v>
      </c>
      <c r="BH142" s="247">
        <f t="shared" si="7"/>
        <v>0</v>
      </c>
      <c r="BI142" s="247">
        <f t="shared" si="8"/>
        <v>0</v>
      </c>
      <c r="BJ142" s="149" t="s">
        <v>84</v>
      </c>
      <c r="BK142" s="247">
        <f t="shared" si="9"/>
        <v>0</v>
      </c>
      <c r="BL142" s="149" t="s">
        <v>158</v>
      </c>
      <c r="BM142" s="246" t="s">
        <v>189</v>
      </c>
    </row>
    <row r="143" spans="1:65" s="159" customFormat="1" ht="22.15" customHeight="1">
      <c r="A143" s="156"/>
      <c r="B143" s="157"/>
      <c r="C143" s="235" t="s">
        <v>190</v>
      </c>
      <c r="D143" s="235" t="s">
        <v>153</v>
      </c>
      <c r="E143" s="236" t="s">
        <v>191</v>
      </c>
      <c r="F143" s="237" t="s">
        <v>192</v>
      </c>
      <c r="G143" s="238" t="s">
        <v>156</v>
      </c>
      <c r="H143" s="239">
        <v>1040</v>
      </c>
      <c r="I143" s="101"/>
      <c r="J143" s="240">
        <f t="shared" si="0"/>
        <v>0</v>
      </c>
      <c r="K143" s="237" t="s">
        <v>157</v>
      </c>
      <c r="L143" s="157"/>
      <c r="M143" s="241" t="s">
        <v>1</v>
      </c>
      <c r="N143" s="242" t="s">
        <v>41</v>
      </c>
      <c r="O143" s="243"/>
      <c r="P143" s="244">
        <f t="shared" si="1"/>
        <v>0</v>
      </c>
      <c r="Q143" s="244">
        <v>1E-4</v>
      </c>
      <c r="R143" s="244">
        <f t="shared" si="2"/>
        <v>0.10400000000000001</v>
      </c>
      <c r="S143" s="244">
        <v>0</v>
      </c>
      <c r="T143" s="245">
        <f t="shared" si="3"/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246" t="s">
        <v>158</v>
      </c>
      <c r="AT143" s="246" t="s">
        <v>153</v>
      </c>
      <c r="AU143" s="246" t="s">
        <v>86</v>
      </c>
      <c r="AY143" s="149" t="s">
        <v>151</v>
      </c>
      <c r="BE143" s="247">
        <f t="shared" si="4"/>
        <v>0</v>
      </c>
      <c r="BF143" s="247">
        <f t="shared" si="5"/>
        <v>0</v>
      </c>
      <c r="BG143" s="247">
        <f t="shared" si="6"/>
        <v>0</v>
      </c>
      <c r="BH143" s="247">
        <f t="shared" si="7"/>
        <v>0</v>
      </c>
      <c r="BI143" s="247">
        <f t="shared" si="8"/>
        <v>0</v>
      </c>
      <c r="BJ143" s="149" t="s">
        <v>84</v>
      </c>
      <c r="BK143" s="247">
        <f t="shared" si="9"/>
        <v>0</v>
      </c>
      <c r="BL143" s="149" t="s">
        <v>158</v>
      </c>
      <c r="BM143" s="246" t="s">
        <v>193</v>
      </c>
    </row>
    <row r="144" spans="1:65" s="159" customFormat="1" ht="22.15" customHeight="1">
      <c r="A144" s="156"/>
      <c r="B144" s="157"/>
      <c r="C144" s="265" t="s">
        <v>194</v>
      </c>
      <c r="D144" s="265" t="s">
        <v>195</v>
      </c>
      <c r="E144" s="266" t="s">
        <v>196</v>
      </c>
      <c r="F144" s="267" t="s">
        <v>197</v>
      </c>
      <c r="G144" s="268" t="s">
        <v>156</v>
      </c>
      <c r="H144" s="269">
        <v>1231.8800000000001</v>
      </c>
      <c r="I144" s="131"/>
      <c r="J144" s="270">
        <f t="shared" si="0"/>
        <v>0</v>
      </c>
      <c r="K144" s="267" t="s">
        <v>198</v>
      </c>
      <c r="L144" s="271"/>
      <c r="M144" s="272" t="s">
        <v>1</v>
      </c>
      <c r="N144" s="273" t="s">
        <v>41</v>
      </c>
      <c r="O144" s="243"/>
      <c r="P144" s="244">
        <f t="shared" si="1"/>
        <v>0</v>
      </c>
      <c r="Q144" s="244">
        <v>2.9999999999999997E-4</v>
      </c>
      <c r="R144" s="244">
        <f t="shared" si="2"/>
        <v>0.369564</v>
      </c>
      <c r="S144" s="244">
        <v>0</v>
      </c>
      <c r="T144" s="245">
        <f t="shared" si="3"/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R144" s="246" t="s">
        <v>186</v>
      </c>
      <c r="AT144" s="246" t="s">
        <v>195</v>
      </c>
      <c r="AU144" s="246" t="s">
        <v>86</v>
      </c>
      <c r="AY144" s="149" t="s">
        <v>151</v>
      </c>
      <c r="BE144" s="247">
        <f t="shared" si="4"/>
        <v>0</v>
      </c>
      <c r="BF144" s="247">
        <f t="shared" si="5"/>
        <v>0</v>
      </c>
      <c r="BG144" s="247">
        <f t="shared" si="6"/>
        <v>0</v>
      </c>
      <c r="BH144" s="247">
        <f t="shared" si="7"/>
        <v>0</v>
      </c>
      <c r="BI144" s="247">
        <f t="shared" si="8"/>
        <v>0</v>
      </c>
      <c r="BJ144" s="149" t="s">
        <v>84</v>
      </c>
      <c r="BK144" s="247">
        <f t="shared" si="9"/>
        <v>0</v>
      </c>
      <c r="BL144" s="149" t="s">
        <v>158</v>
      </c>
      <c r="BM144" s="246" t="s">
        <v>199</v>
      </c>
    </row>
    <row r="145" spans="1:65" s="248" customFormat="1">
      <c r="B145" s="249"/>
      <c r="D145" s="250" t="s">
        <v>168</v>
      </c>
      <c r="F145" s="252" t="s">
        <v>200</v>
      </c>
      <c r="H145" s="253">
        <v>1231.8800000000001</v>
      </c>
      <c r="I145" s="114"/>
      <c r="L145" s="249"/>
      <c r="M145" s="254"/>
      <c r="N145" s="255"/>
      <c r="O145" s="255"/>
      <c r="P145" s="255"/>
      <c r="Q145" s="255"/>
      <c r="R145" s="255"/>
      <c r="S145" s="255"/>
      <c r="T145" s="256"/>
      <c r="AT145" s="251" t="s">
        <v>168</v>
      </c>
      <c r="AU145" s="251" t="s">
        <v>86</v>
      </c>
      <c r="AV145" s="248" t="s">
        <v>86</v>
      </c>
      <c r="AW145" s="248" t="s">
        <v>3</v>
      </c>
      <c r="AX145" s="248" t="s">
        <v>84</v>
      </c>
      <c r="AY145" s="251" t="s">
        <v>151</v>
      </c>
    </row>
    <row r="146" spans="1:65" s="222" customFormat="1" ht="22.9" customHeight="1">
      <c r="B146" s="223"/>
      <c r="D146" s="224" t="s">
        <v>75</v>
      </c>
      <c r="E146" s="233" t="s">
        <v>86</v>
      </c>
      <c r="F146" s="233" t="s">
        <v>201</v>
      </c>
      <c r="I146" s="85"/>
      <c r="J146" s="234">
        <f>BK146</f>
        <v>0</v>
      </c>
      <c r="L146" s="223"/>
      <c r="M146" s="227"/>
      <c r="N146" s="228"/>
      <c r="O146" s="228"/>
      <c r="P146" s="229">
        <f>SUM(P147:P160)</f>
        <v>0</v>
      </c>
      <c r="Q146" s="228"/>
      <c r="R146" s="229">
        <f>SUM(R147:R160)</f>
        <v>24.323310200000002</v>
      </c>
      <c r="S146" s="228"/>
      <c r="T146" s="230">
        <f>SUM(T147:T160)</f>
        <v>0</v>
      </c>
      <c r="AR146" s="224" t="s">
        <v>84</v>
      </c>
      <c r="AT146" s="231" t="s">
        <v>75</v>
      </c>
      <c r="AU146" s="231" t="s">
        <v>84</v>
      </c>
      <c r="AY146" s="224" t="s">
        <v>151</v>
      </c>
      <c r="BK146" s="232">
        <f>SUM(BK147:BK160)</f>
        <v>0</v>
      </c>
    </row>
    <row r="147" spans="1:65" s="159" customFormat="1" ht="30" customHeight="1">
      <c r="A147" s="156"/>
      <c r="B147" s="157"/>
      <c r="C147" s="235" t="s">
        <v>202</v>
      </c>
      <c r="D147" s="235" t="s">
        <v>153</v>
      </c>
      <c r="E147" s="236" t="s">
        <v>203</v>
      </c>
      <c r="F147" s="237" t="s">
        <v>204</v>
      </c>
      <c r="G147" s="238" t="s">
        <v>166</v>
      </c>
      <c r="H147" s="239">
        <v>33.6</v>
      </c>
      <c r="I147" s="101"/>
      <c r="J147" s="240">
        <f>ROUND(I147*H147,2)</f>
        <v>0</v>
      </c>
      <c r="K147" s="237" t="s">
        <v>157</v>
      </c>
      <c r="L147" s="157"/>
      <c r="M147" s="241" t="s">
        <v>1</v>
      </c>
      <c r="N147" s="242" t="s">
        <v>41</v>
      </c>
      <c r="O147" s="243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246" t="s">
        <v>158</v>
      </c>
      <c r="AT147" s="246" t="s">
        <v>153</v>
      </c>
      <c r="AU147" s="246" t="s">
        <v>86</v>
      </c>
      <c r="AY147" s="149" t="s">
        <v>151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49" t="s">
        <v>84</v>
      </c>
      <c r="BK147" s="247">
        <f>ROUND(I147*H147,2)</f>
        <v>0</v>
      </c>
      <c r="BL147" s="149" t="s">
        <v>158</v>
      </c>
      <c r="BM147" s="246" t="s">
        <v>205</v>
      </c>
    </row>
    <row r="148" spans="1:65" s="248" customFormat="1">
      <c r="B148" s="249"/>
      <c r="D148" s="250" t="s">
        <v>168</v>
      </c>
      <c r="E148" s="251" t="s">
        <v>1</v>
      </c>
      <c r="F148" s="252" t="s">
        <v>206</v>
      </c>
      <c r="H148" s="253">
        <v>33.6</v>
      </c>
      <c r="I148" s="114"/>
      <c r="L148" s="249"/>
      <c r="M148" s="254"/>
      <c r="N148" s="255"/>
      <c r="O148" s="255"/>
      <c r="P148" s="255"/>
      <c r="Q148" s="255"/>
      <c r="R148" s="255"/>
      <c r="S148" s="255"/>
      <c r="T148" s="256"/>
      <c r="AT148" s="251" t="s">
        <v>168</v>
      </c>
      <c r="AU148" s="251" t="s">
        <v>86</v>
      </c>
      <c r="AV148" s="248" t="s">
        <v>86</v>
      </c>
      <c r="AW148" s="248" t="s">
        <v>32</v>
      </c>
      <c r="AX148" s="248" t="s">
        <v>84</v>
      </c>
      <c r="AY148" s="251" t="s">
        <v>151</v>
      </c>
    </row>
    <row r="149" spans="1:65" s="159" customFormat="1" ht="34.9" customHeight="1">
      <c r="A149" s="156"/>
      <c r="B149" s="157"/>
      <c r="C149" s="235" t="s">
        <v>207</v>
      </c>
      <c r="D149" s="235" t="s">
        <v>153</v>
      </c>
      <c r="E149" s="236" t="s">
        <v>179</v>
      </c>
      <c r="F149" s="237" t="s">
        <v>180</v>
      </c>
      <c r="G149" s="238" t="s">
        <v>166</v>
      </c>
      <c r="H149" s="239">
        <v>16.8</v>
      </c>
      <c r="I149" s="101"/>
      <c r="J149" s="240">
        <f>ROUND(I149*H149,2)</f>
        <v>0</v>
      </c>
      <c r="K149" s="237" t="s">
        <v>157</v>
      </c>
      <c r="L149" s="157"/>
      <c r="M149" s="241" t="s">
        <v>1</v>
      </c>
      <c r="N149" s="242" t="s">
        <v>41</v>
      </c>
      <c r="O149" s="243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R149" s="246" t="s">
        <v>158</v>
      </c>
      <c r="AT149" s="246" t="s">
        <v>153</v>
      </c>
      <c r="AU149" s="246" t="s">
        <v>86</v>
      </c>
      <c r="AY149" s="149" t="s">
        <v>151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49" t="s">
        <v>84</v>
      </c>
      <c r="BK149" s="247">
        <f>ROUND(I149*H149,2)</f>
        <v>0</v>
      </c>
      <c r="BL149" s="149" t="s">
        <v>158</v>
      </c>
      <c r="BM149" s="246" t="s">
        <v>208</v>
      </c>
    </row>
    <row r="150" spans="1:65" s="159" customFormat="1" ht="22.15" customHeight="1">
      <c r="A150" s="156"/>
      <c r="B150" s="157"/>
      <c r="C150" s="235" t="s">
        <v>209</v>
      </c>
      <c r="D150" s="235" t="s">
        <v>153</v>
      </c>
      <c r="E150" s="236" t="s">
        <v>210</v>
      </c>
      <c r="F150" s="237" t="s">
        <v>211</v>
      </c>
      <c r="G150" s="238" t="s">
        <v>166</v>
      </c>
      <c r="H150" s="239">
        <v>1</v>
      </c>
      <c r="I150" s="101"/>
      <c r="J150" s="240">
        <f>ROUND(I150*H150,2)</f>
        <v>0</v>
      </c>
      <c r="K150" s="237" t="s">
        <v>198</v>
      </c>
      <c r="L150" s="157"/>
      <c r="M150" s="241" t="s">
        <v>1</v>
      </c>
      <c r="N150" s="242" t="s">
        <v>41</v>
      </c>
      <c r="O150" s="243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R150" s="246" t="s">
        <v>158</v>
      </c>
      <c r="AT150" s="246" t="s">
        <v>153</v>
      </c>
      <c r="AU150" s="246" t="s">
        <v>86</v>
      </c>
      <c r="AY150" s="149" t="s">
        <v>151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49" t="s">
        <v>84</v>
      </c>
      <c r="BK150" s="247">
        <f>ROUND(I150*H150,2)</f>
        <v>0</v>
      </c>
      <c r="BL150" s="149" t="s">
        <v>158</v>
      </c>
      <c r="BM150" s="246" t="s">
        <v>212</v>
      </c>
    </row>
    <row r="151" spans="1:65" s="159" customFormat="1" ht="30" customHeight="1">
      <c r="A151" s="156"/>
      <c r="B151" s="157"/>
      <c r="C151" s="235" t="s">
        <v>213</v>
      </c>
      <c r="D151" s="235" t="s">
        <v>153</v>
      </c>
      <c r="E151" s="236" t="s">
        <v>187</v>
      </c>
      <c r="F151" s="237" t="s">
        <v>188</v>
      </c>
      <c r="G151" s="238" t="s">
        <v>166</v>
      </c>
      <c r="H151" s="239">
        <v>16.8</v>
      </c>
      <c r="I151" s="101"/>
      <c r="J151" s="240">
        <f>ROUND(I151*H151,2)</f>
        <v>0</v>
      </c>
      <c r="K151" s="237" t="s">
        <v>1</v>
      </c>
      <c r="L151" s="157"/>
      <c r="M151" s="241" t="s">
        <v>1</v>
      </c>
      <c r="N151" s="242" t="s">
        <v>41</v>
      </c>
      <c r="O151" s="243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R151" s="246" t="s">
        <v>158</v>
      </c>
      <c r="AT151" s="246" t="s">
        <v>153</v>
      </c>
      <c r="AU151" s="246" t="s">
        <v>86</v>
      </c>
      <c r="AY151" s="149" t="s">
        <v>151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49" t="s">
        <v>84</v>
      </c>
      <c r="BK151" s="247">
        <f>ROUND(I151*H151,2)</f>
        <v>0</v>
      </c>
      <c r="BL151" s="149" t="s">
        <v>158</v>
      </c>
      <c r="BM151" s="246" t="s">
        <v>214</v>
      </c>
    </row>
    <row r="152" spans="1:65" s="159" customFormat="1" ht="22.15" customHeight="1">
      <c r="A152" s="156"/>
      <c r="B152" s="157"/>
      <c r="C152" s="235" t="s">
        <v>8</v>
      </c>
      <c r="D152" s="235" t="s">
        <v>153</v>
      </c>
      <c r="E152" s="236" t="s">
        <v>215</v>
      </c>
      <c r="F152" s="237" t="s">
        <v>216</v>
      </c>
      <c r="G152" s="238" t="s">
        <v>166</v>
      </c>
      <c r="H152" s="239">
        <v>16.8</v>
      </c>
      <c r="I152" s="101"/>
      <c r="J152" s="240">
        <f>ROUND(I152*H152,2)</f>
        <v>0</v>
      </c>
      <c r="K152" s="237" t="s">
        <v>157</v>
      </c>
      <c r="L152" s="157"/>
      <c r="M152" s="241" t="s">
        <v>1</v>
      </c>
      <c r="N152" s="242" t="s">
        <v>41</v>
      </c>
      <c r="O152" s="243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R152" s="246" t="s">
        <v>158</v>
      </c>
      <c r="AT152" s="246" t="s">
        <v>153</v>
      </c>
      <c r="AU152" s="246" t="s">
        <v>86</v>
      </c>
      <c r="AY152" s="149" t="s">
        <v>151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49" t="s">
        <v>84</v>
      </c>
      <c r="BK152" s="247">
        <f>ROUND(I152*H152,2)</f>
        <v>0</v>
      </c>
      <c r="BL152" s="149" t="s">
        <v>158</v>
      </c>
      <c r="BM152" s="246" t="s">
        <v>217</v>
      </c>
    </row>
    <row r="153" spans="1:65" s="248" customFormat="1">
      <c r="B153" s="249"/>
      <c r="D153" s="250" t="s">
        <v>168</v>
      </c>
      <c r="E153" s="251" t="s">
        <v>1</v>
      </c>
      <c r="F153" s="252" t="s">
        <v>218</v>
      </c>
      <c r="H153" s="253">
        <v>16.8</v>
      </c>
      <c r="I153" s="114"/>
      <c r="L153" s="249"/>
      <c r="M153" s="254"/>
      <c r="N153" s="255"/>
      <c r="O153" s="255"/>
      <c r="P153" s="255"/>
      <c r="Q153" s="255"/>
      <c r="R153" s="255"/>
      <c r="S153" s="255"/>
      <c r="T153" s="256"/>
      <c r="AT153" s="251" t="s">
        <v>168</v>
      </c>
      <c r="AU153" s="251" t="s">
        <v>86</v>
      </c>
      <c r="AV153" s="248" t="s">
        <v>86</v>
      </c>
      <c r="AW153" s="248" t="s">
        <v>32</v>
      </c>
      <c r="AX153" s="248" t="s">
        <v>84</v>
      </c>
      <c r="AY153" s="251" t="s">
        <v>151</v>
      </c>
    </row>
    <row r="154" spans="1:65" s="159" customFormat="1" ht="22.15" customHeight="1">
      <c r="A154" s="156"/>
      <c r="B154" s="157"/>
      <c r="C154" s="235" t="s">
        <v>219</v>
      </c>
      <c r="D154" s="235" t="s">
        <v>153</v>
      </c>
      <c r="E154" s="236" t="s">
        <v>220</v>
      </c>
      <c r="F154" s="237" t="s">
        <v>221</v>
      </c>
      <c r="G154" s="238" t="s">
        <v>156</v>
      </c>
      <c r="H154" s="239">
        <v>32.97</v>
      </c>
      <c r="I154" s="101"/>
      <c r="J154" s="240">
        <f>ROUND(I154*H154,2)</f>
        <v>0</v>
      </c>
      <c r="K154" s="237" t="s">
        <v>157</v>
      </c>
      <c r="L154" s="157"/>
      <c r="M154" s="241" t="s">
        <v>1</v>
      </c>
      <c r="N154" s="242" t="s">
        <v>41</v>
      </c>
      <c r="O154" s="243"/>
      <c r="P154" s="244">
        <f>O154*H154</f>
        <v>0</v>
      </c>
      <c r="Q154" s="244">
        <v>1.7000000000000001E-4</v>
      </c>
      <c r="R154" s="244">
        <f>Q154*H154</f>
        <v>5.6049000000000003E-3</v>
      </c>
      <c r="S154" s="244">
        <v>0</v>
      </c>
      <c r="T154" s="245">
        <f>S154*H154</f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R154" s="246" t="s">
        <v>158</v>
      </c>
      <c r="AT154" s="246" t="s">
        <v>153</v>
      </c>
      <c r="AU154" s="246" t="s">
        <v>86</v>
      </c>
      <c r="AY154" s="149" t="s">
        <v>151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49" t="s">
        <v>84</v>
      </c>
      <c r="BK154" s="247">
        <f>ROUND(I154*H154,2)</f>
        <v>0</v>
      </c>
      <c r="BL154" s="149" t="s">
        <v>158</v>
      </c>
      <c r="BM154" s="246" t="s">
        <v>222</v>
      </c>
    </row>
    <row r="155" spans="1:65" s="248" customFormat="1">
      <c r="B155" s="249"/>
      <c r="D155" s="250" t="s">
        <v>168</v>
      </c>
      <c r="E155" s="251" t="s">
        <v>1</v>
      </c>
      <c r="F155" s="252" t="s">
        <v>223</v>
      </c>
      <c r="H155" s="253">
        <v>32.97</v>
      </c>
      <c r="I155" s="114"/>
      <c r="L155" s="249"/>
      <c r="M155" s="254"/>
      <c r="N155" s="255"/>
      <c r="O155" s="255"/>
      <c r="P155" s="255"/>
      <c r="Q155" s="255"/>
      <c r="R155" s="255"/>
      <c r="S155" s="255"/>
      <c r="T155" s="256"/>
      <c r="AT155" s="251" t="s">
        <v>168</v>
      </c>
      <c r="AU155" s="251" t="s">
        <v>86</v>
      </c>
      <c r="AV155" s="248" t="s">
        <v>86</v>
      </c>
      <c r="AW155" s="248" t="s">
        <v>32</v>
      </c>
      <c r="AX155" s="248" t="s">
        <v>84</v>
      </c>
      <c r="AY155" s="251" t="s">
        <v>151</v>
      </c>
    </row>
    <row r="156" spans="1:65" s="159" customFormat="1" ht="22.15" customHeight="1">
      <c r="A156" s="156"/>
      <c r="B156" s="157"/>
      <c r="C156" s="265" t="s">
        <v>224</v>
      </c>
      <c r="D156" s="265" t="s">
        <v>195</v>
      </c>
      <c r="E156" s="266" t="s">
        <v>225</v>
      </c>
      <c r="F156" s="267" t="s">
        <v>226</v>
      </c>
      <c r="G156" s="268" t="s">
        <v>156</v>
      </c>
      <c r="H156" s="269">
        <v>39.052999999999997</v>
      </c>
      <c r="I156" s="131"/>
      <c r="J156" s="270">
        <f>ROUND(I156*H156,2)</f>
        <v>0</v>
      </c>
      <c r="K156" s="267" t="s">
        <v>198</v>
      </c>
      <c r="L156" s="271"/>
      <c r="M156" s="272" t="s">
        <v>1</v>
      </c>
      <c r="N156" s="273" t="s">
        <v>41</v>
      </c>
      <c r="O156" s="243"/>
      <c r="P156" s="244">
        <f>O156*H156</f>
        <v>0</v>
      </c>
      <c r="Q156" s="244">
        <v>1E-4</v>
      </c>
      <c r="R156" s="244">
        <f>Q156*H156</f>
        <v>3.9053E-3</v>
      </c>
      <c r="S156" s="244">
        <v>0</v>
      </c>
      <c r="T156" s="245">
        <f>S156*H156</f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246" t="s">
        <v>186</v>
      </c>
      <c r="AT156" s="246" t="s">
        <v>195</v>
      </c>
      <c r="AU156" s="246" t="s">
        <v>86</v>
      </c>
      <c r="AY156" s="149" t="s">
        <v>151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49" t="s">
        <v>84</v>
      </c>
      <c r="BK156" s="247">
        <f>ROUND(I156*H156,2)</f>
        <v>0</v>
      </c>
      <c r="BL156" s="149" t="s">
        <v>158</v>
      </c>
      <c r="BM156" s="246" t="s">
        <v>227</v>
      </c>
    </row>
    <row r="157" spans="1:65" s="248" customFormat="1">
      <c r="B157" s="249"/>
      <c r="D157" s="250" t="s">
        <v>168</v>
      </c>
      <c r="F157" s="252" t="s">
        <v>228</v>
      </c>
      <c r="H157" s="253">
        <v>39.052999999999997</v>
      </c>
      <c r="I157" s="114"/>
      <c r="L157" s="249"/>
      <c r="M157" s="254"/>
      <c r="N157" s="255"/>
      <c r="O157" s="255"/>
      <c r="P157" s="255"/>
      <c r="Q157" s="255"/>
      <c r="R157" s="255"/>
      <c r="S157" s="255"/>
      <c r="T157" s="256"/>
      <c r="AT157" s="251" t="s">
        <v>168</v>
      </c>
      <c r="AU157" s="251" t="s">
        <v>86</v>
      </c>
      <c r="AV157" s="248" t="s">
        <v>86</v>
      </c>
      <c r="AW157" s="248" t="s">
        <v>3</v>
      </c>
      <c r="AX157" s="248" t="s">
        <v>84</v>
      </c>
      <c r="AY157" s="251" t="s">
        <v>151</v>
      </c>
    </row>
    <row r="158" spans="1:65" s="159" customFormat="1" ht="14.45" customHeight="1">
      <c r="A158" s="156"/>
      <c r="B158" s="157"/>
      <c r="C158" s="235" t="s">
        <v>229</v>
      </c>
      <c r="D158" s="235" t="s">
        <v>153</v>
      </c>
      <c r="E158" s="236" t="s">
        <v>230</v>
      </c>
      <c r="F158" s="237" t="s">
        <v>231</v>
      </c>
      <c r="G158" s="238" t="s">
        <v>166</v>
      </c>
      <c r="H158" s="239">
        <v>12.6</v>
      </c>
      <c r="I158" s="101"/>
      <c r="J158" s="240">
        <f>ROUND(I158*H158,2)</f>
        <v>0</v>
      </c>
      <c r="K158" s="237" t="s">
        <v>157</v>
      </c>
      <c r="L158" s="157"/>
      <c r="M158" s="241" t="s">
        <v>1</v>
      </c>
      <c r="N158" s="242" t="s">
        <v>41</v>
      </c>
      <c r="O158" s="243"/>
      <c r="P158" s="244">
        <f>O158*H158</f>
        <v>0</v>
      </c>
      <c r="Q158" s="244">
        <v>1.92</v>
      </c>
      <c r="R158" s="244">
        <f>Q158*H158</f>
        <v>24.192</v>
      </c>
      <c r="S158" s="244">
        <v>0</v>
      </c>
      <c r="T158" s="245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246" t="s">
        <v>158</v>
      </c>
      <c r="AT158" s="246" t="s">
        <v>153</v>
      </c>
      <c r="AU158" s="246" t="s">
        <v>86</v>
      </c>
      <c r="AY158" s="149" t="s">
        <v>151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49" t="s">
        <v>84</v>
      </c>
      <c r="BK158" s="247">
        <f>ROUND(I158*H158,2)</f>
        <v>0</v>
      </c>
      <c r="BL158" s="149" t="s">
        <v>158</v>
      </c>
      <c r="BM158" s="246" t="s">
        <v>232</v>
      </c>
    </row>
    <row r="159" spans="1:65" s="248" customFormat="1">
      <c r="B159" s="249"/>
      <c r="D159" s="250" t="s">
        <v>168</v>
      </c>
      <c r="E159" s="251" t="s">
        <v>1</v>
      </c>
      <c r="F159" s="252" t="s">
        <v>233</v>
      </c>
      <c r="H159" s="253">
        <v>12.6</v>
      </c>
      <c r="I159" s="114"/>
      <c r="L159" s="249"/>
      <c r="M159" s="254"/>
      <c r="N159" s="255"/>
      <c r="O159" s="255"/>
      <c r="P159" s="255"/>
      <c r="Q159" s="255"/>
      <c r="R159" s="255"/>
      <c r="S159" s="255"/>
      <c r="T159" s="256"/>
      <c r="AT159" s="251" t="s">
        <v>168</v>
      </c>
      <c r="AU159" s="251" t="s">
        <v>86</v>
      </c>
      <c r="AV159" s="248" t="s">
        <v>86</v>
      </c>
      <c r="AW159" s="248" t="s">
        <v>32</v>
      </c>
      <c r="AX159" s="248" t="s">
        <v>84</v>
      </c>
      <c r="AY159" s="251" t="s">
        <v>151</v>
      </c>
    </row>
    <row r="160" spans="1:65" s="159" customFormat="1" ht="22.15" customHeight="1">
      <c r="A160" s="156"/>
      <c r="B160" s="157"/>
      <c r="C160" s="235" t="s">
        <v>234</v>
      </c>
      <c r="D160" s="235" t="s">
        <v>153</v>
      </c>
      <c r="E160" s="236" t="s">
        <v>235</v>
      </c>
      <c r="F160" s="237" t="s">
        <v>236</v>
      </c>
      <c r="G160" s="238" t="s">
        <v>237</v>
      </c>
      <c r="H160" s="239">
        <v>105</v>
      </c>
      <c r="I160" s="101"/>
      <c r="J160" s="240">
        <f>ROUND(I160*H160,2)</f>
        <v>0</v>
      </c>
      <c r="K160" s="237" t="s">
        <v>157</v>
      </c>
      <c r="L160" s="157"/>
      <c r="M160" s="241" t="s">
        <v>1</v>
      </c>
      <c r="N160" s="242" t="s">
        <v>41</v>
      </c>
      <c r="O160" s="243"/>
      <c r="P160" s="244">
        <f>O160*H160</f>
        <v>0</v>
      </c>
      <c r="Q160" s="244">
        <v>1.16E-3</v>
      </c>
      <c r="R160" s="244">
        <f>Q160*H160</f>
        <v>0.12180000000000001</v>
      </c>
      <c r="S160" s="244">
        <v>0</v>
      </c>
      <c r="T160" s="245">
        <f>S160*H160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R160" s="246" t="s">
        <v>158</v>
      </c>
      <c r="AT160" s="246" t="s">
        <v>153</v>
      </c>
      <c r="AU160" s="246" t="s">
        <v>86</v>
      </c>
      <c r="AY160" s="149" t="s">
        <v>151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49" t="s">
        <v>84</v>
      </c>
      <c r="BK160" s="247">
        <f>ROUND(I160*H160,2)</f>
        <v>0</v>
      </c>
      <c r="BL160" s="149" t="s">
        <v>158</v>
      </c>
      <c r="BM160" s="246" t="s">
        <v>238</v>
      </c>
    </row>
    <row r="161" spans="1:65" s="222" customFormat="1" ht="22.9" customHeight="1">
      <c r="B161" s="223"/>
      <c r="D161" s="224" t="s">
        <v>75</v>
      </c>
      <c r="E161" s="233" t="s">
        <v>7</v>
      </c>
      <c r="F161" s="233" t="s">
        <v>239</v>
      </c>
      <c r="I161" s="85"/>
      <c r="J161" s="234">
        <f>BK161</f>
        <v>0</v>
      </c>
      <c r="L161" s="223"/>
      <c r="M161" s="227"/>
      <c r="N161" s="228"/>
      <c r="O161" s="228"/>
      <c r="P161" s="229">
        <f>SUM(P162:P174)</f>
        <v>0</v>
      </c>
      <c r="Q161" s="228"/>
      <c r="R161" s="229">
        <f>SUM(R162:R174)</f>
        <v>54.025637699999997</v>
      </c>
      <c r="S161" s="228"/>
      <c r="T161" s="230">
        <f>SUM(T162:T174)</f>
        <v>0</v>
      </c>
      <c r="AR161" s="224" t="s">
        <v>84</v>
      </c>
      <c r="AT161" s="231" t="s">
        <v>75</v>
      </c>
      <c r="AU161" s="231" t="s">
        <v>84</v>
      </c>
      <c r="AY161" s="224" t="s">
        <v>151</v>
      </c>
      <c r="BK161" s="232">
        <f>SUM(BK162:BK174)</f>
        <v>0</v>
      </c>
    </row>
    <row r="162" spans="1:65" s="159" customFormat="1" ht="22.15" customHeight="1">
      <c r="A162" s="156"/>
      <c r="B162" s="157"/>
      <c r="C162" s="235" t="s">
        <v>240</v>
      </c>
      <c r="D162" s="235" t="s">
        <v>153</v>
      </c>
      <c r="E162" s="236" t="s">
        <v>241</v>
      </c>
      <c r="F162" s="237" t="s">
        <v>242</v>
      </c>
      <c r="G162" s="238" t="s">
        <v>166</v>
      </c>
      <c r="H162" s="239">
        <v>36</v>
      </c>
      <c r="I162" s="101"/>
      <c r="J162" s="240">
        <f>ROUND(I162*H162,2)</f>
        <v>0</v>
      </c>
      <c r="K162" s="237" t="s">
        <v>157</v>
      </c>
      <c r="L162" s="157"/>
      <c r="M162" s="241" t="s">
        <v>1</v>
      </c>
      <c r="N162" s="242" t="s">
        <v>41</v>
      </c>
      <c r="O162" s="243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246" t="s">
        <v>158</v>
      </c>
      <c r="AT162" s="246" t="s">
        <v>153</v>
      </c>
      <c r="AU162" s="246" t="s">
        <v>86</v>
      </c>
      <c r="AY162" s="149" t="s">
        <v>151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49" t="s">
        <v>84</v>
      </c>
      <c r="BK162" s="247">
        <f>ROUND(I162*H162,2)</f>
        <v>0</v>
      </c>
      <c r="BL162" s="149" t="s">
        <v>158</v>
      </c>
      <c r="BM162" s="246" t="s">
        <v>243</v>
      </c>
    </row>
    <row r="163" spans="1:65" s="248" customFormat="1">
      <c r="B163" s="249"/>
      <c r="D163" s="250" t="s">
        <v>168</v>
      </c>
      <c r="E163" s="251" t="s">
        <v>1</v>
      </c>
      <c r="F163" s="252" t="s">
        <v>244</v>
      </c>
      <c r="H163" s="253">
        <v>36</v>
      </c>
      <c r="I163" s="114"/>
      <c r="L163" s="249"/>
      <c r="M163" s="254"/>
      <c r="N163" s="255"/>
      <c r="O163" s="255"/>
      <c r="P163" s="255"/>
      <c r="Q163" s="255"/>
      <c r="R163" s="255"/>
      <c r="S163" s="255"/>
      <c r="T163" s="256"/>
      <c r="AT163" s="251" t="s">
        <v>168</v>
      </c>
      <c r="AU163" s="251" t="s">
        <v>86</v>
      </c>
      <c r="AV163" s="248" t="s">
        <v>86</v>
      </c>
      <c r="AW163" s="248" t="s">
        <v>32</v>
      </c>
      <c r="AX163" s="248" t="s">
        <v>84</v>
      </c>
      <c r="AY163" s="251" t="s">
        <v>151</v>
      </c>
    </row>
    <row r="164" spans="1:65" s="159" customFormat="1" ht="22.15" customHeight="1">
      <c r="A164" s="156"/>
      <c r="B164" s="157"/>
      <c r="C164" s="235" t="s">
        <v>7</v>
      </c>
      <c r="D164" s="235" t="s">
        <v>153</v>
      </c>
      <c r="E164" s="236" t="s">
        <v>215</v>
      </c>
      <c r="F164" s="237" t="s">
        <v>216</v>
      </c>
      <c r="G164" s="238" t="s">
        <v>166</v>
      </c>
      <c r="H164" s="239">
        <v>9</v>
      </c>
      <c r="I164" s="101"/>
      <c r="J164" s="240">
        <f>ROUND(I164*H164,2)</f>
        <v>0</v>
      </c>
      <c r="K164" s="237" t="s">
        <v>157</v>
      </c>
      <c r="L164" s="157"/>
      <c r="M164" s="241" t="s">
        <v>1</v>
      </c>
      <c r="N164" s="242" t="s">
        <v>41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R164" s="246" t="s">
        <v>158</v>
      </c>
      <c r="AT164" s="246" t="s">
        <v>153</v>
      </c>
      <c r="AU164" s="246" t="s">
        <v>86</v>
      </c>
      <c r="AY164" s="149" t="s">
        <v>151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49" t="s">
        <v>84</v>
      </c>
      <c r="BK164" s="247">
        <f>ROUND(I164*H164,2)</f>
        <v>0</v>
      </c>
      <c r="BL164" s="149" t="s">
        <v>158</v>
      </c>
      <c r="BM164" s="246" t="s">
        <v>245</v>
      </c>
    </row>
    <row r="165" spans="1:65" s="248" customFormat="1">
      <c r="B165" s="249"/>
      <c r="D165" s="250" t="s">
        <v>168</v>
      </c>
      <c r="E165" s="251" t="s">
        <v>1</v>
      </c>
      <c r="F165" s="252" t="s">
        <v>246</v>
      </c>
      <c r="H165" s="253">
        <v>9</v>
      </c>
      <c r="I165" s="114"/>
      <c r="L165" s="249"/>
      <c r="M165" s="254"/>
      <c r="N165" s="255"/>
      <c r="O165" s="255"/>
      <c r="P165" s="255"/>
      <c r="Q165" s="255"/>
      <c r="R165" s="255"/>
      <c r="S165" s="255"/>
      <c r="T165" s="256"/>
      <c r="AT165" s="251" t="s">
        <v>168</v>
      </c>
      <c r="AU165" s="251" t="s">
        <v>86</v>
      </c>
      <c r="AV165" s="248" t="s">
        <v>86</v>
      </c>
      <c r="AW165" s="248" t="s">
        <v>32</v>
      </c>
      <c r="AX165" s="248" t="s">
        <v>84</v>
      </c>
      <c r="AY165" s="251" t="s">
        <v>151</v>
      </c>
    </row>
    <row r="166" spans="1:65" s="159" customFormat="1" ht="22.15" customHeight="1">
      <c r="A166" s="156"/>
      <c r="B166" s="157"/>
      <c r="C166" s="235" t="s">
        <v>247</v>
      </c>
      <c r="D166" s="235" t="s">
        <v>153</v>
      </c>
      <c r="E166" s="236" t="s">
        <v>248</v>
      </c>
      <c r="F166" s="237" t="s">
        <v>249</v>
      </c>
      <c r="G166" s="238" t="s">
        <v>166</v>
      </c>
      <c r="H166" s="239">
        <v>27</v>
      </c>
      <c r="I166" s="101"/>
      <c r="J166" s="240">
        <f>ROUND(I166*H166,2)</f>
        <v>0</v>
      </c>
      <c r="K166" s="237" t="s">
        <v>157</v>
      </c>
      <c r="L166" s="157"/>
      <c r="M166" s="241" t="s">
        <v>1</v>
      </c>
      <c r="N166" s="242" t="s">
        <v>41</v>
      </c>
      <c r="O166" s="243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R166" s="246" t="s">
        <v>158</v>
      </c>
      <c r="AT166" s="246" t="s">
        <v>153</v>
      </c>
      <c r="AU166" s="246" t="s">
        <v>86</v>
      </c>
      <c r="AY166" s="149" t="s">
        <v>151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49" t="s">
        <v>84</v>
      </c>
      <c r="BK166" s="247">
        <f>ROUND(I166*H166,2)</f>
        <v>0</v>
      </c>
      <c r="BL166" s="149" t="s">
        <v>158</v>
      </c>
      <c r="BM166" s="246" t="s">
        <v>250</v>
      </c>
    </row>
    <row r="167" spans="1:65" s="248" customFormat="1">
      <c r="B167" s="249"/>
      <c r="D167" s="250" t="s">
        <v>168</v>
      </c>
      <c r="E167" s="251" t="s">
        <v>1</v>
      </c>
      <c r="F167" s="252" t="s">
        <v>251</v>
      </c>
      <c r="H167" s="253">
        <v>27</v>
      </c>
      <c r="I167" s="114"/>
      <c r="L167" s="249"/>
      <c r="M167" s="254"/>
      <c r="N167" s="255"/>
      <c r="O167" s="255"/>
      <c r="P167" s="255"/>
      <c r="Q167" s="255"/>
      <c r="R167" s="255"/>
      <c r="S167" s="255"/>
      <c r="T167" s="256"/>
      <c r="AT167" s="251" t="s">
        <v>168</v>
      </c>
      <c r="AU167" s="251" t="s">
        <v>86</v>
      </c>
      <c r="AV167" s="248" t="s">
        <v>86</v>
      </c>
      <c r="AW167" s="248" t="s">
        <v>32</v>
      </c>
      <c r="AX167" s="248" t="s">
        <v>84</v>
      </c>
      <c r="AY167" s="251" t="s">
        <v>151</v>
      </c>
    </row>
    <row r="168" spans="1:65" s="159" customFormat="1" ht="14.45" customHeight="1">
      <c r="A168" s="156"/>
      <c r="B168" s="157"/>
      <c r="C168" s="265" t="s">
        <v>252</v>
      </c>
      <c r="D168" s="265" t="s">
        <v>195</v>
      </c>
      <c r="E168" s="266" t="s">
        <v>253</v>
      </c>
      <c r="F168" s="267" t="s">
        <v>254</v>
      </c>
      <c r="G168" s="268" t="s">
        <v>255</v>
      </c>
      <c r="H168" s="269">
        <v>54</v>
      </c>
      <c r="I168" s="131"/>
      <c r="J168" s="270">
        <f>ROUND(I168*H168,2)</f>
        <v>0</v>
      </c>
      <c r="K168" s="267" t="s">
        <v>198</v>
      </c>
      <c r="L168" s="271"/>
      <c r="M168" s="272" t="s">
        <v>1</v>
      </c>
      <c r="N168" s="273" t="s">
        <v>41</v>
      </c>
      <c r="O168" s="243"/>
      <c r="P168" s="244">
        <f>O168*H168</f>
        <v>0</v>
      </c>
      <c r="Q168" s="244">
        <v>1</v>
      </c>
      <c r="R168" s="244">
        <f>Q168*H168</f>
        <v>54</v>
      </c>
      <c r="S168" s="244">
        <v>0</v>
      </c>
      <c r="T168" s="245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246" t="s">
        <v>186</v>
      </c>
      <c r="AT168" s="246" t="s">
        <v>195</v>
      </c>
      <c r="AU168" s="246" t="s">
        <v>86</v>
      </c>
      <c r="AY168" s="149" t="s">
        <v>151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49" t="s">
        <v>84</v>
      </c>
      <c r="BK168" s="247">
        <f>ROUND(I168*H168,2)</f>
        <v>0</v>
      </c>
      <c r="BL168" s="149" t="s">
        <v>158</v>
      </c>
      <c r="BM168" s="246" t="s">
        <v>256</v>
      </c>
    </row>
    <row r="169" spans="1:65" s="159" customFormat="1" ht="22.15" customHeight="1">
      <c r="A169" s="156"/>
      <c r="B169" s="157"/>
      <c r="C169" s="235" t="s">
        <v>257</v>
      </c>
      <c r="D169" s="235" t="s">
        <v>153</v>
      </c>
      <c r="E169" s="236" t="s">
        <v>258</v>
      </c>
      <c r="F169" s="237" t="s">
        <v>259</v>
      </c>
      <c r="G169" s="238" t="s">
        <v>156</v>
      </c>
      <c r="H169" s="239">
        <v>66</v>
      </c>
      <c r="I169" s="101"/>
      <c r="J169" s="240">
        <f>ROUND(I169*H169,2)</f>
        <v>0</v>
      </c>
      <c r="K169" s="237" t="s">
        <v>157</v>
      </c>
      <c r="L169" s="157"/>
      <c r="M169" s="241" t="s">
        <v>1</v>
      </c>
      <c r="N169" s="242" t="s">
        <v>41</v>
      </c>
      <c r="O169" s="243"/>
      <c r="P169" s="244">
        <f>O169*H169</f>
        <v>0</v>
      </c>
      <c r="Q169" s="244">
        <v>2.7E-4</v>
      </c>
      <c r="R169" s="244">
        <f>Q169*H169</f>
        <v>1.7819999999999999E-2</v>
      </c>
      <c r="S169" s="244">
        <v>0</v>
      </c>
      <c r="T169" s="245">
        <f>S169*H169</f>
        <v>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R169" s="246" t="s">
        <v>158</v>
      </c>
      <c r="AT169" s="246" t="s">
        <v>153</v>
      </c>
      <c r="AU169" s="246" t="s">
        <v>86</v>
      </c>
      <c r="AY169" s="149" t="s">
        <v>151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49" t="s">
        <v>84</v>
      </c>
      <c r="BK169" s="247">
        <f>ROUND(I169*H169,2)</f>
        <v>0</v>
      </c>
      <c r="BL169" s="149" t="s">
        <v>158</v>
      </c>
      <c r="BM169" s="246" t="s">
        <v>260</v>
      </c>
    </row>
    <row r="170" spans="1:65" s="248" customFormat="1">
      <c r="B170" s="249"/>
      <c r="D170" s="250" t="s">
        <v>168</v>
      </c>
      <c r="E170" s="251" t="s">
        <v>1</v>
      </c>
      <c r="F170" s="252" t="s">
        <v>261</v>
      </c>
      <c r="H170" s="253">
        <v>66</v>
      </c>
      <c r="I170" s="114"/>
      <c r="L170" s="249"/>
      <c r="M170" s="254"/>
      <c r="N170" s="255"/>
      <c r="O170" s="255"/>
      <c r="P170" s="255"/>
      <c r="Q170" s="255"/>
      <c r="R170" s="255"/>
      <c r="S170" s="255"/>
      <c r="T170" s="256"/>
      <c r="AT170" s="251" t="s">
        <v>168</v>
      </c>
      <c r="AU170" s="251" t="s">
        <v>86</v>
      </c>
      <c r="AV170" s="248" t="s">
        <v>86</v>
      </c>
      <c r="AW170" s="248" t="s">
        <v>32</v>
      </c>
      <c r="AX170" s="248" t="s">
        <v>84</v>
      </c>
      <c r="AY170" s="251" t="s">
        <v>151</v>
      </c>
    </row>
    <row r="171" spans="1:65" s="159" customFormat="1" ht="22.15" customHeight="1">
      <c r="A171" s="156"/>
      <c r="B171" s="157"/>
      <c r="C171" s="265" t="s">
        <v>262</v>
      </c>
      <c r="D171" s="265" t="s">
        <v>195</v>
      </c>
      <c r="E171" s="266" t="s">
        <v>225</v>
      </c>
      <c r="F171" s="267" t="s">
        <v>226</v>
      </c>
      <c r="G171" s="268" t="s">
        <v>156</v>
      </c>
      <c r="H171" s="269">
        <v>78.177000000000007</v>
      </c>
      <c r="I171" s="131"/>
      <c r="J171" s="270">
        <f>ROUND(I171*H171,2)</f>
        <v>0</v>
      </c>
      <c r="K171" s="267" t="s">
        <v>198</v>
      </c>
      <c r="L171" s="271"/>
      <c r="M171" s="272" t="s">
        <v>1</v>
      </c>
      <c r="N171" s="273" t="s">
        <v>41</v>
      </c>
      <c r="O171" s="243"/>
      <c r="P171" s="244">
        <f>O171*H171</f>
        <v>0</v>
      </c>
      <c r="Q171" s="244">
        <v>1E-4</v>
      </c>
      <c r="R171" s="244">
        <f>Q171*H171</f>
        <v>7.8177000000000003E-3</v>
      </c>
      <c r="S171" s="244">
        <v>0</v>
      </c>
      <c r="T171" s="245">
        <f>S171*H171</f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R171" s="246" t="s">
        <v>186</v>
      </c>
      <c r="AT171" s="246" t="s">
        <v>195</v>
      </c>
      <c r="AU171" s="246" t="s">
        <v>86</v>
      </c>
      <c r="AY171" s="149" t="s">
        <v>151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49" t="s">
        <v>84</v>
      </c>
      <c r="BK171" s="247">
        <f>ROUND(I171*H171,2)</f>
        <v>0</v>
      </c>
      <c r="BL171" s="149" t="s">
        <v>158</v>
      </c>
      <c r="BM171" s="246" t="s">
        <v>263</v>
      </c>
    </row>
    <row r="172" spans="1:65" s="248" customFormat="1">
      <c r="B172" s="249"/>
      <c r="D172" s="250" t="s">
        <v>168</v>
      </c>
      <c r="F172" s="252" t="s">
        <v>264</v>
      </c>
      <c r="H172" s="253">
        <v>78.177000000000007</v>
      </c>
      <c r="I172" s="114"/>
      <c r="L172" s="249"/>
      <c r="M172" s="254"/>
      <c r="N172" s="255"/>
      <c r="O172" s="255"/>
      <c r="P172" s="255"/>
      <c r="Q172" s="255"/>
      <c r="R172" s="255"/>
      <c r="S172" s="255"/>
      <c r="T172" s="256"/>
      <c r="AT172" s="251" t="s">
        <v>168</v>
      </c>
      <c r="AU172" s="251" t="s">
        <v>86</v>
      </c>
      <c r="AV172" s="248" t="s">
        <v>86</v>
      </c>
      <c r="AW172" s="248" t="s">
        <v>3</v>
      </c>
      <c r="AX172" s="248" t="s">
        <v>84</v>
      </c>
      <c r="AY172" s="251" t="s">
        <v>151</v>
      </c>
    </row>
    <row r="173" spans="1:65" s="159" customFormat="1" ht="34.9" customHeight="1">
      <c r="A173" s="156"/>
      <c r="B173" s="157"/>
      <c r="C173" s="235" t="s">
        <v>265</v>
      </c>
      <c r="D173" s="235" t="s">
        <v>153</v>
      </c>
      <c r="E173" s="236" t="s">
        <v>266</v>
      </c>
      <c r="F173" s="237" t="s">
        <v>267</v>
      </c>
      <c r="G173" s="238" t="s">
        <v>166</v>
      </c>
      <c r="H173" s="239">
        <v>27</v>
      </c>
      <c r="I173" s="101"/>
      <c r="J173" s="240">
        <f>ROUND(I173*H173,2)</f>
        <v>0</v>
      </c>
      <c r="K173" s="237" t="s">
        <v>157</v>
      </c>
      <c r="L173" s="157"/>
      <c r="M173" s="241" t="s">
        <v>1</v>
      </c>
      <c r="N173" s="242" t="s">
        <v>41</v>
      </c>
      <c r="O173" s="243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R173" s="246" t="s">
        <v>158</v>
      </c>
      <c r="AT173" s="246" t="s">
        <v>153</v>
      </c>
      <c r="AU173" s="246" t="s">
        <v>86</v>
      </c>
      <c r="AY173" s="149" t="s">
        <v>151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49" t="s">
        <v>84</v>
      </c>
      <c r="BK173" s="247">
        <f>ROUND(I173*H173,2)</f>
        <v>0</v>
      </c>
      <c r="BL173" s="149" t="s">
        <v>158</v>
      </c>
      <c r="BM173" s="246" t="s">
        <v>268</v>
      </c>
    </row>
    <row r="174" spans="1:65" s="159" customFormat="1" ht="30" customHeight="1">
      <c r="A174" s="156"/>
      <c r="B174" s="157"/>
      <c r="C174" s="235" t="s">
        <v>269</v>
      </c>
      <c r="D174" s="235" t="s">
        <v>153</v>
      </c>
      <c r="E174" s="236" t="s">
        <v>187</v>
      </c>
      <c r="F174" s="237" t="s">
        <v>188</v>
      </c>
      <c r="G174" s="238" t="s">
        <v>166</v>
      </c>
      <c r="H174" s="239">
        <v>27</v>
      </c>
      <c r="I174" s="101"/>
      <c r="J174" s="240">
        <f>ROUND(I174*H174,2)</f>
        <v>0</v>
      </c>
      <c r="K174" s="237" t="s">
        <v>1</v>
      </c>
      <c r="L174" s="157"/>
      <c r="M174" s="241" t="s">
        <v>1</v>
      </c>
      <c r="N174" s="242" t="s">
        <v>41</v>
      </c>
      <c r="O174" s="243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246" t="s">
        <v>158</v>
      </c>
      <c r="AT174" s="246" t="s">
        <v>153</v>
      </c>
      <c r="AU174" s="246" t="s">
        <v>86</v>
      </c>
      <c r="AY174" s="149" t="s">
        <v>151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49" t="s">
        <v>84</v>
      </c>
      <c r="BK174" s="247">
        <f>ROUND(I174*H174,2)</f>
        <v>0</v>
      </c>
      <c r="BL174" s="149" t="s">
        <v>158</v>
      </c>
      <c r="BM174" s="246" t="s">
        <v>270</v>
      </c>
    </row>
    <row r="175" spans="1:65" s="222" customFormat="1" ht="22.9" customHeight="1">
      <c r="B175" s="223"/>
      <c r="D175" s="224" t="s">
        <v>75</v>
      </c>
      <c r="E175" s="233" t="s">
        <v>163</v>
      </c>
      <c r="F175" s="233" t="s">
        <v>271</v>
      </c>
      <c r="I175" s="85"/>
      <c r="J175" s="234">
        <f>BK175</f>
        <v>0</v>
      </c>
      <c r="L175" s="223"/>
      <c r="M175" s="227"/>
      <c r="N175" s="228"/>
      <c r="O175" s="228"/>
      <c r="P175" s="229">
        <f>SUM(P176:P199)</f>
        <v>0</v>
      </c>
      <c r="Q175" s="228"/>
      <c r="R175" s="229">
        <f>SUM(R176:R199)</f>
        <v>57.3945504</v>
      </c>
      <c r="S175" s="228"/>
      <c r="T175" s="230">
        <f>SUM(T176:T199)</f>
        <v>0</v>
      </c>
      <c r="AR175" s="224" t="s">
        <v>84</v>
      </c>
      <c r="AT175" s="231" t="s">
        <v>75</v>
      </c>
      <c r="AU175" s="231" t="s">
        <v>84</v>
      </c>
      <c r="AY175" s="224" t="s">
        <v>151</v>
      </c>
      <c r="BK175" s="232">
        <f>SUM(BK176:BK199)</f>
        <v>0</v>
      </c>
    </row>
    <row r="176" spans="1:65" s="159" customFormat="1" ht="22.15" customHeight="1">
      <c r="A176" s="156"/>
      <c r="B176" s="157"/>
      <c r="C176" s="235" t="s">
        <v>272</v>
      </c>
      <c r="D176" s="235" t="s">
        <v>153</v>
      </c>
      <c r="E176" s="236" t="s">
        <v>273</v>
      </c>
      <c r="F176" s="237" t="s">
        <v>274</v>
      </c>
      <c r="G176" s="238" t="s">
        <v>166</v>
      </c>
      <c r="H176" s="239">
        <v>22.32</v>
      </c>
      <c r="I176" s="101"/>
      <c r="J176" s="240">
        <f>ROUND(I176*H176,2)</f>
        <v>0</v>
      </c>
      <c r="K176" s="237" t="s">
        <v>157</v>
      </c>
      <c r="L176" s="157"/>
      <c r="M176" s="241" t="s">
        <v>1</v>
      </c>
      <c r="N176" s="242" t="s">
        <v>41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R176" s="246" t="s">
        <v>158</v>
      </c>
      <c r="AT176" s="246" t="s">
        <v>153</v>
      </c>
      <c r="AU176" s="246" t="s">
        <v>86</v>
      </c>
      <c r="AY176" s="149" t="s">
        <v>151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49" t="s">
        <v>84</v>
      </c>
      <c r="BK176" s="247">
        <f>ROUND(I176*H176,2)</f>
        <v>0</v>
      </c>
      <c r="BL176" s="149" t="s">
        <v>158</v>
      </c>
      <c r="BM176" s="246" t="s">
        <v>275</v>
      </c>
    </row>
    <row r="177" spans="1:65" s="248" customFormat="1">
      <c r="B177" s="249"/>
      <c r="D177" s="250" t="s">
        <v>168</v>
      </c>
      <c r="E177" s="251" t="s">
        <v>1</v>
      </c>
      <c r="F177" s="252" t="s">
        <v>276</v>
      </c>
      <c r="H177" s="253">
        <v>22.32</v>
      </c>
      <c r="I177" s="114"/>
      <c r="L177" s="249"/>
      <c r="M177" s="254"/>
      <c r="N177" s="255"/>
      <c r="O177" s="255"/>
      <c r="P177" s="255"/>
      <c r="Q177" s="255"/>
      <c r="R177" s="255"/>
      <c r="S177" s="255"/>
      <c r="T177" s="256"/>
      <c r="AT177" s="251" t="s">
        <v>168</v>
      </c>
      <c r="AU177" s="251" t="s">
        <v>86</v>
      </c>
      <c r="AV177" s="248" t="s">
        <v>86</v>
      </c>
      <c r="AW177" s="248" t="s">
        <v>32</v>
      </c>
      <c r="AX177" s="248" t="s">
        <v>84</v>
      </c>
      <c r="AY177" s="251" t="s">
        <v>151</v>
      </c>
    </row>
    <row r="178" spans="1:65" s="159" customFormat="1" ht="34.9" customHeight="1">
      <c r="A178" s="156"/>
      <c r="B178" s="157"/>
      <c r="C178" s="235" t="s">
        <v>277</v>
      </c>
      <c r="D178" s="235" t="s">
        <v>153</v>
      </c>
      <c r="E178" s="236" t="s">
        <v>266</v>
      </c>
      <c r="F178" s="237" t="s">
        <v>267</v>
      </c>
      <c r="G178" s="238" t="s">
        <v>166</v>
      </c>
      <c r="H178" s="239">
        <v>22.32</v>
      </c>
      <c r="I178" s="101"/>
      <c r="J178" s="240">
        <f t="shared" ref="J178:J183" si="10">ROUND(I178*H178,2)</f>
        <v>0</v>
      </c>
      <c r="K178" s="237" t="s">
        <v>157</v>
      </c>
      <c r="L178" s="157"/>
      <c r="M178" s="241" t="s">
        <v>1</v>
      </c>
      <c r="N178" s="242" t="s">
        <v>41</v>
      </c>
      <c r="O178" s="243"/>
      <c r="P178" s="244">
        <f t="shared" ref="P178:P183" si="11">O178*H178</f>
        <v>0</v>
      </c>
      <c r="Q178" s="244">
        <v>0</v>
      </c>
      <c r="R178" s="244">
        <f t="shared" ref="R178:R183" si="12">Q178*H178</f>
        <v>0</v>
      </c>
      <c r="S178" s="244">
        <v>0</v>
      </c>
      <c r="T178" s="245">
        <f t="shared" ref="T178:T183" si="13">S178*H178</f>
        <v>0</v>
      </c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R178" s="246" t="s">
        <v>158</v>
      </c>
      <c r="AT178" s="246" t="s">
        <v>153</v>
      </c>
      <c r="AU178" s="246" t="s">
        <v>86</v>
      </c>
      <c r="AY178" s="149" t="s">
        <v>151</v>
      </c>
      <c r="BE178" s="247">
        <f t="shared" ref="BE178:BE183" si="14">IF(N178="základní",J178,0)</f>
        <v>0</v>
      </c>
      <c r="BF178" s="247">
        <f t="shared" ref="BF178:BF183" si="15">IF(N178="snížená",J178,0)</f>
        <v>0</v>
      </c>
      <c r="BG178" s="247">
        <f t="shared" ref="BG178:BG183" si="16">IF(N178="zákl. přenesená",J178,0)</f>
        <v>0</v>
      </c>
      <c r="BH178" s="247">
        <f t="shared" ref="BH178:BH183" si="17">IF(N178="sníž. přenesená",J178,0)</f>
        <v>0</v>
      </c>
      <c r="BI178" s="247">
        <f t="shared" ref="BI178:BI183" si="18">IF(N178="nulová",J178,0)</f>
        <v>0</v>
      </c>
      <c r="BJ178" s="149" t="s">
        <v>84</v>
      </c>
      <c r="BK178" s="247">
        <f t="shared" ref="BK178:BK183" si="19">ROUND(I178*H178,2)</f>
        <v>0</v>
      </c>
      <c r="BL178" s="149" t="s">
        <v>158</v>
      </c>
      <c r="BM178" s="246" t="s">
        <v>278</v>
      </c>
    </row>
    <row r="179" spans="1:65" s="159" customFormat="1" ht="30" customHeight="1">
      <c r="A179" s="156"/>
      <c r="B179" s="157"/>
      <c r="C179" s="235" t="s">
        <v>279</v>
      </c>
      <c r="D179" s="235" t="s">
        <v>153</v>
      </c>
      <c r="E179" s="236" t="s">
        <v>187</v>
      </c>
      <c r="F179" s="237" t="s">
        <v>188</v>
      </c>
      <c r="G179" s="238" t="s">
        <v>166</v>
      </c>
      <c r="H179" s="239">
        <v>22.32</v>
      </c>
      <c r="I179" s="101"/>
      <c r="J179" s="240">
        <f t="shared" si="10"/>
        <v>0</v>
      </c>
      <c r="K179" s="237" t="s">
        <v>1</v>
      </c>
      <c r="L179" s="157"/>
      <c r="M179" s="241" t="s">
        <v>1</v>
      </c>
      <c r="N179" s="242" t="s">
        <v>41</v>
      </c>
      <c r="O179" s="243"/>
      <c r="P179" s="244">
        <f t="shared" si="11"/>
        <v>0</v>
      </c>
      <c r="Q179" s="244">
        <v>0</v>
      </c>
      <c r="R179" s="244">
        <f t="shared" si="12"/>
        <v>0</v>
      </c>
      <c r="S179" s="244">
        <v>0</v>
      </c>
      <c r="T179" s="245">
        <f t="shared" si="13"/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246" t="s">
        <v>158</v>
      </c>
      <c r="AT179" s="246" t="s">
        <v>153</v>
      </c>
      <c r="AU179" s="246" t="s">
        <v>86</v>
      </c>
      <c r="AY179" s="149" t="s">
        <v>151</v>
      </c>
      <c r="BE179" s="247">
        <f t="shared" si="14"/>
        <v>0</v>
      </c>
      <c r="BF179" s="247">
        <f t="shared" si="15"/>
        <v>0</v>
      </c>
      <c r="BG179" s="247">
        <f t="shared" si="16"/>
        <v>0</v>
      </c>
      <c r="BH179" s="247">
        <f t="shared" si="17"/>
        <v>0</v>
      </c>
      <c r="BI179" s="247">
        <f t="shared" si="18"/>
        <v>0</v>
      </c>
      <c r="BJ179" s="149" t="s">
        <v>84</v>
      </c>
      <c r="BK179" s="247">
        <f t="shared" si="19"/>
        <v>0</v>
      </c>
      <c r="BL179" s="149" t="s">
        <v>158</v>
      </c>
      <c r="BM179" s="246" t="s">
        <v>280</v>
      </c>
    </row>
    <row r="180" spans="1:65" s="159" customFormat="1" ht="14.45" customHeight="1">
      <c r="A180" s="156"/>
      <c r="B180" s="157"/>
      <c r="C180" s="235" t="s">
        <v>281</v>
      </c>
      <c r="D180" s="235" t="s">
        <v>153</v>
      </c>
      <c r="E180" s="236" t="s">
        <v>282</v>
      </c>
      <c r="F180" s="237" t="s">
        <v>283</v>
      </c>
      <c r="G180" s="238" t="s">
        <v>166</v>
      </c>
      <c r="H180" s="239">
        <v>22.32</v>
      </c>
      <c r="I180" s="101"/>
      <c r="J180" s="240">
        <f t="shared" si="10"/>
        <v>0</v>
      </c>
      <c r="K180" s="237" t="s">
        <v>157</v>
      </c>
      <c r="L180" s="157"/>
      <c r="M180" s="241" t="s">
        <v>1</v>
      </c>
      <c r="N180" s="242" t="s">
        <v>41</v>
      </c>
      <c r="O180" s="243"/>
      <c r="P180" s="244">
        <f t="shared" si="11"/>
        <v>0</v>
      </c>
      <c r="Q180" s="244">
        <v>2.3010199999999998</v>
      </c>
      <c r="R180" s="244">
        <f t="shared" si="12"/>
        <v>51.3587664</v>
      </c>
      <c r="S180" s="244">
        <v>0</v>
      </c>
      <c r="T180" s="245">
        <f t="shared" si="13"/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246" t="s">
        <v>158</v>
      </c>
      <c r="AT180" s="246" t="s">
        <v>153</v>
      </c>
      <c r="AU180" s="246" t="s">
        <v>86</v>
      </c>
      <c r="AY180" s="149" t="s">
        <v>151</v>
      </c>
      <c r="BE180" s="247">
        <f t="shared" si="14"/>
        <v>0</v>
      </c>
      <c r="BF180" s="247">
        <f t="shared" si="15"/>
        <v>0</v>
      </c>
      <c r="BG180" s="247">
        <f t="shared" si="16"/>
        <v>0</v>
      </c>
      <c r="BH180" s="247">
        <f t="shared" si="17"/>
        <v>0</v>
      </c>
      <c r="BI180" s="247">
        <f t="shared" si="18"/>
        <v>0</v>
      </c>
      <c r="BJ180" s="149" t="s">
        <v>84</v>
      </c>
      <c r="BK180" s="247">
        <f t="shared" si="19"/>
        <v>0</v>
      </c>
      <c r="BL180" s="149" t="s">
        <v>158</v>
      </c>
      <c r="BM180" s="246" t="s">
        <v>284</v>
      </c>
    </row>
    <row r="181" spans="1:65" s="159" customFormat="1" ht="30" customHeight="1">
      <c r="A181" s="156"/>
      <c r="B181" s="157"/>
      <c r="C181" s="235" t="s">
        <v>285</v>
      </c>
      <c r="D181" s="235" t="s">
        <v>153</v>
      </c>
      <c r="E181" s="236" t="s">
        <v>286</v>
      </c>
      <c r="F181" s="237" t="s">
        <v>287</v>
      </c>
      <c r="G181" s="238" t="s">
        <v>288</v>
      </c>
      <c r="H181" s="239">
        <v>62</v>
      </c>
      <c r="I181" s="101"/>
      <c r="J181" s="240">
        <f t="shared" si="10"/>
        <v>0</v>
      </c>
      <c r="K181" s="237" t="s">
        <v>157</v>
      </c>
      <c r="L181" s="157"/>
      <c r="M181" s="241" t="s">
        <v>1</v>
      </c>
      <c r="N181" s="242" t="s">
        <v>41</v>
      </c>
      <c r="O181" s="243"/>
      <c r="P181" s="244">
        <f t="shared" si="11"/>
        <v>0</v>
      </c>
      <c r="Q181" s="244">
        <v>5.8900000000000003E-3</v>
      </c>
      <c r="R181" s="244">
        <f t="shared" si="12"/>
        <v>0.36518</v>
      </c>
      <c r="S181" s="244">
        <v>0</v>
      </c>
      <c r="T181" s="245">
        <f t="shared" si="13"/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R181" s="246" t="s">
        <v>158</v>
      </c>
      <c r="AT181" s="246" t="s">
        <v>153</v>
      </c>
      <c r="AU181" s="246" t="s">
        <v>86</v>
      </c>
      <c r="AY181" s="149" t="s">
        <v>151</v>
      </c>
      <c r="BE181" s="247">
        <f t="shared" si="14"/>
        <v>0</v>
      </c>
      <c r="BF181" s="247">
        <f t="shared" si="15"/>
        <v>0</v>
      </c>
      <c r="BG181" s="247">
        <f t="shared" si="16"/>
        <v>0</v>
      </c>
      <c r="BH181" s="247">
        <f t="shared" si="17"/>
        <v>0</v>
      </c>
      <c r="BI181" s="247">
        <f t="shared" si="18"/>
        <v>0</v>
      </c>
      <c r="BJ181" s="149" t="s">
        <v>84</v>
      </c>
      <c r="BK181" s="247">
        <f t="shared" si="19"/>
        <v>0</v>
      </c>
      <c r="BL181" s="149" t="s">
        <v>158</v>
      </c>
      <c r="BM181" s="246" t="s">
        <v>289</v>
      </c>
    </row>
    <row r="182" spans="1:65" s="159" customFormat="1" ht="22.15" customHeight="1">
      <c r="A182" s="156"/>
      <c r="B182" s="157"/>
      <c r="C182" s="235" t="s">
        <v>290</v>
      </c>
      <c r="D182" s="235" t="s">
        <v>153</v>
      </c>
      <c r="E182" s="236" t="s">
        <v>291</v>
      </c>
      <c r="F182" s="237" t="s">
        <v>292</v>
      </c>
      <c r="G182" s="238" t="s">
        <v>288</v>
      </c>
      <c r="H182" s="239">
        <v>62</v>
      </c>
      <c r="I182" s="101"/>
      <c r="J182" s="240">
        <f t="shared" si="10"/>
        <v>0</v>
      </c>
      <c r="K182" s="237" t="s">
        <v>157</v>
      </c>
      <c r="L182" s="157"/>
      <c r="M182" s="241" t="s">
        <v>1</v>
      </c>
      <c r="N182" s="242" t="s">
        <v>41</v>
      </c>
      <c r="O182" s="243"/>
      <c r="P182" s="244">
        <f t="shared" si="11"/>
        <v>0</v>
      </c>
      <c r="Q182" s="244">
        <v>7.0200000000000002E-3</v>
      </c>
      <c r="R182" s="244">
        <f t="shared" si="12"/>
        <v>0.43524000000000002</v>
      </c>
      <c r="S182" s="244">
        <v>0</v>
      </c>
      <c r="T182" s="245">
        <f t="shared" si="13"/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246" t="s">
        <v>158</v>
      </c>
      <c r="AT182" s="246" t="s">
        <v>153</v>
      </c>
      <c r="AU182" s="246" t="s">
        <v>86</v>
      </c>
      <c r="AY182" s="149" t="s">
        <v>151</v>
      </c>
      <c r="BE182" s="247">
        <f t="shared" si="14"/>
        <v>0</v>
      </c>
      <c r="BF182" s="247">
        <f t="shared" si="15"/>
        <v>0</v>
      </c>
      <c r="BG182" s="247">
        <f t="shared" si="16"/>
        <v>0</v>
      </c>
      <c r="BH182" s="247">
        <f t="shared" si="17"/>
        <v>0</v>
      </c>
      <c r="BI182" s="247">
        <f t="shared" si="18"/>
        <v>0</v>
      </c>
      <c r="BJ182" s="149" t="s">
        <v>84</v>
      </c>
      <c r="BK182" s="247">
        <f t="shared" si="19"/>
        <v>0</v>
      </c>
      <c r="BL182" s="149" t="s">
        <v>158</v>
      </c>
      <c r="BM182" s="246" t="s">
        <v>293</v>
      </c>
    </row>
    <row r="183" spans="1:65" s="159" customFormat="1" ht="19.899999999999999" customHeight="1">
      <c r="A183" s="156"/>
      <c r="B183" s="157"/>
      <c r="C183" s="265" t="s">
        <v>294</v>
      </c>
      <c r="D183" s="265" t="s">
        <v>195</v>
      </c>
      <c r="E183" s="266" t="s">
        <v>295</v>
      </c>
      <c r="F183" s="267" t="s">
        <v>296</v>
      </c>
      <c r="G183" s="268" t="s">
        <v>255</v>
      </c>
      <c r="H183" s="269">
        <v>2.339</v>
      </c>
      <c r="I183" s="131"/>
      <c r="J183" s="270">
        <f t="shared" si="10"/>
        <v>0</v>
      </c>
      <c r="K183" s="267" t="s">
        <v>198</v>
      </c>
      <c r="L183" s="271"/>
      <c r="M183" s="272" t="s">
        <v>1</v>
      </c>
      <c r="N183" s="273" t="s">
        <v>41</v>
      </c>
      <c r="O183" s="243"/>
      <c r="P183" s="244">
        <f t="shared" si="11"/>
        <v>0</v>
      </c>
      <c r="Q183" s="244">
        <v>1</v>
      </c>
      <c r="R183" s="244">
        <f t="shared" si="12"/>
        <v>2.339</v>
      </c>
      <c r="S183" s="244">
        <v>0</v>
      </c>
      <c r="T183" s="245">
        <f t="shared" si="13"/>
        <v>0</v>
      </c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R183" s="246" t="s">
        <v>186</v>
      </c>
      <c r="AT183" s="246" t="s">
        <v>195</v>
      </c>
      <c r="AU183" s="246" t="s">
        <v>86</v>
      </c>
      <c r="AY183" s="149" t="s">
        <v>151</v>
      </c>
      <c r="BE183" s="247">
        <f t="shared" si="14"/>
        <v>0</v>
      </c>
      <c r="BF183" s="247">
        <f t="shared" si="15"/>
        <v>0</v>
      </c>
      <c r="BG183" s="247">
        <f t="shared" si="16"/>
        <v>0</v>
      </c>
      <c r="BH183" s="247">
        <f t="shared" si="17"/>
        <v>0</v>
      </c>
      <c r="BI183" s="247">
        <f t="shared" si="18"/>
        <v>0</v>
      </c>
      <c r="BJ183" s="149" t="s">
        <v>84</v>
      </c>
      <c r="BK183" s="247">
        <f t="shared" si="19"/>
        <v>0</v>
      </c>
      <c r="BL183" s="149" t="s">
        <v>158</v>
      </c>
      <c r="BM183" s="246" t="s">
        <v>297</v>
      </c>
    </row>
    <row r="184" spans="1:65" s="248" customFormat="1">
      <c r="B184" s="249"/>
      <c r="D184" s="250" t="s">
        <v>168</v>
      </c>
      <c r="E184" s="251" t="s">
        <v>1</v>
      </c>
      <c r="F184" s="252" t="s">
        <v>298</v>
      </c>
      <c r="H184" s="253">
        <v>2.339</v>
      </c>
      <c r="I184" s="114"/>
      <c r="L184" s="249"/>
      <c r="M184" s="254"/>
      <c r="N184" s="255"/>
      <c r="O184" s="255"/>
      <c r="P184" s="255"/>
      <c r="Q184" s="255"/>
      <c r="R184" s="255"/>
      <c r="S184" s="255"/>
      <c r="T184" s="256"/>
      <c r="AT184" s="251" t="s">
        <v>168</v>
      </c>
      <c r="AU184" s="251" t="s">
        <v>86</v>
      </c>
      <c r="AV184" s="248" t="s">
        <v>86</v>
      </c>
      <c r="AW184" s="248" t="s">
        <v>32</v>
      </c>
      <c r="AX184" s="248" t="s">
        <v>84</v>
      </c>
      <c r="AY184" s="251" t="s">
        <v>151</v>
      </c>
    </row>
    <row r="185" spans="1:65" s="159" customFormat="1" ht="22.15" customHeight="1">
      <c r="A185" s="156"/>
      <c r="B185" s="157"/>
      <c r="C185" s="235" t="s">
        <v>299</v>
      </c>
      <c r="D185" s="235" t="s">
        <v>153</v>
      </c>
      <c r="E185" s="236" t="s">
        <v>300</v>
      </c>
      <c r="F185" s="237" t="s">
        <v>301</v>
      </c>
      <c r="G185" s="238" t="s">
        <v>288</v>
      </c>
      <c r="H185" s="239">
        <v>1</v>
      </c>
      <c r="I185" s="101"/>
      <c r="J185" s="240">
        <f>ROUND(I185*H185,2)</f>
        <v>0</v>
      </c>
      <c r="K185" s="237" t="s">
        <v>157</v>
      </c>
      <c r="L185" s="157"/>
      <c r="M185" s="241" t="s">
        <v>1</v>
      </c>
      <c r="N185" s="242" t="s">
        <v>41</v>
      </c>
      <c r="O185" s="243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246" t="s">
        <v>158</v>
      </c>
      <c r="AT185" s="246" t="s">
        <v>153</v>
      </c>
      <c r="AU185" s="246" t="s">
        <v>86</v>
      </c>
      <c r="AY185" s="149" t="s">
        <v>151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49" t="s">
        <v>84</v>
      </c>
      <c r="BK185" s="247">
        <f>ROUND(I185*H185,2)</f>
        <v>0</v>
      </c>
      <c r="BL185" s="149" t="s">
        <v>158</v>
      </c>
      <c r="BM185" s="246" t="s">
        <v>302</v>
      </c>
    </row>
    <row r="186" spans="1:65" s="159" customFormat="1" ht="14.45" customHeight="1">
      <c r="A186" s="156"/>
      <c r="B186" s="157"/>
      <c r="C186" s="265" t="s">
        <v>303</v>
      </c>
      <c r="D186" s="265" t="s">
        <v>195</v>
      </c>
      <c r="E186" s="266" t="s">
        <v>304</v>
      </c>
      <c r="F186" s="267" t="s">
        <v>305</v>
      </c>
      <c r="G186" s="268" t="s">
        <v>288</v>
      </c>
      <c r="H186" s="269">
        <v>1</v>
      </c>
      <c r="I186" s="131"/>
      <c r="J186" s="270">
        <f>ROUND(I186*H186,2)</f>
        <v>0</v>
      </c>
      <c r="K186" s="267" t="s">
        <v>198</v>
      </c>
      <c r="L186" s="271"/>
      <c r="M186" s="272" t="s">
        <v>1</v>
      </c>
      <c r="N186" s="273" t="s">
        <v>41</v>
      </c>
      <c r="O186" s="243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R186" s="246" t="s">
        <v>186</v>
      </c>
      <c r="AT186" s="246" t="s">
        <v>195</v>
      </c>
      <c r="AU186" s="246" t="s">
        <v>86</v>
      </c>
      <c r="AY186" s="149" t="s">
        <v>151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49" t="s">
        <v>84</v>
      </c>
      <c r="BK186" s="247">
        <f>ROUND(I186*H186,2)</f>
        <v>0</v>
      </c>
      <c r="BL186" s="149" t="s">
        <v>158</v>
      </c>
      <c r="BM186" s="246" t="s">
        <v>306</v>
      </c>
    </row>
    <row r="187" spans="1:65" s="159" customFormat="1" ht="22.15" customHeight="1">
      <c r="A187" s="156"/>
      <c r="B187" s="157"/>
      <c r="C187" s="265" t="s">
        <v>307</v>
      </c>
      <c r="D187" s="265" t="s">
        <v>195</v>
      </c>
      <c r="E187" s="266" t="s">
        <v>308</v>
      </c>
      <c r="F187" s="267" t="s">
        <v>309</v>
      </c>
      <c r="G187" s="268" t="s">
        <v>288</v>
      </c>
      <c r="H187" s="269">
        <v>1</v>
      </c>
      <c r="I187" s="131"/>
      <c r="J187" s="270">
        <f>ROUND(I187*H187,2)</f>
        <v>0</v>
      </c>
      <c r="K187" s="267" t="s">
        <v>198</v>
      </c>
      <c r="L187" s="271"/>
      <c r="M187" s="272" t="s">
        <v>1</v>
      </c>
      <c r="N187" s="273" t="s">
        <v>41</v>
      </c>
      <c r="O187" s="243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R187" s="246" t="s">
        <v>186</v>
      </c>
      <c r="AT187" s="246" t="s">
        <v>195</v>
      </c>
      <c r="AU187" s="246" t="s">
        <v>86</v>
      </c>
      <c r="AY187" s="149" t="s">
        <v>151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49" t="s">
        <v>84</v>
      </c>
      <c r="BK187" s="247">
        <f>ROUND(I187*H187,2)</f>
        <v>0</v>
      </c>
      <c r="BL187" s="149" t="s">
        <v>158</v>
      </c>
      <c r="BM187" s="246" t="s">
        <v>310</v>
      </c>
    </row>
    <row r="188" spans="1:65" s="159" customFormat="1" ht="22.15" customHeight="1">
      <c r="A188" s="156"/>
      <c r="B188" s="157"/>
      <c r="C188" s="235" t="s">
        <v>311</v>
      </c>
      <c r="D188" s="235" t="s">
        <v>153</v>
      </c>
      <c r="E188" s="236" t="s">
        <v>312</v>
      </c>
      <c r="F188" s="237" t="s">
        <v>313</v>
      </c>
      <c r="G188" s="238" t="s">
        <v>237</v>
      </c>
      <c r="H188" s="239">
        <v>384</v>
      </c>
      <c r="I188" s="101"/>
      <c r="J188" s="240">
        <f>ROUND(I188*H188,2)</f>
        <v>0</v>
      </c>
      <c r="K188" s="237" t="s">
        <v>1</v>
      </c>
      <c r="L188" s="157"/>
      <c r="M188" s="241" t="s">
        <v>1</v>
      </c>
      <c r="N188" s="242" t="s">
        <v>41</v>
      </c>
      <c r="O188" s="243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R188" s="246" t="s">
        <v>158</v>
      </c>
      <c r="AT188" s="246" t="s">
        <v>153</v>
      </c>
      <c r="AU188" s="246" t="s">
        <v>86</v>
      </c>
      <c r="AY188" s="149" t="s">
        <v>151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49" t="s">
        <v>84</v>
      </c>
      <c r="BK188" s="247">
        <f>ROUND(I188*H188,2)</f>
        <v>0</v>
      </c>
      <c r="BL188" s="149" t="s">
        <v>158</v>
      </c>
      <c r="BM188" s="246" t="s">
        <v>314</v>
      </c>
    </row>
    <row r="189" spans="1:65" s="248" customFormat="1">
      <c r="B189" s="249"/>
      <c r="D189" s="250" t="s">
        <v>168</v>
      </c>
      <c r="E189" s="251" t="s">
        <v>1</v>
      </c>
      <c r="F189" s="252" t="s">
        <v>315</v>
      </c>
      <c r="H189" s="253">
        <v>384</v>
      </c>
      <c r="I189" s="114"/>
      <c r="L189" s="249"/>
      <c r="M189" s="254"/>
      <c r="N189" s="255"/>
      <c r="O189" s="255"/>
      <c r="P189" s="255"/>
      <c r="Q189" s="255"/>
      <c r="R189" s="255"/>
      <c r="S189" s="255"/>
      <c r="T189" s="256"/>
      <c r="AT189" s="251" t="s">
        <v>168</v>
      </c>
      <c r="AU189" s="251" t="s">
        <v>86</v>
      </c>
      <c r="AV189" s="248" t="s">
        <v>86</v>
      </c>
      <c r="AW189" s="248" t="s">
        <v>32</v>
      </c>
      <c r="AX189" s="248" t="s">
        <v>84</v>
      </c>
      <c r="AY189" s="251" t="s">
        <v>151</v>
      </c>
    </row>
    <row r="190" spans="1:65" s="159" customFormat="1" ht="14.45" customHeight="1">
      <c r="A190" s="156"/>
      <c r="B190" s="157"/>
      <c r="C190" s="265" t="s">
        <v>316</v>
      </c>
      <c r="D190" s="265" t="s">
        <v>195</v>
      </c>
      <c r="E190" s="266" t="s">
        <v>317</v>
      </c>
      <c r="F190" s="267" t="s">
        <v>318</v>
      </c>
      <c r="G190" s="268" t="s">
        <v>156</v>
      </c>
      <c r="H190" s="269">
        <v>414.72</v>
      </c>
      <c r="I190" s="131"/>
      <c r="J190" s="270">
        <f>ROUND(I190*H190,2)</f>
        <v>0</v>
      </c>
      <c r="K190" s="267" t="s">
        <v>1</v>
      </c>
      <c r="L190" s="271"/>
      <c r="M190" s="272" t="s">
        <v>1</v>
      </c>
      <c r="N190" s="273" t="s">
        <v>41</v>
      </c>
      <c r="O190" s="243"/>
      <c r="P190" s="244">
        <f>O190*H190</f>
        <v>0</v>
      </c>
      <c r="Q190" s="244">
        <v>3.2000000000000002E-3</v>
      </c>
      <c r="R190" s="244">
        <f>Q190*H190</f>
        <v>1.3271040000000001</v>
      </c>
      <c r="S190" s="244">
        <v>0</v>
      </c>
      <c r="T190" s="245">
        <f>S190*H190</f>
        <v>0</v>
      </c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R190" s="246" t="s">
        <v>186</v>
      </c>
      <c r="AT190" s="246" t="s">
        <v>195</v>
      </c>
      <c r="AU190" s="246" t="s">
        <v>86</v>
      </c>
      <c r="AY190" s="149" t="s">
        <v>151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49" t="s">
        <v>84</v>
      </c>
      <c r="BK190" s="247">
        <f>ROUND(I190*H190,2)</f>
        <v>0</v>
      </c>
      <c r="BL190" s="149" t="s">
        <v>158</v>
      </c>
      <c r="BM190" s="246" t="s">
        <v>319</v>
      </c>
    </row>
    <row r="191" spans="1:65" s="248" customFormat="1">
      <c r="B191" s="249"/>
      <c r="D191" s="250" t="s">
        <v>168</v>
      </c>
      <c r="E191" s="251" t="s">
        <v>1</v>
      </c>
      <c r="F191" s="252" t="s">
        <v>320</v>
      </c>
      <c r="H191" s="253">
        <v>414.72</v>
      </c>
      <c r="I191" s="114"/>
      <c r="L191" s="249"/>
      <c r="M191" s="254"/>
      <c r="N191" s="255"/>
      <c r="O191" s="255"/>
      <c r="P191" s="255"/>
      <c r="Q191" s="255"/>
      <c r="R191" s="255"/>
      <c r="S191" s="255"/>
      <c r="T191" s="256"/>
      <c r="AT191" s="251" t="s">
        <v>168</v>
      </c>
      <c r="AU191" s="251" t="s">
        <v>86</v>
      </c>
      <c r="AV191" s="248" t="s">
        <v>86</v>
      </c>
      <c r="AW191" s="248" t="s">
        <v>32</v>
      </c>
      <c r="AX191" s="248" t="s">
        <v>84</v>
      </c>
      <c r="AY191" s="251" t="s">
        <v>151</v>
      </c>
    </row>
    <row r="192" spans="1:65" s="159" customFormat="1" ht="19.899999999999999" customHeight="1">
      <c r="A192" s="156"/>
      <c r="B192" s="157"/>
      <c r="C192" s="235" t="s">
        <v>321</v>
      </c>
      <c r="D192" s="235" t="s">
        <v>153</v>
      </c>
      <c r="E192" s="236" t="s">
        <v>322</v>
      </c>
      <c r="F192" s="237" t="s">
        <v>323</v>
      </c>
      <c r="G192" s="238" t="s">
        <v>237</v>
      </c>
      <c r="H192" s="239">
        <v>640</v>
      </c>
      <c r="I192" s="101"/>
      <c r="J192" s="240">
        <f>ROUND(I192*H192,2)</f>
        <v>0</v>
      </c>
      <c r="K192" s="237" t="s">
        <v>157</v>
      </c>
      <c r="L192" s="157"/>
      <c r="M192" s="241" t="s">
        <v>1</v>
      </c>
      <c r="N192" s="242" t="s">
        <v>41</v>
      </c>
      <c r="O192" s="243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R192" s="246" t="s">
        <v>158</v>
      </c>
      <c r="AT192" s="246" t="s">
        <v>153</v>
      </c>
      <c r="AU192" s="246" t="s">
        <v>86</v>
      </c>
      <c r="AY192" s="149" t="s">
        <v>151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49" t="s">
        <v>84</v>
      </c>
      <c r="BK192" s="247">
        <f>ROUND(I192*H192,2)</f>
        <v>0</v>
      </c>
      <c r="BL192" s="149" t="s">
        <v>158</v>
      </c>
      <c r="BM192" s="246" t="s">
        <v>324</v>
      </c>
    </row>
    <row r="193" spans="1:65" s="248" customFormat="1">
      <c r="B193" s="249"/>
      <c r="D193" s="250" t="s">
        <v>168</v>
      </c>
      <c r="E193" s="251" t="s">
        <v>1</v>
      </c>
      <c r="F193" s="252" t="s">
        <v>325</v>
      </c>
      <c r="H193" s="253">
        <v>640</v>
      </c>
      <c r="I193" s="114"/>
      <c r="L193" s="249"/>
      <c r="M193" s="254"/>
      <c r="N193" s="255"/>
      <c r="O193" s="255"/>
      <c r="P193" s="255"/>
      <c r="Q193" s="255"/>
      <c r="R193" s="255"/>
      <c r="S193" s="255"/>
      <c r="T193" s="256"/>
      <c r="AT193" s="251" t="s">
        <v>168</v>
      </c>
      <c r="AU193" s="251" t="s">
        <v>86</v>
      </c>
      <c r="AV193" s="248" t="s">
        <v>86</v>
      </c>
      <c r="AW193" s="248" t="s">
        <v>32</v>
      </c>
      <c r="AX193" s="248" t="s">
        <v>84</v>
      </c>
      <c r="AY193" s="251" t="s">
        <v>151</v>
      </c>
    </row>
    <row r="194" spans="1:65" s="159" customFormat="1" ht="14.45" customHeight="1">
      <c r="A194" s="156"/>
      <c r="B194" s="157"/>
      <c r="C194" s="265" t="s">
        <v>326</v>
      </c>
      <c r="D194" s="265" t="s">
        <v>195</v>
      </c>
      <c r="E194" s="266" t="s">
        <v>327</v>
      </c>
      <c r="F194" s="267" t="s">
        <v>328</v>
      </c>
      <c r="G194" s="268" t="s">
        <v>237</v>
      </c>
      <c r="H194" s="269">
        <v>640</v>
      </c>
      <c r="I194" s="131"/>
      <c r="J194" s="270">
        <f>ROUND(I194*H194,2)</f>
        <v>0</v>
      </c>
      <c r="K194" s="267" t="s">
        <v>1</v>
      </c>
      <c r="L194" s="271"/>
      <c r="M194" s="272" t="s">
        <v>1</v>
      </c>
      <c r="N194" s="273" t="s">
        <v>41</v>
      </c>
      <c r="O194" s="243"/>
      <c r="P194" s="244">
        <f>O194*H194</f>
        <v>0</v>
      </c>
      <c r="Q194" s="244">
        <v>5.0000000000000002E-5</v>
      </c>
      <c r="R194" s="244">
        <f>Q194*H194</f>
        <v>3.2000000000000001E-2</v>
      </c>
      <c r="S194" s="244">
        <v>0</v>
      </c>
      <c r="T194" s="245">
        <f>S194*H194</f>
        <v>0</v>
      </c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R194" s="246" t="s">
        <v>186</v>
      </c>
      <c r="AT194" s="246" t="s">
        <v>195</v>
      </c>
      <c r="AU194" s="246" t="s">
        <v>86</v>
      </c>
      <c r="AY194" s="149" t="s">
        <v>151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49" t="s">
        <v>84</v>
      </c>
      <c r="BK194" s="247">
        <f>ROUND(I194*H194,2)</f>
        <v>0</v>
      </c>
      <c r="BL194" s="149" t="s">
        <v>158</v>
      </c>
      <c r="BM194" s="246" t="s">
        <v>329</v>
      </c>
    </row>
    <row r="195" spans="1:65" s="159" customFormat="1" ht="22.15" customHeight="1">
      <c r="A195" s="156"/>
      <c r="B195" s="157"/>
      <c r="C195" s="235" t="s">
        <v>330</v>
      </c>
      <c r="D195" s="235" t="s">
        <v>153</v>
      </c>
      <c r="E195" s="236" t="s">
        <v>331</v>
      </c>
      <c r="F195" s="237" t="s">
        <v>332</v>
      </c>
      <c r="G195" s="238" t="s">
        <v>237</v>
      </c>
      <c r="H195" s="239">
        <v>640</v>
      </c>
      <c r="I195" s="101"/>
      <c r="J195" s="240">
        <f>ROUND(I195*H195,2)</f>
        <v>0</v>
      </c>
      <c r="K195" s="237" t="s">
        <v>157</v>
      </c>
      <c r="L195" s="157"/>
      <c r="M195" s="241" t="s">
        <v>1</v>
      </c>
      <c r="N195" s="242" t="s">
        <v>41</v>
      </c>
      <c r="O195" s="243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R195" s="246" t="s">
        <v>158</v>
      </c>
      <c r="AT195" s="246" t="s">
        <v>153</v>
      </c>
      <c r="AU195" s="246" t="s">
        <v>86</v>
      </c>
      <c r="AY195" s="149" t="s">
        <v>151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49" t="s">
        <v>84</v>
      </c>
      <c r="BK195" s="247">
        <f>ROUND(I195*H195,2)</f>
        <v>0</v>
      </c>
      <c r="BL195" s="149" t="s">
        <v>158</v>
      </c>
      <c r="BM195" s="246" t="s">
        <v>333</v>
      </c>
    </row>
    <row r="196" spans="1:65" s="159" customFormat="1" ht="19.899999999999999" customHeight="1">
      <c r="A196" s="156"/>
      <c r="B196" s="157"/>
      <c r="C196" s="235" t="s">
        <v>334</v>
      </c>
      <c r="D196" s="235" t="s">
        <v>153</v>
      </c>
      <c r="E196" s="236" t="s">
        <v>335</v>
      </c>
      <c r="F196" s="237" t="s">
        <v>336</v>
      </c>
      <c r="G196" s="238" t="s">
        <v>237</v>
      </c>
      <c r="H196" s="239">
        <v>128</v>
      </c>
      <c r="I196" s="101"/>
      <c r="J196" s="240">
        <f>ROUND(I196*H196,2)</f>
        <v>0</v>
      </c>
      <c r="K196" s="237" t="s">
        <v>157</v>
      </c>
      <c r="L196" s="157"/>
      <c r="M196" s="241" t="s">
        <v>1</v>
      </c>
      <c r="N196" s="242" t="s">
        <v>41</v>
      </c>
      <c r="O196" s="243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R196" s="246" t="s">
        <v>158</v>
      </c>
      <c r="AT196" s="246" t="s">
        <v>153</v>
      </c>
      <c r="AU196" s="246" t="s">
        <v>86</v>
      </c>
      <c r="AY196" s="149" t="s">
        <v>151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49" t="s">
        <v>84</v>
      </c>
      <c r="BK196" s="247">
        <f>ROUND(I196*H196,2)</f>
        <v>0</v>
      </c>
      <c r="BL196" s="149" t="s">
        <v>158</v>
      </c>
      <c r="BM196" s="246" t="s">
        <v>337</v>
      </c>
    </row>
    <row r="197" spans="1:65" s="159" customFormat="1" ht="30" customHeight="1">
      <c r="A197" s="156"/>
      <c r="B197" s="157"/>
      <c r="C197" s="265" t="s">
        <v>338</v>
      </c>
      <c r="D197" s="265" t="s">
        <v>195</v>
      </c>
      <c r="E197" s="266" t="s">
        <v>339</v>
      </c>
      <c r="F197" s="267" t="s">
        <v>340</v>
      </c>
      <c r="G197" s="268" t="s">
        <v>288</v>
      </c>
      <c r="H197" s="269">
        <v>61</v>
      </c>
      <c r="I197" s="131"/>
      <c r="J197" s="270">
        <f>ROUND(I197*H197,2)</f>
        <v>0</v>
      </c>
      <c r="K197" s="267" t="s">
        <v>1</v>
      </c>
      <c r="L197" s="271"/>
      <c r="M197" s="272" t="s">
        <v>1</v>
      </c>
      <c r="N197" s="273" t="s">
        <v>41</v>
      </c>
      <c r="O197" s="243"/>
      <c r="P197" s="244">
        <f>O197*H197</f>
        <v>0</v>
      </c>
      <c r="Q197" s="244">
        <v>2.4539999999999999E-2</v>
      </c>
      <c r="R197" s="244">
        <f>Q197*H197</f>
        <v>1.4969399999999999</v>
      </c>
      <c r="S197" s="244">
        <v>0</v>
      </c>
      <c r="T197" s="245">
        <f>S197*H197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R197" s="246" t="s">
        <v>186</v>
      </c>
      <c r="AT197" s="246" t="s">
        <v>195</v>
      </c>
      <c r="AU197" s="246" t="s">
        <v>86</v>
      </c>
      <c r="AY197" s="149" t="s">
        <v>151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49" t="s">
        <v>84</v>
      </c>
      <c r="BK197" s="247">
        <f>ROUND(I197*H197,2)</f>
        <v>0</v>
      </c>
      <c r="BL197" s="149" t="s">
        <v>158</v>
      </c>
      <c r="BM197" s="246" t="s">
        <v>341</v>
      </c>
    </row>
    <row r="198" spans="1:65" s="159" customFormat="1" ht="30" customHeight="1">
      <c r="A198" s="156"/>
      <c r="B198" s="157"/>
      <c r="C198" s="235" t="s">
        <v>342</v>
      </c>
      <c r="D198" s="235" t="s">
        <v>153</v>
      </c>
      <c r="E198" s="236" t="s">
        <v>343</v>
      </c>
      <c r="F198" s="237" t="s">
        <v>344</v>
      </c>
      <c r="G198" s="238" t="s">
        <v>156</v>
      </c>
      <c r="H198" s="239">
        <v>192</v>
      </c>
      <c r="I198" s="101"/>
      <c r="J198" s="240">
        <f>ROUND(I198*H198,2)</f>
        <v>0</v>
      </c>
      <c r="K198" s="237" t="s">
        <v>1</v>
      </c>
      <c r="L198" s="157"/>
      <c r="M198" s="241" t="s">
        <v>1</v>
      </c>
      <c r="N198" s="242" t="s">
        <v>41</v>
      </c>
      <c r="O198" s="243"/>
      <c r="P198" s="244">
        <f>O198*H198</f>
        <v>0</v>
      </c>
      <c r="Q198" s="244">
        <v>2.1000000000000001E-4</v>
      </c>
      <c r="R198" s="244">
        <f>Q198*H198</f>
        <v>4.0320000000000002E-2</v>
      </c>
      <c r="S198" s="244">
        <v>0</v>
      </c>
      <c r="T198" s="245">
        <f>S198*H198</f>
        <v>0</v>
      </c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R198" s="246" t="s">
        <v>158</v>
      </c>
      <c r="AT198" s="246" t="s">
        <v>153</v>
      </c>
      <c r="AU198" s="246" t="s">
        <v>86</v>
      </c>
      <c r="AY198" s="149" t="s">
        <v>151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49" t="s">
        <v>84</v>
      </c>
      <c r="BK198" s="247">
        <f>ROUND(I198*H198,2)</f>
        <v>0</v>
      </c>
      <c r="BL198" s="149" t="s">
        <v>158</v>
      </c>
      <c r="BM198" s="246" t="s">
        <v>345</v>
      </c>
    </row>
    <row r="199" spans="1:65" s="248" customFormat="1">
      <c r="B199" s="249"/>
      <c r="D199" s="250" t="s">
        <v>168</v>
      </c>
      <c r="E199" s="251" t="s">
        <v>1</v>
      </c>
      <c r="F199" s="252" t="s">
        <v>346</v>
      </c>
      <c r="H199" s="253">
        <v>192</v>
      </c>
      <c r="I199" s="114"/>
      <c r="L199" s="249"/>
      <c r="M199" s="254"/>
      <c r="N199" s="255"/>
      <c r="O199" s="255"/>
      <c r="P199" s="255"/>
      <c r="Q199" s="255"/>
      <c r="R199" s="255"/>
      <c r="S199" s="255"/>
      <c r="T199" s="256"/>
      <c r="AT199" s="251" t="s">
        <v>168</v>
      </c>
      <c r="AU199" s="251" t="s">
        <v>86</v>
      </c>
      <c r="AV199" s="248" t="s">
        <v>86</v>
      </c>
      <c r="AW199" s="248" t="s">
        <v>32</v>
      </c>
      <c r="AX199" s="248" t="s">
        <v>84</v>
      </c>
      <c r="AY199" s="251" t="s">
        <v>151</v>
      </c>
    </row>
    <row r="200" spans="1:65" s="222" customFormat="1" ht="22.9" customHeight="1">
      <c r="B200" s="223"/>
      <c r="D200" s="224" t="s">
        <v>75</v>
      </c>
      <c r="E200" s="233" t="s">
        <v>174</v>
      </c>
      <c r="F200" s="233" t="s">
        <v>347</v>
      </c>
      <c r="I200" s="85"/>
      <c r="J200" s="234">
        <f>BK200</f>
        <v>0</v>
      </c>
      <c r="L200" s="223"/>
      <c r="M200" s="227"/>
      <c r="N200" s="228"/>
      <c r="O200" s="228"/>
      <c r="P200" s="229">
        <f>SUM(P201:P206)</f>
        <v>0</v>
      </c>
      <c r="Q200" s="228"/>
      <c r="R200" s="229">
        <f>SUM(R201:R206)</f>
        <v>679.26190000000008</v>
      </c>
      <c r="S200" s="228"/>
      <c r="T200" s="230">
        <f>SUM(T201:T206)</f>
        <v>0</v>
      </c>
      <c r="AR200" s="224" t="s">
        <v>84</v>
      </c>
      <c r="AT200" s="231" t="s">
        <v>75</v>
      </c>
      <c r="AU200" s="231" t="s">
        <v>84</v>
      </c>
      <c r="AY200" s="224" t="s">
        <v>151</v>
      </c>
      <c r="BK200" s="232">
        <f>SUM(BK201:BK206)</f>
        <v>0</v>
      </c>
    </row>
    <row r="201" spans="1:65" s="159" customFormat="1" ht="19.899999999999999" customHeight="1">
      <c r="A201" s="156"/>
      <c r="B201" s="157"/>
      <c r="C201" s="235" t="s">
        <v>348</v>
      </c>
      <c r="D201" s="235" t="s">
        <v>153</v>
      </c>
      <c r="E201" s="236" t="s">
        <v>349</v>
      </c>
      <c r="F201" s="237" t="s">
        <v>350</v>
      </c>
      <c r="G201" s="238" t="s">
        <v>156</v>
      </c>
      <c r="H201" s="239">
        <v>970</v>
      </c>
      <c r="I201" s="101"/>
      <c r="J201" s="240">
        <f t="shared" ref="J201:J206" si="20">ROUND(I201*H201,2)</f>
        <v>0</v>
      </c>
      <c r="K201" s="237" t="s">
        <v>157</v>
      </c>
      <c r="L201" s="157"/>
      <c r="M201" s="241" t="s">
        <v>1</v>
      </c>
      <c r="N201" s="242" t="s">
        <v>41</v>
      </c>
      <c r="O201" s="243"/>
      <c r="P201" s="244">
        <f t="shared" ref="P201:P206" si="21">O201*H201</f>
        <v>0</v>
      </c>
      <c r="Q201" s="244">
        <v>0.46</v>
      </c>
      <c r="R201" s="244">
        <f t="shared" ref="R201:R206" si="22">Q201*H201</f>
        <v>446.20000000000005</v>
      </c>
      <c r="S201" s="244">
        <v>0</v>
      </c>
      <c r="T201" s="245">
        <f t="shared" ref="T201:T206" si="23">S201*H201</f>
        <v>0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R201" s="246" t="s">
        <v>158</v>
      </c>
      <c r="AT201" s="246" t="s">
        <v>153</v>
      </c>
      <c r="AU201" s="246" t="s">
        <v>86</v>
      </c>
      <c r="AY201" s="149" t="s">
        <v>151</v>
      </c>
      <c r="BE201" s="247">
        <f t="shared" ref="BE201:BE206" si="24">IF(N201="základní",J201,0)</f>
        <v>0</v>
      </c>
      <c r="BF201" s="247">
        <f t="shared" ref="BF201:BF206" si="25">IF(N201="snížená",J201,0)</f>
        <v>0</v>
      </c>
      <c r="BG201" s="247">
        <f t="shared" ref="BG201:BG206" si="26">IF(N201="zákl. přenesená",J201,0)</f>
        <v>0</v>
      </c>
      <c r="BH201" s="247">
        <f t="shared" ref="BH201:BH206" si="27">IF(N201="sníž. přenesená",J201,0)</f>
        <v>0</v>
      </c>
      <c r="BI201" s="247">
        <f t="shared" ref="BI201:BI206" si="28">IF(N201="nulová",J201,0)</f>
        <v>0</v>
      </c>
      <c r="BJ201" s="149" t="s">
        <v>84</v>
      </c>
      <c r="BK201" s="247">
        <f t="shared" ref="BK201:BK206" si="29">ROUND(I201*H201,2)</f>
        <v>0</v>
      </c>
      <c r="BL201" s="149" t="s">
        <v>158</v>
      </c>
      <c r="BM201" s="246" t="s">
        <v>351</v>
      </c>
    </row>
    <row r="202" spans="1:65" s="159" customFormat="1" ht="22.15" customHeight="1">
      <c r="A202" s="156"/>
      <c r="B202" s="157"/>
      <c r="C202" s="235" t="s">
        <v>352</v>
      </c>
      <c r="D202" s="235" t="s">
        <v>153</v>
      </c>
      <c r="E202" s="236" t="s">
        <v>353</v>
      </c>
      <c r="F202" s="237" t="s">
        <v>354</v>
      </c>
      <c r="G202" s="238" t="s">
        <v>156</v>
      </c>
      <c r="H202" s="239">
        <v>970</v>
      </c>
      <c r="I202" s="101"/>
      <c r="J202" s="240">
        <f t="shared" si="20"/>
        <v>0</v>
      </c>
      <c r="K202" s="237" t="s">
        <v>157</v>
      </c>
      <c r="L202" s="157"/>
      <c r="M202" s="241" t="s">
        <v>1</v>
      </c>
      <c r="N202" s="242" t="s">
        <v>41</v>
      </c>
      <c r="O202" s="243"/>
      <c r="P202" s="244">
        <f t="shared" si="21"/>
        <v>0</v>
      </c>
      <c r="Q202" s="244">
        <v>6.0099999999999997E-3</v>
      </c>
      <c r="R202" s="244">
        <f t="shared" si="22"/>
        <v>5.8296999999999999</v>
      </c>
      <c r="S202" s="244">
        <v>0</v>
      </c>
      <c r="T202" s="245">
        <f t="shared" si="23"/>
        <v>0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R202" s="246" t="s">
        <v>158</v>
      </c>
      <c r="AT202" s="246" t="s">
        <v>153</v>
      </c>
      <c r="AU202" s="246" t="s">
        <v>86</v>
      </c>
      <c r="AY202" s="149" t="s">
        <v>151</v>
      </c>
      <c r="BE202" s="247">
        <f t="shared" si="24"/>
        <v>0</v>
      </c>
      <c r="BF202" s="247">
        <f t="shared" si="25"/>
        <v>0</v>
      </c>
      <c r="BG202" s="247">
        <f t="shared" si="26"/>
        <v>0</v>
      </c>
      <c r="BH202" s="247">
        <f t="shared" si="27"/>
        <v>0</v>
      </c>
      <c r="BI202" s="247">
        <f t="shared" si="28"/>
        <v>0</v>
      </c>
      <c r="BJ202" s="149" t="s">
        <v>84</v>
      </c>
      <c r="BK202" s="247">
        <f t="shared" si="29"/>
        <v>0</v>
      </c>
      <c r="BL202" s="149" t="s">
        <v>158</v>
      </c>
      <c r="BM202" s="246" t="s">
        <v>355</v>
      </c>
    </row>
    <row r="203" spans="1:65" s="159" customFormat="1" ht="19.899999999999999" customHeight="1">
      <c r="A203" s="156"/>
      <c r="B203" s="157"/>
      <c r="C203" s="235" t="s">
        <v>356</v>
      </c>
      <c r="D203" s="235" t="s">
        <v>153</v>
      </c>
      <c r="E203" s="236" t="s">
        <v>357</v>
      </c>
      <c r="F203" s="237" t="s">
        <v>358</v>
      </c>
      <c r="G203" s="238" t="s">
        <v>156</v>
      </c>
      <c r="H203" s="239">
        <v>970</v>
      </c>
      <c r="I203" s="101"/>
      <c r="J203" s="240">
        <f t="shared" si="20"/>
        <v>0</v>
      </c>
      <c r="K203" s="237" t="s">
        <v>157</v>
      </c>
      <c r="L203" s="157"/>
      <c r="M203" s="241" t="s">
        <v>1</v>
      </c>
      <c r="N203" s="242" t="s">
        <v>41</v>
      </c>
      <c r="O203" s="243"/>
      <c r="P203" s="244">
        <f t="shared" si="21"/>
        <v>0</v>
      </c>
      <c r="Q203" s="244">
        <v>5.1000000000000004E-4</v>
      </c>
      <c r="R203" s="244">
        <f t="shared" si="22"/>
        <v>0.49470000000000003</v>
      </c>
      <c r="S203" s="244">
        <v>0</v>
      </c>
      <c r="T203" s="245">
        <f t="shared" si="23"/>
        <v>0</v>
      </c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R203" s="246" t="s">
        <v>158</v>
      </c>
      <c r="AT203" s="246" t="s">
        <v>153</v>
      </c>
      <c r="AU203" s="246" t="s">
        <v>86</v>
      </c>
      <c r="AY203" s="149" t="s">
        <v>151</v>
      </c>
      <c r="BE203" s="247">
        <f t="shared" si="24"/>
        <v>0</v>
      </c>
      <c r="BF203" s="247">
        <f t="shared" si="25"/>
        <v>0</v>
      </c>
      <c r="BG203" s="247">
        <f t="shared" si="26"/>
        <v>0</v>
      </c>
      <c r="BH203" s="247">
        <f t="shared" si="27"/>
        <v>0</v>
      </c>
      <c r="BI203" s="247">
        <f t="shared" si="28"/>
        <v>0</v>
      </c>
      <c r="BJ203" s="149" t="s">
        <v>84</v>
      </c>
      <c r="BK203" s="247">
        <f t="shared" si="29"/>
        <v>0</v>
      </c>
      <c r="BL203" s="149" t="s">
        <v>158</v>
      </c>
      <c r="BM203" s="246" t="s">
        <v>359</v>
      </c>
    </row>
    <row r="204" spans="1:65" s="159" customFormat="1" ht="22.15" customHeight="1">
      <c r="A204" s="156"/>
      <c r="B204" s="157"/>
      <c r="C204" s="235" t="s">
        <v>360</v>
      </c>
      <c r="D204" s="235" t="s">
        <v>153</v>
      </c>
      <c r="E204" s="236" t="s">
        <v>361</v>
      </c>
      <c r="F204" s="237" t="s">
        <v>362</v>
      </c>
      <c r="G204" s="238" t="s">
        <v>156</v>
      </c>
      <c r="H204" s="239">
        <v>970</v>
      </c>
      <c r="I204" s="101"/>
      <c r="J204" s="240">
        <f t="shared" si="20"/>
        <v>0</v>
      </c>
      <c r="K204" s="237" t="s">
        <v>157</v>
      </c>
      <c r="L204" s="157"/>
      <c r="M204" s="241" t="s">
        <v>1</v>
      </c>
      <c r="N204" s="242" t="s">
        <v>41</v>
      </c>
      <c r="O204" s="243"/>
      <c r="P204" s="244">
        <f t="shared" si="21"/>
        <v>0</v>
      </c>
      <c r="Q204" s="244">
        <v>0.12966</v>
      </c>
      <c r="R204" s="244">
        <f t="shared" si="22"/>
        <v>125.7702</v>
      </c>
      <c r="S204" s="244">
        <v>0</v>
      </c>
      <c r="T204" s="245">
        <f t="shared" si="23"/>
        <v>0</v>
      </c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R204" s="246" t="s">
        <v>158</v>
      </c>
      <c r="AT204" s="246" t="s">
        <v>153</v>
      </c>
      <c r="AU204" s="246" t="s">
        <v>86</v>
      </c>
      <c r="AY204" s="149" t="s">
        <v>151</v>
      </c>
      <c r="BE204" s="247">
        <f t="shared" si="24"/>
        <v>0</v>
      </c>
      <c r="BF204" s="247">
        <f t="shared" si="25"/>
        <v>0</v>
      </c>
      <c r="BG204" s="247">
        <f t="shared" si="26"/>
        <v>0</v>
      </c>
      <c r="BH204" s="247">
        <f t="shared" si="27"/>
        <v>0</v>
      </c>
      <c r="BI204" s="247">
        <f t="shared" si="28"/>
        <v>0</v>
      </c>
      <c r="BJ204" s="149" t="s">
        <v>84</v>
      </c>
      <c r="BK204" s="247">
        <f t="shared" si="29"/>
        <v>0</v>
      </c>
      <c r="BL204" s="149" t="s">
        <v>158</v>
      </c>
      <c r="BM204" s="246" t="s">
        <v>363</v>
      </c>
    </row>
    <row r="205" spans="1:65" s="159" customFormat="1" ht="30" customHeight="1">
      <c r="A205" s="156"/>
      <c r="B205" s="157"/>
      <c r="C205" s="235" t="s">
        <v>364</v>
      </c>
      <c r="D205" s="235" t="s">
        <v>153</v>
      </c>
      <c r="E205" s="236" t="s">
        <v>365</v>
      </c>
      <c r="F205" s="237" t="s">
        <v>366</v>
      </c>
      <c r="G205" s="238" t="s">
        <v>156</v>
      </c>
      <c r="H205" s="239">
        <v>970</v>
      </c>
      <c r="I205" s="101"/>
      <c r="J205" s="240">
        <f t="shared" si="20"/>
        <v>0</v>
      </c>
      <c r="K205" s="237" t="s">
        <v>157</v>
      </c>
      <c r="L205" s="157"/>
      <c r="M205" s="241" t="s">
        <v>1</v>
      </c>
      <c r="N205" s="242" t="s">
        <v>41</v>
      </c>
      <c r="O205" s="243"/>
      <c r="P205" s="244">
        <f t="shared" si="21"/>
        <v>0</v>
      </c>
      <c r="Q205" s="244">
        <v>0.10373</v>
      </c>
      <c r="R205" s="244">
        <f t="shared" si="22"/>
        <v>100.6181</v>
      </c>
      <c r="S205" s="244">
        <v>0</v>
      </c>
      <c r="T205" s="245">
        <f t="shared" si="23"/>
        <v>0</v>
      </c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R205" s="246" t="s">
        <v>158</v>
      </c>
      <c r="AT205" s="246" t="s">
        <v>153</v>
      </c>
      <c r="AU205" s="246" t="s">
        <v>86</v>
      </c>
      <c r="AY205" s="149" t="s">
        <v>151</v>
      </c>
      <c r="BE205" s="247">
        <f t="shared" si="24"/>
        <v>0</v>
      </c>
      <c r="BF205" s="247">
        <f t="shared" si="25"/>
        <v>0</v>
      </c>
      <c r="BG205" s="247">
        <f t="shared" si="26"/>
        <v>0</v>
      </c>
      <c r="BH205" s="247">
        <f t="shared" si="27"/>
        <v>0</v>
      </c>
      <c r="BI205" s="247">
        <f t="shared" si="28"/>
        <v>0</v>
      </c>
      <c r="BJ205" s="149" t="s">
        <v>84</v>
      </c>
      <c r="BK205" s="247">
        <f t="shared" si="29"/>
        <v>0</v>
      </c>
      <c r="BL205" s="149" t="s">
        <v>158</v>
      </c>
      <c r="BM205" s="246" t="s">
        <v>367</v>
      </c>
    </row>
    <row r="206" spans="1:65" s="159" customFormat="1" ht="22.15" customHeight="1">
      <c r="A206" s="156"/>
      <c r="B206" s="157"/>
      <c r="C206" s="235" t="s">
        <v>368</v>
      </c>
      <c r="D206" s="235" t="s">
        <v>153</v>
      </c>
      <c r="E206" s="236" t="s">
        <v>369</v>
      </c>
      <c r="F206" s="237" t="s">
        <v>370</v>
      </c>
      <c r="G206" s="238" t="s">
        <v>156</v>
      </c>
      <c r="H206" s="239">
        <v>970</v>
      </c>
      <c r="I206" s="101"/>
      <c r="J206" s="240">
        <f t="shared" si="20"/>
        <v>0</v>
      </c>
      <c r="K206" s="237" t="s">
        <v>157</v>
      </c>
      <c r="L206" s="157"/>
      <c r="M206" s="241" t="s">
        <v>1</v>
      </c>
      <c r="N206" s="242" t="s">
        <v>41</v>
      </c>
      <c r="O206" s="243"/>
      <c r="P206" s="244">
        <f t="shared" si="21"/>
        <v>0</v>
      </c>
      <c r="Q206" s="244">
        <v>3.6000000000000002E-4</v>
      </c>
      <c r="R206" s="244">
        <f t="shared" si="22"/>
        <v>0.34920000000000001</v>
      </c>
      <c r="S206" s="244">
        <v>0</v>
      </c>
      <c r="T206" s="245">
        <f t="shared" si="23"/>
        <v>0</v>
      </c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R206" s="246" t="s">
        <v>158</v>
      </c>
      <c r="AT206" s="246" t="s">
        <v>153</v>
      </c>
      <c r="AU206" s="246" t="s">
        <v>86</v>
      </c>
      <c r="AY206" s="149" t="s">
        <v>151</v>
      </c>
      <c r="BE206" s="247">
        <f t="shared" si="24"/>
        <v>0</v>
      </c>
      <c r="BF206" s="247">
        <f t="shared" si="25"/>
        <v>0</v>
      </c>
      <c r="BG206" s="247">
        <f t="shared" si="26"/>
        <v>0</v>
      </c>
      <c r="BH206" s="247">
        <f t="shared" si="27"/>
        <v>0</v>
      </c>
      <c r="BI206" s="247">
        <f t="shared" si="28"/>
        <v>0</v>
      </c>
      <c r="BJ206" s="149" t="s">
        <v>84</v>
      </c>
      <c r="BK206" s="247">
        <f t="shared" si="29"/>
        <v>0</v>
      </c>
      <c r="BL206" s="149" t="s">
        <v>158</v>
      </c>
      <c r="BM206" s="246" t="s">
        <v>371</v>
      </c>
    </row>
    <row r="207" spans="1:65" s="222" customFormat="1" ht="22.9" customHeight="1">
      <c r="B207" s="223"/>
      <c r="D207" s="224" t="s">
        <v>75</v>
      </c>
      <c r="E207" s="233" t="s">
        <v>372</v>
      </c>
      <c r="F207" s="233" t="s">
        <v>373</v>
      </c>
      <c r="I207" s="85"/>
      <c r="J207" s="234">
        <f>BK207</f>
        <v>0</v>
      </c>
      <c r="L207" s="223"/>
      <c r="M207" s="227"/>
      <c r="N207" s="228"/>
      <c r="O207" s="228"/>
      <c r="P207" s="229">
        <f>SUM(P208:P214)</f>
        <v>0</v>
      </c>
      <c r="Q207" s="228"/>
      <c r="R207" s="229">
        <f>SUM(R208:R214)</f>
        <v>53.057899999999997</v>
      </c>
      <c r="S207" s="228"/>
      <c r="T207" s="230">
        <f>SUM(T208:T214)</f>
        <v>0</v>
      </c>
      <c r="AR207" s="224" t="s">
        <v>84</v>
      </c>
      <c r="AT207" s="231" t="s">
        <v>75</v>
      </c>
      <c r="AU207" s="231" t="s">
        <v>84</v>
      </c>
      <c r="AY207" s="224" t="s">
        <v>151</v>
      </c>
      <c r="BK207" s="232">
        <f>SUM(BK208:BK214)</f>
        <v>0</v>
      </c>
    </row>
    <row r="208" spans="1:65" s="159" customFormat="1" ht="30" customHeight="1">
      <c r="A208" s="156"/>
      <c r="B208" s="157"/>
      <c r="C208" s="235" t="s">
        <v>374</v>
      </c>
      <c r="D208" s="235" t="s">
        <v>153</v>
      </c>
      <c r="E208" s="236" t="s">
        <v>375</v>
      </c>
      <c r="F208" s="237" t="s">
        <v>376</v>
      </c>
      <c r="G208" s="238" t="s">
        <v>156</v>
      </c>
      <c r="H208" s="239">
        <v>70</v>
      </c>
      <c r="I208" s="101"/>
      <c r="J208" s="240">
        <f>ROUND(I208*H208,2)</f>
        <v>0</v>
      </c>
      <c r="K208" s="237" t="s">
        <v>157</v>
      </c>
      <c r="L208" s="157"/>
      <c r="M208" s="241" t="s">
        <v>1</v>
      </c>
      <c r="N208" s="242" t="s">
        <v>41</v>
      </c>
      <c r="O208" s="243"/>
      <c r="P208" s="244">
        <f>O208*H208</f>
        <v>0</v>
      </c>
      <c r="Q208" s="244">
        <v>8.9219999999999994E-2</v>
      </c>
      <c r="R208" s="244">
        <f>Q208*H208</f>
        <v>6.2453999999999992</v>
      </c>
      <c r="S208" s="244">
        <v>0</v>
      </c>
      <c r="T208" s="245">
        <f>S208*H208</f>
        <v>0</v>
      </c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R208" s="246" t="s">
        <v>158</v>
      </c>
      <c r="AT208" s="246" t="s">
        <v>153</v>
      </c>
      <c r="AU208" s="246" t="s">
        <v>86</v>
      </c>
      <c r="AY208" s="149" t="s">
        <v>151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49" t="s">
        <v>84</v>
      </c>
      <c r="BK208" s="247">
        <f>ROUND(I208*H208,2)</f>
        <v>0</v>
      </c>
      <c r="BL208" s="149" t="s">
        <v>158</v>
      </c>
      <c r="BM208" s="246" t="s">
        <v>377</v>
      </c>
    </row>
    <row r="209" spans="1:65" s="159" customFormat="1" ht="14.45" customHeight="1">
      <c r="A209" s="156"/>
      <c r="B209" s="157"/>
      <c r="C209" s="265" t="s">
        <v>378</v>
      </c>
      <c r="D209" s="265" t="s">
        <v>195</v>
      </c>
      <c r="E209" s="266" t="s">
        <v>379</v>
      </c>
      <c r="F209" s="267" t="s">
        <v>380</v>
      </c>
      <c r="G209" s="268" t="s">
        <v>156</v>
      </c>
      <c r="H209" s="269">
        <v>72.099999999999994</v>
      </c>
      <c r="I209" s="131"/>
      <c r="J209" s="270">
        <f>ROUND(I209*H209,2)</f>
        <v>0</v>
      </c>
      <c r="K209" s="267" t="s">
        <v>198</v>
      </c>
      <c r="L209" s="271"/>
      <c r="M209" s="272" t="s">
        <v>1</v>
      </c>
      <c r="N209" s="273" t="s">
        <v>41</v>
      </c>
      <c r="O209" s="243"/>
      <c r="P209" s="244">
        <f>O209*H209</f>
        <v>0</v>
      </c>
      <c r="Q209" s="244">
        <v>0.113</v>
      </c>
      <c r="R209" s="244">
        <f>Q209*H209</f>
        <v>8.1472999999999995</v>
      </c>
      <c r="S209" s="244">
        <v>0</v>
      </c>
      <c r="T209" s="245">
        <f>S209*H209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R209" s="246" t="s">
        <v>186</v>
      </c>
      <c r="AT209" s="246" t="s">
        <v>195</v>
      </c>
      <c r="AU209" s="246" t="s">
        <v>86</v>
      </c>
      <c r="AY209" s="149" t="s">
        <v>151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49" t="s">
        <v>84</v>
      </c>
      <c r="BK209" s="247">
        <f>ROUND(I209*H209,2)</f>
        <v>0</v>
      </c>
      <c r="BL209" s="149" t="s">
        <v>158</v>
      </c>
      <c r="BM209" s="246" t="s">
        <v>381</v>
      </c>
    </row>
    <row r="210" spans="1:65" s="248" customFormat="1">
      <c r="B210" s="249"/>
      <c r="D210" s="250" t="s">
        <v>168</v>
      </c>
      <c r="E210" s="251" t="s">
        <v>1</v>
      </c>
      <c r="F210" s="252" t="s">
        <v>382</v>
      </c>
      <c r="H210" s="253">
        <v>70</v>
      </c>
      <c r="I210" s="114"/>
      <c r="L210" s="249"/>
      <c r="M210" s="254"/>
      <c r="N210" s="255"/>
      <c r="O210" s="255"/>
      <c r="P210" s="255"/>
      <c r="Q210" s="255"/>
      <c r="R210" s="255"/>
      <c r="S210" s="255"/>
      <c r="T210" s="256"/>
      <c r="AT210" s="251" t="s">
        <v>168</v>
      </c>
      <c r="AU210" s="251" t="s">
        <v>86</v>
      </c>
      <c r="AV210" s="248" t="s">
        <v>86</v>
      </c>
      <c r="AW210" s="248" t="s">
        <v>32</v>
      </c>
      <c r="AX210" s="248" t="s">
        <v>84</v>
      </c>
      <c r="AY210" s="251" t="s">
        <v>151</v>
      </c>
    </row>
    <row r="211" spans="1:65" s="248" customFormat="1">
      <c r="B211" s="249"/>
      <c r="D211" s="250" t="s">
        <v>168</v>
      </c>
      <c r="F211" s="252" t="s">
        <v>383</v>
      </c>
      <c r="H211" s="253">
        <v>72.099999999999994</v>
      </c>
      <c r="I211" s="114"/>
      <c r="L211" s="249"/>
      <c r="M211" s="254"/>
      <c r="N211" s="255"/>
      <c r="O211" s="255"/>
      <c r="P211" s="255"/>
      <c r="Q211" s="255"/>
      <c r="R211" s="255"/>
      <c r="S211" s="255"/>
      <c r="T211" s="256"/>
      <c r="AT211" s="251" t="s">
        <v>168</v>
      </c>
      <c r="AU211" s="251" t="s">
        <v>86</v>
      </c>
      <c r="AV211" s="248" t="s">
        <v>86</v>
      </c>
      <c r="AW211" s="248" t="s">
        <v>3</v>
      </c>
      <c r="AX211" s="248" t="s">
        <v>84</v>
      </c>
      <c r="AY211" s="251" t="s">
        <v>151</v>
      </c>
    </row>
    <row r="212" spans="1:65" s="159" customFormat="1" ht="19.899999999999999" customHeight="1">
      <c r="A212" s="156"/>
      <c r="B212" s="157"/>
      <c r="C212" s="235" t="s">
        <v>384</v>
      </c>
      <c r="D212" s="235" t="s">
        <v>153</v>
      </c>
      <c r="E212" s="236" t="s">
        <v>385</v>
      </c>
      <c r="F212" s="237" t="s">
        <v>386</v>
      </c>
      <c r="G212" s="238" t="s">
        <v>156</v>
      </c>
      <c r="H212" s="239">
        <v>70</v>
      </c>
      <c r="I212" s="101"/>
      <c r="J212" s="240">
        <f>ROUND(I212*H212,2)</f>
        <v>0</v>
      </c>
      <c r="K212" s="237" t="s">
        <v>157</v>
      </c>
      <c r="L212" s="157"/>
      <c r="M212" s="241" t="s">
        <v>1</v>
      </c>
      <c r="N212" s="242" t="s">
        <v>41</v>
      </c>
      <c r="O212" s="243"/>
      <c r="P212" s="244">
        <f>O212*H212</f>
        <v>0</v>
      </c>
      <c r="Q212" s="244">
        <v>9.1999999999999998E-2</v>
      </c>
      <c r="R212" s="244">
        <f>Q212*H212</f>
        <v>6.4399999999999995</v>
      </c>
      <c r="S212" s="244">
        <v>0</v>
      </c>
      <c r="T212" s="245">
        <f>S212*H212</f>
        <v>0</v>
      </c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R212" s="246" t="s">
        <v>158</v>
      </c>
      <c r="AT212" s="246" t="s">
        <v>153</v>
      </c>
      <c r="AU212" s="246" t="s">
        <v>86</v>
      </c>
      <c r="AY212" s="149" t="s">
        <v>151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49" t="s">
        <v>84</v>
      </c>
      <c r="BK212" s="247">
        <f>ROUND(I212*H212,2)</f>
        <v>0</v>
      </c>
      <c r="BL212" s="149" t="s">
        <v>158</v>
      </c>
      <c r="BM212" s="246" t="s">
        <v>387</v>
      </c>
    </row>
    <row r="213" spans="1:65" s="159" customFormat="1" ht="19.899999999999999" customHeight="1">
      <c r="A213" s="156"/>
      <c r="B213" s="157"/>
      <c r="C213" s="235" t="s">
        <v>388</v>
      </c>
      <c r="D213" s="235" t="s">
        <v>153</v>
      </c>
      <c r="E213" s="236" t="s">
        <v>349</v>
      </c>
      <c r="F213" s="237" t="s">
        <v>350</v>
      </c>
      <c r="G213" s="238" t="s">
        <v>156</v>
      </c>
      <c r="H213" s="239">
        <v>70</v>
      </c>
      <c r="I213" s="101"/>
      <c r="J213" s="240">
        <f>ROUND(I213*H213,2)</f>
        <v>0</v>
      </c>
      <c r="K213" s="237" t="s">
        <v>157</v>
      </c>
      <c r="L213" s="157"/>
      <c r="M213" s="241" t="s">
        <v>1</v>
      </c>
      <c r="N213" s="242" t="s">
        <v>41</v>
      </c>
      <c r="O213" s="243"/>
      <c r="P213" s="244">
        <f>O213*H213</f>
        <v>0</v>
      </c>
      <c r="Q213" s="244">
        <v>0.46</v>
      </c>
      <c r="R213" s="244">
        <f>Q213*H213</f>
        <v>32.200000000000003</v>
      </c>
      <c r="S213" s="244">
        <v>0</v>
      </c>
      <c r="T213" s="245">
        <f>S213*H213</f>
        <v>0</v>
      </c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R213" s="246" t="s">
        <v>158</v>
      </c>
      <c r="AT213" s="246" t="s">
        <v>153</v>
      </c>
      <c r="AU213" s="246" t="s">
        <v>86</v>
      </c>
      <c r="AY213" s="149" t="s">
        <v>151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49" t="s">
        <v>84</v>
      </c>
      <c r="BK213" s="247">
        <f>ROUND(I213*H213,2)</f>
        <v>0</v>
      </c>
      <c r="BL213" s="149" t="s">
        <v>158</v>
      </c>
      <c r="BM213" s="246" t="s">
        <v>389</v>
      </c>
    </row>
    <row r="214" spans="1:65" s="159" customFormat="1" ht="22.15" customHeight="1">
      <c r="A214" s="156"/>
      <c r="B214" s="157"/>
      <c r="C214" s="235" t="s">
        <v>390</v>
      </c>
      <c r="D214" s="235" t="s">
        <v>153</v>
      </c>
      <c r="E214" s="236" t="s">
        <v>369</v>
      </c>
      <c r="F214" s="237" t="s">
        <v>370</v>
      </c>
      <c r="G214" s="238" t="s">
        <v>156</v>
      </c>
      <c r="H214" s="239">
        <v>70</v>
      </c>
      <c r="I214" s="101"/>
      <c r="J214" s="240">
        <f>ROUND(I214*H214,2)</f>
        <v>0</v>
      </c>
      <c r="K214" s="237" t="s">
        <v>157</v>
      </c>
      <c r="L214" s="157"/>
      <c r="M214" s="241" t="s">
        <v>1</v>
      </c>
      <c r="N214" s="242" t="s">
        <v>41</v>
      </c>
      <c r="O214" s="243"/>
      <c r="P214" s="244">
        <f>O214*H214</f>
        <v>0</v>
      </c>
      <c r="Q214" s="244">
        <v>3.6000000000000002E-4</v>
      </c>
      <c r="R214" s="244">
        <f>Q214*H214</f>
        <v>2.52E-2</v>
      </c>
      <c r="S214" s="244">
        <v>0</v>
      </c>
      <c r="T214" s="245">
        <f>S214*H214</f>
        <v>0</v>
      </c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R214" s="246" t="s">
        <v>158</v>
      </c>
      <c r="AT214" s="246" t="s">
        <v>153</v>
      </c>
      <c r="AU214" s="246" t="s">
        <v>86</v>
      </c>
      <c r="AY214" s="149" t="s">
        <v>151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49" t="s">
        <v>84</v>
      </c>
      <c r="BK214" s="247">
        <f>ROUND(I214*H214,2)</f>
        <v>0</v>
      </c>
      <c r="BL214" s="149" t="s">
        <v>158</v>
      </c>
      <c r="BM214" s="246" t="s">
        <v>391</v>
      </c>
    </row>
    <row r="215" spans="1:65" s="222" customFormat="1" ht="22.9" customHeight="1">
      <c r="B215" s="223"/>
      <c r="D215" s="224" t="s">
        <v>75</v>
      </c>
      <c r="E215" s="233" t="s">
        <v>178</v>
      </c>
      <c r="F215" s="233" t="s">
        <v>392</v>
      </c>
      <c r="I215" s="85"/>
      <c r="J215" s="234">
        <f>BK215</f>
        <v>0</v>
      </c>
      <c r="L215" s="223"/>
      <c r="M215" s="227"/>
      <c r="N215" s="228"/>
      <c r="O215" s="228"/>
      <c r="P215" s="229">
        <f>SUM(P216:P218)</f>
        <v>0</v>
      </c>
      <c r="Q215" s="228"/>
      <c r="R215" s="229">
        <f>SUM(R216:R218)</f>
        <v>40.372799999999998</v>
      </c>
      <c r="S215" s="228"/>
      <c r="T215" s="230">
        <f>SUM(T216:T218)</f>
        <v>0</v>
      </c>
      <c r="AR215" s="224" t="s">
        <v>84</v>
      </c>
      <c r="AT215" s="231" t="s">
        <v>75</v>
      </c>
      <c r="AU215" s="231" t="s">
        <v>84</v>
      </c>
      <c r="AY215" s="224" t="s">
        <v>151</v>
      </c>
      <c r="BK215" s="232">
        <f>SUM(BK216:BK218)</f>
        <v>0</v>
      </c>
    </row>
    <row r="216" spans="1:65" s="159" customFormat="1" ht="22.15" customHeight="1">
      <c r="A216" s="156"/>
      <c r="B216" s="157"/>
      <c r="C216" s="235" t="s">
        <v>393</v>
      </c>
      <c r="D216" s="235" t="s">
        <v>153</v>
      </c>
      <c r="E216" s="236" t="s">
        <v>394</v>
      </c>
      <c r="F216" s="237" t="s">
        <v>395</v>
      </c>
      <c r="G216" s="238" t="s">
        <v>156</v>
      </c>
      <c r="H216" s="239">
        <v>970</v>
      </c>
      <c r="I216" s="101"/>
      <c r="J216" s="240">
        <f>ROUND(I216*H216,2)</f>
        <v>0</v>
      </c>
      <c r="K216" s="237" t="s">
        <v>1</v>
      </c>
      <c r="L216" s="157"/>
      <c r="M216" s="241" t="s">
        <v>1</v>
      </c>
      <c r="N216" s="242" t="s">
        <v>41</v>
      </c>
      <c r="O216" s="243"/>
      <c r="P216" s="244">
        <f>O216*H216</f>
        <v>0</v>
      </c>
      <c r="Q216" s="244">
        <v>2.0799999999999999E-2</v>
      </c>
      <c r="R216" s="244">
        <f>Q216*H216</f>
        <v>20.175999999999998</v>
      </c>
      <c r="S216" s="244">
        <v>0</v>
      </c>
      <c r="T216" s="245">
        <f>S216*H216</f>
        <v>0</v>
      </c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R216" s="246" t="s">
        <v>158</v>
      </c>
      <c r="AT216" s="246" t="s">
        <v>153</v>
      </c>
      <c r="AU216" s="246" t="s">
        <v>86</v>
      </c>
      <c r="AY216" s="149" t="s">
        <v>151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49" t="s">
        <v>84</v>
      </c>
      <c r="BK216" s="247">
        <f>ROUND(I216*H216,2)</f>
        <v>0</v>
      </c>
      <c r="BL216" s="149" t="s">
        <v>158</v>
      </c>
      <c r="BM216" s="246" t="s">
        <v>396</v>
      </c>
    </row>
    <row r="217" spans="1:65" s="159" customFormat="1" ht="14.45" customHeight="1">
      <c r="A217" s="156"/>
      <c r="B217" s="157"/>
      <c r="C217" s="235" t="s">
        <v>397</v>
      </c>
      <c r="D217" s="235" t="s">
        <v>153</v>
      </c>
      <c r="E217" s="236" t="s">
        <v>398</v>
      </c>
      <c r="F217" s="237" t="s">
        <v>399</v>
      </c>
      <c r="G217" s="238" t="s">
        <v>156</v>
      </c>
      <c r="H217" s="239">
        <v>970</v>
      </c>
      <c r="I217" s="101"/>
      <c r="J217" s="240">
        <f>ROUND(I217*H217,2)</f>
        <v>0</v>
      </c>
      <c r="K217" s="237" t="s">
        <v>1</v>
      </c>
      <c r="L217" s="157"/>
      <c r="M217" s="241" t="s">
        <v>1</v>
      </c>
      <c r="N217" s="242" t="s">
        <v>41</v>
      </c>
      <c r="O217" s="243"/>
      <c r="P217" s="244">
        <f>O217*H217</f>
        <v>0</v>
      </c>
      <c r="Q217" s="244">
        <v>2.0799999999999999E-2</v>
      </c>
      <c r="R217" s="244">
        <f>Q217*H217</f>
        <v>20.175999999999998</v>
      </c>
      <c r="S217" s="244">
        <v>0</v>
      </c>
      <c r="T217" s="245">
        <f>S217*H217</f>
        <v>0</v>
      </c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R217" s="246" t="s">
        <v>158</v>
      </c>
      <c r="AT217" s="246" t="s">
        <v>153</v>
      </c>
      <c r="AU217" s="246" t="s">
        <v>86</v>
      </c>
      <c r="AY217" s="149" t="s">
        <v>151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49" t="s">
        <v>84</v>
      </c>
      <c r="BK217" s="247">
        <f>ROUND(I217*H217,2)</f>
        <v>0</v>
      </c>
      <c r="BL217" s="149" t="s">
        <v>158</v>
      </c>
      <c r="BM217" s="246" t="s">
        <v>400</v>
      </c>
    </row>
    <row r="218" spans="1:65" s="159" customFormat="1" ht="19.899999999999999" customHeight="1">
      <c r="A218" s="156"/>
      <c r="B218" s="157"/>
      <c r="C218" s="235" t="s">
        <v>372</v>
      </c>
      <c r="D218" s="235" t="s">
        <v>153</v>
      </c>
      <c r="E218" s="236" t="s">
        <v>401</v>
      </c>
      <c r="F218" s="237" t="s">
        <v>402</v>
      </c>
      <c r="G218" s="238" t="s">
        <v>403</v>
      </c>
      <c r="H218" s="239">
        <v>1</v>
      </c>
      <c r="I218" s="101"/>
      <c r="J218" s="240">
        <f>ROUND(I218*H218,2)</f>
        <v>0</v>
      </c>
      <c r="K218" s="237" t="s">
        <v>1</v>
      </c>
      <c r="L218" s="157"/>
      <c r="M218" s="241" t="s">
        <v>1</v>
      </c>
      <c r="N218" s="242" t="s">
        <v>41</v>
      </c>
      <c r="O218" s="243"/>
      <c r="P218" s="244">
        <f>O218*H218</f>
        <v>0</v>
      </c>
      <c r="Q218" s="244">
        <v>2.0799999999999999E-2</v>
      </c>
      <c r="R218" s="244">
        <f>Q218*H218</f>
        <v>2.0799999999999999E-2</v>
      </c>
      <c r="S218" s="244">
        <v>0</v>
      </c>
      <c r="T218" s="245">
        <f>S218*H218</f>
        <v>0</v>
      </c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R218" s="246" t="s">
        <v>158</v>
      </c>
      <c r="AT218" s="246" t="s">
        <v>153</v>
      </c>
      <c r="AU218" s="246" t="s">
        <v>86</v>
      </c>
      <c r="AY218" s="149" t="s">
        <v>151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49" t="s">
        <v>84</v>
      </c>
      <c r="BK218" s="247">
        <f>ROUND(I218*H218,2)</f>
        <v>0</v>
      </c>
      <c r="BL218" s="149" t="s">
        <v>158</v>
      </c>
      <c r="BM218" s="246" t="s">
        <v>404</v>
      </c>
    </row>
    <row r="219" spans="1:65" s="222" customFormat="1" ht="22.9" customHeight="1">
      <c r="B219" s="223"/>
      <c r="D219" s="224" t="s">
        <v>75</v>
      </c>
      <c r="E219" s="233" t="s">
        <v>186</v>
      </c>
      <c r="F219" s="233" t="s">
        <v>405</v>
      </c>
      <c r="I219" s="85"/>
      <c r="J219" s="234">
        <f>BK219</f>
        <v>0</v>
      </c>
      <c r="L219" s="223"/>
      <c r="M219" s="227"/>
      <c r="N219" s="228"/>
      <c r="O219" s="228"/>
      <c r="P219" s="229">
        <f>SUM(P220:P224)</f>
        <v>0</v>
      </c>
      <c r="Q219" s="228"/>
      <c r="R219" s="229">
        <f>SUM(R220:R224)</f>
        <v>4.1620000000000004E-2</v>
      </c>
      <c r="S219" s="228"/>
      <c r="T219" s="230">
        <f>SUM(T220:T224)</f>
        <v>1.7299999999999999E-2</v>
      </c>
      <c r="AR219" s="224" t="s">
        <v>84</v>
      </c>
      <c r="AT219" s="231" t="s">
        <v>75</v>
      </c>
      <c r="AU219" s="231" t="s">
        <v>84</v>
      </c>
      <c r="AY219" s="224" t="s">
        <v>151</v>
      </c>
      <c r="BK219" s="232">
        <f>SUM(BK220:BK224)</f>
        <v>0</v>
      </c>
    </row>
    <row r="220" spans="1:65" s="159" customFormat="1" ht="22.15" customHeight="1">
      <c r="A220" s="156"/>
      <c r="B220" s="157"/>
      <c r="C220" s="235" t="s">
        <v>406</v>
      </c>
      <c r="D220" s="235" t="s">
        <v>153</v>
      </c>
      <c r="E220" s="236" t="s">
        <v>407</v>
      </c>
      <c r="F220" s="237" t="s">
        <v>408</v>
      </c>
      <c r="G220" s="238" t="s">
        <v>166</v>
      </c>
      <c r="H220" s="239">
        <v>1</v>
      </c>
      <c r="I220" s="101"/>
      <c r="J220" s="240">
        <f>ROUND(I220*H220,2)</f>
        <v>0</v>
      </c>
      <c r="K220" s="237" t="s">
        <v>157</v>
      </c>
      <c r="L220" s="157"/>
      <c r="M220" s="241" t="s">
        <v>1</v>
      </c>
      <c r="N220" s="242" t="s">
        <v>41</v>
      </c>
      <c r="O220" s="243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R220" s="246" t="s">
        <v>158</v>
      </c>
      <c r="AT220" s="246" t="s">
        <v>153</v>
      </c>
      <c r="AU220" s="246" t="s">
        <v>86</v>
      </c>
      <c r="AY220" s="149" t="s">
        <v>151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49" t="s">
        <v>84</v>
      </c>
      <c r="BK220" s="247">
        <f>ROUND(I220*H220,2)</f>
        <v>0</v>
      </c>
      <c r="BL220" s="149" t="s">
        <v>158</v>
      </c>
      <c r="BM220" s="246" t="s">
        <v>409</v>
      </c>
    </row>
    <row r="221" spans="1:65" s="159" customFormat="1" ht="22.15" customHeight="1">
      <c r="A221" s="156"/>
      <c r="B221" s="157"/>
      <c r="C221" s="235" t="s">
        <v>410</v>
      </c>
      <c r="D221" s="235" t="s">
        <v>153</v>
      </c>
      <c r="E221" s="236" t="s">
        <v>210</v>
      </c>
      <c r="F221" s="237" t="s">
        <v>211</v>
      </c>
      <c r="G221" s="238" t="s">
        <v>166</v>
      </c>
      <c r="H221" s="239">
        <v>1</v>
      </c>
      <c r="I221" s="101"/>
      <c r="J221" s="240">
        <f>ROUND(I221*H221,2)</f>
        <v>0</v>
      </c>
      <c r="K221" s="237" t="s">
        <v>198</v>
      </c>
      <c r="L221" s="157"/>
      <c r="M221" s="241" t="s">
        <v>1</v>
      </c>
      <c r="N221" s="242" t="s">
        <v>41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R221" s="246" t="s">
        <v>158</v>
      </c>
      <c r="AT221" s="246" t="s">
        <v>153</v>
      </c>
      <c r="AU221" s="246" t="s">
        <v>86</v>
      </c>
      <c r="AY221" s="149" t="s">
        <v>151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49" t="s">
        <v>84</v>
      </c>
      <c r="BK221" s="247">
        <f>ROUND(I221*H221,2)</f>
        <v>0</v>
      </c>
      <c r="BL221" s="149" t="s">
        <v>158</v>
      </c>
      <c r="BM221" s="246" t="s">
        <v>411</v>
      </c>
    </row>
    <row r="222" spans="1:65" s="159" customFormat="1" ht="19.899999999999999" customHeight="1">
      <c r="A222" s="156"/>
      <c r="B222" s="157"/>
      <c r="C222" s="235" t="s">
        <v>412</v>
      </c>
      <c r="D222" s="235" t="s">
        <v>153</v>
      </c>
      <c r="E222" s="236" t="s">
        <v>413</v>
      </c>
      <c r="F222" s="237" t="s">
        <v>414</v>
      </c>
      <c r="G222" s="238" t="s">
        <v>288</v>
      </c>
      <c r="H222" s="239">
        <v>1</v>
      </c>
      <c r="I222" s="101"/>
      <c r="J222" s="240">
        <f>ROUND(I222*H222,2)</f>
        <v>0</v>
      </c>
      <c r="K222" s="237" t="s">
        <v>157</v>
      </c>
      <c r="L222" s="157"/>
      <c r="M222" s="241" t="s">
        <v>1</v>
      </c>
      <c r="N222" s="242" t="s">
        <v>41</v>
      </c>
      <c r="O222" s="243"/>
      <c r="P222" s="244">
        <f>O222*H222</f>
        <v>0</v>
      </c>
      <c r="Q222" s="244">
        <v>0</v>
      </c>
      <c r="R222" s="244">
        <f>Q222*H222</f>
        <v>0</v>
      </c>
      <c r="S222" s="244">
        <v>1.7299999999999999E-2</v>
      </c>
      <c r="T222" s="245">
        <f>S222*H222</f>
        <v>1.7299999999999999E-2</v>
      </c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R222" s="246" t="s">
        <v>158</v>
      </c>
      <c r="AT222" s="246" t="s">
        <v>153</v>
      </c>
      <c r="AU222" s="246" t="s">
        <v>86</v>
      </c>
      <c r="AY222" s="149" t="s">
        <v>151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49" t="s">
        <v>84</v>
      </c>
      <c r="BK222" s="247">
        <f>ROUND(I222*H222,2)</f>
        <v>0</v>
      </c>
      <c r="BL222" s="149" t="s">
        <v>158</v>
      </c>
      <c r="BM222" s="246" t="s">
        <v>415</v>
      </c>
    </row>
    <row r="223" spans="1:65" s="159" customFormat="1" ht="22.15" customHeight="1">
      <c r="A223" s="156"/>
      <c r="B223" s="157"/>
      <c r="C223" s="235" t="s">
        <v>416</v>
      </c>
      <c r="D223" s="235" t="s">
        <v>153</v>
      </c>
      <c r="E223" s="236" t="s">
        <v>417</v>
      </c>
      <c r="F223" s="237" t="s">
        <v>418</v>
      </c>
      <c r="G223" s="238" t="s">
        <v>288</v>
      </c>
      <c r="H223" s="239">
        <v>1</v>
      </c>
      <c r="I223" s="101"/>
      <c r="J223" s="240">
        <f>ROUND(I223*H223,2)</f>
        <v>0</v>
      </c>
      <c r="K223" s="237" t="s">
        <v>157</v>
      </c>
      <c r="L223" s="157"/>
      <c r="M223" s="241" t="s">
        <v>1</v>
      </c>
      <c r="N223" s="242" t="s">
        <v>41</v>
      </c>
      <c r="O223" s="243"/>
      <c r="P223" s="244">
        <f>O223*H223</f>
        <v>0</v>
      </c>
      <c r="Q223" s="244">
        <v>1.6199999999999999E-3</v>
      </c>
      <c r="R223" s="244">
        <f>Q223*H223</f>
        <v>1.6199999999999999E-3</v>
      </c>
      <c r="S223" s="244">
        <v>0</v>
      </c>
      <c r="T223" s="245">
        <f>S223*H223</f>
        <v>0</v>
      </c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R223" s="246" t="s">
        <v>158</v>
      </c>
      <c r="AT223" s="246" t="s">
        <v>153</v>
      </c>
      <c r="AU223" s="246" t="s">
        <v>86</v>
      </c>
      <c r="AY223" s="149" t="s">
        <v>151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49" t="s">
        <v>84</v>
      </c>
      <c r="BK223" s="247">
        <f>ROUND(I223*H223,2)</f>
        <v>0</v>
      </c>
      <c r="BL223" s="149" t="s">
        <v>158</v>
      </c>
      <c r="BM223" s="246" t="s">
        <v>419</v>
      </c>
    </row>
    <row r="224" spans="1:65" s="159" customFormat="1" ht="22.15" customHeight="1">
      <c r="A224" s="156"/>
      <c r="B224" s="157"/>
      <c r="C224" s="265" t="s">
        <v>420</v>
      </c>
      <c r="D224" s="265" t="s">
        <v>195</v>
      </c>
      <c r="E224" s="266" t="s">
        <v>421</v>
      </c>
      <c r="F224" s="267" t="s">
        <v>422</v>
      </c>
      <c r="G224" s="268" t="s">
        <v>288</v>
      </c>
      <c r="H224" s="269">
        <v>1</v>
      </c>
      <c r="I224" s="131"/>
      <c r="J224" s="270">
        <f>ROUND(I224*H224,2)</f>
        <v>0</v>
      </c>
      <c r="K224" s="267" t="s">
        <v>198</v>
      </c>
      <c r="L224" s="271"/>
      <c r="M224" s="272" t="s">
        <v>1</v>
      </c>
      <c r="N224" s="273" t="s">
        <v>41</v>
      </c>
      <c r="O224" s="243"/>
      <c r="P224" s="244">
        <f>O224*H224</f>
        <v>0</v>
      </c>
      <c r="Q224" s="244">
        <v>0.04</v>
      </c>
      <c r="R224" s="244">
        <f>Q224*H224</f>
        <v>0.04</v>
      </c>
      <c r="S224" s="244">
        <v>0</v>
      </c>
      <c r="T224" s="245">
        <f>S224*H224</f>
        <v>0</v>
      </c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R224" s="246" t="s">
        <v>186</v>
      </c>
      <c r="AT224" s="246" t="s">
        <v>195</v>
      </c>
      <c r="AU224" s="246" t="s">
        <v>86</v>
      </c>
      <c r="AY224" s="149" t="s">
        <v>151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49" t="s">
        <v>84</v>
      </c>
      <c r="BK224" s="247">
        <f>ROUND(I224*H224,2)</f>
        <v>0</v>
      </c>
      <c r="BL224" s="149" t="s">
        <v>158</v>
      </c>
      <c r="BM224" s="246" t="s">
        <v>423</v>
      </c>
    </row>
    <row r="225" spans="1:65" s="222" customFormat="1" ht="22.9" customHeight="1">
      <c r="B225" s="223"/>
      <c r="D225" s="224" t="s">
        <v>75</v>
      </c>
      <c r="E225" s="233" t="s">
        <v>190</v>
      </c>
      <c r="F225" s="233" t="s">
        <v>424</v>
      </c>
      <c r="I225" s="85"/>
      <c r="J225" s="234">
        <f>BK225</f>
        <v>0</v>
      </c>
      <c r="L225" s="223"/>
      <c r="M225" s="227"/>
      <c r="N225" s="228"/>
      <c r="O225" s="228"/>
      <c r="P225" s="229">
        <f>SUM(P226:P229)</f>
        <v>0</v>
      </c>
      <c r="Q225" s="228"/>
      <c r="R225" s="229">
        <f>SUM(R226:R229)</f>
        <v>7.2201199999999996</v>
      </c>
      <c r="S225" s="228"/>
      <c r="T225" s="230">
        <f>SUM(T226:T229)</f>
        <v>0</v>
      </c>
      <c r="AR225" s="224" t="s">
        <v>84</v>
      </c>
      <c r="AT225" s="231" t="s">
        <v>75</v>
      </c>
      <c r="AU225" s="231" t="s">
        <v>84</v>
      </c>
      <c r="AY225" s="224" t="s">
        <v>151</v>
      </c>
      <c r="BK225" s="232">
        <f>SUM(BK226:BK229)</f>
        <v>0</v>
      </c>
    </row>
    <row r="226" spans="1:65" s="159" customFormat="1" ht="22.15" customHeight="1">
      <c r="A226" s="156"/>
      <c r="B226" s="157"/>
      <c r="C226" s="235" t="s">
        <v>425</v>
      </c>
      <c r="D226" s="235" t="s">
        <v>153</v>
      </c>
      <c r="E226" s="236" t="s">
        <v>426</v>
      </c>
      <c r="F226" s="237" t="s">
        <v>427</v>
      </c>
      <c r="G226" s="238" t="s">
        <v>237</v>
      </c>
      <c r="H226" s="239">
        <v>80</v>
      </c>
      <c r="I226" s="101"/>
      <c r="J226" s="240">
        <f>ROUND(I226*H226,2)</f>
        <v>0</v>
      </c>
      <c r="K226" s="237" t="s">
        <v>157</v>
      </c>
      <c r="L226" s="157"/>
      <c r="M226" s="241" t="s">
        <v>1</v>
      </c>
      <c r="N226" s="242" t="s">
        <v>41</v>
      </c>
      <c r="O226" s="243"/>
      <c r="P226" s="244">
        <f>O226*H226</f>
        <v>0</v>
      </c>
      <c r="Q226" s="244">
        <v>8.7809999999999999E-2</v>
      </c>
      <c r="R226" s="244">
        <f>Q226*H226</f>
        <v>7.0247999999999999</v>
      </c>
      <c r="S226" s="244">
        <v>0</v>
      </c>
      <c r="T226" s="245">
        <f>S226*H226</f>
        <v>0</v>
      </c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R226" s="246" t="s">
        <v>158</v>
      </c>
      <c r="AT226" s="246" t="s">
        <v>153</v>
      </c>
      <c r="AU226" s="246" t="s">
        <v>86</v>
      </c>
      <c r="AY226" s="149" t="s">
        <v>151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49" t="s">
        <v>84</v>
      </c>
      <c r="BK226" s="247">
        <f>ROUND(I226*H226,2)</f>
        <v>0</v>
      </c>
      <c r="BL226" s="149" t="s">
        <v>158</v>
      </c>
      <c r="BM226" s="246" t="s">
        <v>428</v>
      </c>
    </row>
    <row r="227" spans="1:65" s="159" customFormat="1" ht="22.15" customHeight="1">
      <c r="A227" s="156"/>
      <c r="B227" s="157"/>
      <c r="C227" s="235" t="s">
        <v>429</v>
      </c>
      <c r="D227" s="235" t="s">
        <v>153</v>
      </c>
      <c r="E227" s="236" t="s">
        <v>430</v>
      </c>
      <c r="F227" s="237" t="s">
        <v>431</v>
      </c>
      <c r="G227" s="238" t="s">
        <v>288</v>
      </c>
      <c r="H227" s="239">
        <v>1</v>
      </c>
      <c r="I227" s="101"/>
      <c r="J227" s="240">
        <f>ROUND(I227*H227,2)</f>
        <v>0</v>
      </c>
      <c r="K227" s="237" t="s">
        <v>157</v>
      </c>
      <c r="L227" s="157"/>
      <c r="M227" s="241" t="s">
        <v>1</v>
      </c>
      <c r="N227" s="242" t="s">
        <v>41</v>
      </c>
      <c r="O227" s="243"/>
      <c r="P227" s="244">
        <f>O227*H227</f>
        <v>0</v>
      </c>
      <c r="Q227" s="244">
        <v>0.19503999999999999</v>
      </c>
      <c r="R227" s="244">
        <f>Q227*H227</f>
        <v>0.19503999999999999</v>
      </c>
      <c r="S227" s="244">
        <v>0</v>
      </c>
      <c r="T227" s="245">
        <f>S227*H227</f>
        <v>0</v>
      </c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R227" s="246" t="s">
        <v>158</v>
      </c>
      <c r="AT227" s="246" t="s">
        <v>153</v>
      </c>
      <c r="AU227" s="246" t="s">
        <v>86</v>
      </c>
      <c r="AY227" s="149" t="s">
        <v>151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49" t="s">
        <v>84</v>
      </c>
      <c r="BK227" s="247">
        <f>ROUND(I227*H227,2)</f>
        <v>0</v>
      </c>
      <c r="BL227" s="149" t="s">
        <v>158</v>
      </c>
      <c r="BM227" s="246" t="s">
        <v>432</v>
      </c>
    </row>
    <row r="228" spans="1:65" s="159" customFormat="1" ht="22.15" customHeight="1">
      <c r="A228" s="156"/>
      <c r="B228" s="157"/>
      <c r="C228" s="235" t="s">
        <v>433</v>
      </c>
      <c r="D228" s="235" t="s">
        <v>153</v>
      </c>
      <c r="E228" s="236" t="s">
        <v>434</v>
      </c>
      <c r="F228" s="237" t="s">
        <v>435</v>
      </c>
      <c r="G228" s="238" t="s">
        <v>288</v>
      </c>
      <c r="H228" s="239">
        <v>1</v>
      </c>
      <c r="I228" s="101"/>
      <c r="J228" s="240">
        <f>ROUND(I228*H228,2)</f>
        <v>0</v>
      </c>
      <c r="K228" s="237" t="s">
        <v>157</v>
      </c>
      <c r="L228" s="157"/>
      <c r="M228" s="241" t="s">
        <v>1</v>
      </c>
      <c r="N228" s="242" t="s">
        <v>41</v>
      </c>
      <c r="O228" s="243"/>
      <c r="P228" s="244">
        <f>O228*H228</f>
        <v>0</v>
      </c>
      <c r="Q228" s="244">
        <v>8.0000000000000007E-5</v>
      </c>
      <c r="R228" s="244">
        <f>Q228*H228</f>
        <v>8.0000000000000007E-5</v>
      </c>
      <c r="S228" s="244">
        <v>0</v>
      </c>
      <c r="T228" s="245">
        <f>S228*H228</f>
        <v>0</v>
      </c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R228" s="246" t="s">
        <v>158</v>
      </c>
      <c r="AT228" s="246" t="s">
        <v>153</v>
      </c>
      <c r="AU228" s="246" t="s">
        <v>86</v>
      </c>
      <c r="AY228" s="149" t="s">
        <v>151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49" t="s">
        <v>84</v>
      </c>
      <c r="BK228" s="247">
        <f>ROUND(I228*H228,2)</f>
        <v>0</v>
      </c>
      <c r="BL228" s="149" t="s">
        <v>158</v>
      </c>
      <c r="BM228" s="246" t="s">
        <v>436</v>
      </c>
    </row>
    <row r="229" spans="1:65" s="159" customFormat="1" ht="19.899999999999999" customHeight="1">
      <c r="A229" s="156"/>
      <c r="B229" s="157"/>
      <c r="C229" s="235" t="s">
        <v>437</v>
      </c>
      <c r="D229" s="235" t="s">
        <v>153</v>
      </c>
      <c r="E229" s="236" t="s">
        <v>438</v>
      </c>
      <c r="F229" s="237" t="s">
        <v>439</v>
      </c>
      <c r="G229" s="238" t="s">
        <v>288</v>
      </c>
      <c r="H229" s="239">
        <v>1</v>
      </c>
      <c r="I229" s="101"/>
      <c r="J229" s="240">
        <f>ROUND(I229*H229,2)</f>
        <v>0</v>
      </c>
      <c r="K229" s="237" t="s">
        <v>157</v>
      </c>
      <c r="L229" s="157"/>
      <c r="M229" s="241" t="s">
        <v>1</v>
      </c>
      <c r="N229" s="242" t="s">
        <v>41</v>
      </c>
      <c r="O229" s="243"/>
      <c r="P229" s="244">
        <f>O229*H229</f>
        <v>0</v>
      </c>
      <c r="Q229" s="244">
        <v>2.0000000000000001E-4</v>
      </c>
      <c r="R229" s="244">
        <f>Q229*H229</f>
        <v>2.0000000000000001E-4</v>
      </c>
      <c r="S229" s="244">
        <v>0</v>
      </c>
      <c r="T229" s="245">
        <f>S229*H229</f>
        <v>0</v>
      </c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R229" s="246" t="s">
        <v>158</v>
      </c>
      <c r="AT229" s="246" t="s">
        <v>153</v>
      </c>
      <c r="AU229" s="246" t="s">
        <v>86</v>
      </c>
      <c r="AY229" s="149" t="s">
        <v>151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49" t="s">
        <v>84</v>
      </c>
      <c r="BK229" s="247">
        <f>ROUND(I229*H229,2)</f>
        <v>0</v>
      </c>
      <c r="BL229" s="149" t="s">
        <v>158</v>
      </c>
      <c r="BM229" s="246" t="s">
        <v>440</v>
      </c>
    </row>
    <row r="230" spans="1:65" s="222" customFormat="1" ht="22.9" customHeight="1">
      <c r="B230" s="223"/>
      <c r="D230" s="224" t="s">
        <v>75</v>
      </c>
      <c r="E230" s="233" t="s">
        <v>441</v>
      </c>
      <c r="F230" s="233" t="s">
        <v>442</v>
      </c>
      <c r="I230" s="85"/>
      <c r="J230" s="234">
        <f>BK230</f>
        <v>0</v>
      </c>
      <c r="L230" s="223"/>
      <c r="M230" s="227"/>
      <c r="N230" s="228"/>
      <c r="O230" s="228"/>
      <c r="P230" s="229">
        <f>SUM(P231:P235)</f>
        <v>0</v>
      </c>
      <c r="Q230" s="228"/>
      <c r="R230" s="229">
        <f>SUM(R231:R235)</f>
        <v>35.28</v>
      </c>
      <c r="S230" s="228"/>
      <c r="T230" s="230">
        <f>SUM(T231:T235)</f>
        <v>0</v>
      </c>
      <c r="AR230" s="224" t="s">
        <v>84</v>
      </c>
      <c r="AT230" s="231" t="s">
        <v>75</v>
      </c>
      <c r="AU230" s="231" t="s">
        <v>84</v>
      </c>
      <c r="AY230" s="224" t="s">
        <v>151</v>
      </c>
      <c r="BK230" s="232">
        <f>SUM(BK231:BK235)</f>
        <v>0</v>
      </c>
    </row>
    <row r="231" spans="1:65" s="159" customFormat="1" ht="30" customHeight="1">
      <c r="A231" s="156"/>
      <c r="B231" s="157"/>
      <c r="C231" s="235" t="s">
        <v>443</v>
      </c>
      <c r="D231" s="235" t="s">
        <v>153</v>
      </c>
      <c r="E231" s="236" t="s">
        <v>444</v>
      </c>
      <c r="F231" s="237" t="s">
        <v>445</v>
      </c>
      <c r="G231" s="238" t="s">
        <v>237</v>
      </c>
      <c r="H231" s="239">
        <v>224</v>
      </c>
      <c r="I231" s="101"/>
      <c r="J231" s="240">
        <f>ROUND(I231*H231,2)</f>
        <v>0</v>
      </c>
      <c r="K231" s="237" t="s">
        <v>157</v>
      </c>
      <c r="L231" s="157"/>
      <c r="M231" s="241" t="s">
        <v>1</v>
      </c>
      <c r="N231" s="242" t="s">
        <v>41</v>
      </c>
      <c r="O231" s="243"/>
      <c r="P231" s="244">
        <f>O231*H231</f>
        <v>0</v>
      </c>
      <c r="Q231" s="244">
        <v>0.1295</v>
      </c>
      <c r="R231" s="244">
        <f>Q231*H231</f>
        <v>29.008000000000003</v>
      </c>
      <c r="S231" s="244">
        <v>0</v>
      </c>
      <c r="T231" s="245">
        <f>S231*H231</f>
        <v>0</v>
      </c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R231" s="246" t="s">
        <v>158</v>
      </c>
      <c r="AT231" s="246" t="s">
        <v>153</v>
      </c>
      <c r="AU231" s="246" t="s">
        <v>86</v>
      </c>
      <c r="AY231" s="149" t="s">
        <v>151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49" t="s">
        <v>84</v>
      </c>
      <c r="BK231" s="247">
        <f>ROUND(I231*H231,2)</f>
        <v>0</v>
      </c>
      <c r="BL231" s="149" t="s">
        <v>158</v>
      </c>
      <c r="BM231" s="246" t="s">
        <v>446</v>
      </c>
    </row>
    <row r="232" spans="1:65" s="248" customFormat="1">
      <c r="B232" s="249"/>
      <c r="D232" s="250" t="s">
        <v>168</v>
      </c>
      <c r="E232" s="251" t="s">
        <v>1</v>
      </c>
      <c r="F232" s="252" t="s">
        <v>420</v>
      </c>
      <c r="H232" s="253">
        <v>64</v>
      </c>
      <c r="I232" s="114"/>
      <c r="L232" s="249"/>
      <c r="M232" s="254"/>
      <c r="N232" s="255"/>
      <c r="O232" s="255"/>
      <c r="P232" s="255"/>
      <c r="Q232" s="255"/>
      <c r="R232" s="255"/>
      <c r="S232" s="255"/>
      <c r="T232" s="256"/>
      <c r="AT232" s="251" t="s">
        <v>168</v>
      </c>
      <c r="AU232" s="251" t="s">
        <v>86</v>
      </c>
      <c r="AV232" s="248" t="s">
        <v>86</v>
      </c>
      <c r="AW232" s="248" t="s">
        <v>32</v>
      </c>
      <c r="AX232" s="248" t="s">
        <v>76</v>
      </c>
      <c r="AY232" s="251" t="s">
        <v>151</v>
      </c>
    </row>
    <row r="233" spans="1:65" s="248" customFormat="1">
      <c r="B233" s="249"/>
      <c r="D233" s="250" t="s">
        <v>168</v>
      </c>
      <c r="E233" s="251" t="s">
        <v>1</v>
      </c>
      <c r="F233" s="252" t="s">
        <v>447</v>
      </c>
      <c r="H233" s="253">
        <v>160</v>
      </c>
      <c r="I233" s="114"/>
      <c r="L233" s="249"/>
      <c r="M233" s="254"/>
      <c r="N233" s="255"/>
      <c r="O233" s="255"/>
      <c r="P233" s="255"/>
      <c r="Q233" s="255"/>
      <c r="R233" s="255"/>
      <c r="S233" s="255"/>
      <c r="T233" s="256"/>
      <c r="AT233" s="251" t="s">
        <v>168</v>
      </c>
      <c r="AU233" s="251" t="s">
        <v>86</v>
      </c>
      <c r="AV233" s="248" t="s">
        <v>86</v>
      </c>
      <c r="AW233" s="248" t="s">
        <v>32</v>
      </c>
      <c r="AX233" s="248" t="s">
        <v>76</v>
      </c>
      <c r="AY233" s="251" t="s">
        <v>151</v>
      </c>
    </row>
    <row r="234" spans="1:65" s="257" customFormat="1">
      <c r="B234" s="258"/>
      <c r="D234" s="250" t="s">
        <v>168</v>
      </c>
      <c r="E234" s="259" t="s">
        <v>1</v>
      </c>
      <c r="F234" s="260" t="s">
        <v>170</v>
      </c>
      <c r="H234" s="261">
        <v>224</v>
      </c>
      <c r="I234" s="122"/>
      <c r="L234" s="258"/>
      <c r="M234" s="262"/>
      <c r="N234" s="263"/>
      <c r="O234" s="263"/>
      <c r="P234" s="263"/>
      <c r="Q234" s="263"/>
      <c r="R234" s="263"/>
      <c r="S234" s="263"/>
      <c r="T234" s="264"/>
      <c r="AT234" s="259" t="s">
        <v>168</v>
      </c>
      <c r="AU234" s="259" t="s">
        <v>86</v>
      </c>
      <c r="AV234" s="257" t="s">
        <v>158</v>
      </c>
      <c r="AW234" s="257" t="s">
        <v>32</v>
      </c>
      <c r="AX234" s="257" t="s">
        <v>84</v>
      </c>
      <c r="AY234" s="259" t="s">
        <v>151</v>
      </c>
    </row>
    <row r="235" spans="1:65" s="159" customFormat="1" ht="14.45" customHeight="1">
      <c r="A235" s="156"/>
      <c r="B235" s="157"/>
      <c r="C235" s="265" t="s">
        <v>382</v>
      </c>
      <c r="D235" s="265" t="s">
        <v>195</v>
      </c>
      <c r="E235" s="266" t="s">
        <v>448</v>
      </c>
      <c r="F235" s="267" t="s">
        <v>449</v>
      </c>
      <c r="G235" s="268" t="s">
        <v>237</v>
      </c>
      <c r="H235" s="269">
        <v>224</v>
      </c>
      <c r="I235" s="131"/>
      <c r="J235" s="270">
        <f>ROUND(I235*H235,2)</f>
        <v>0</v>
      </c>
      <c r="K235" s="267" t="s">
        <v>198</v>
      </c>
      <c r="L235" s="271"/>
      <c r="M235" s="272" t="s">
        <v>1</v>
      </c>
      <c r="N235" s="273" t="s">
        <v>41</v>
      </c>
      <c r="O235" s="243"/>
      <c r="P235" s="244">
        <f>O235*H235</f>
        <v>0</v>
      </c>
      <c r="Q235" s="244">
        <v>2.8000000000000001E-2</v>
      </c>
      <c r="R235" s="244">
        <f>Q235*H235</f>
        <v>6.2720000000000002</v>
      </c>
      <c r="S235" s="244">
        <v>0</v>
      </c>
      <c r="T235" s="245">
        <f>S235*H235</f>
        <v>0</v>
      </c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R235" s="246" t="s">
        <v>186</v>
      </c>
      <c r="AT235" s="246" t="s">
        <v>195</v>
      </c>
      <c r="AU235" s="246" t="s">
        <v>86</v>
      </c>
      <c r="AY235" s="149" t="s">
        <v>151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49" t="s">
        <v>84</v>
      </c>
      <c r="BK235" s="247">
        <f>ROUND(I235*H235,2)</f>
        <v>0</v>
      </c>
      <c r="BL235" s="149" t="s">
        <v>158</v>
      </c>
      <c r="BM235" s="246" t="s">
        <v>450</v>
      </c>
    </row>
    <row r="236" spans="1:65" s="222" customFormat="1" ht="22.9" customHeight="1">
      <c r="B236" s="223"/>
      <c r="D236" s="224" t="s">
        <v>75</v>
      </c>
      <c r="E236" s="233" t="s">
        <v>451</v>
      </c>
      <c r="F236" s="233" t="s">
        <v>452</v>
      </c>
      <c r="I236" s="85"/>
      <c r="J236" s="234">
        <f>BK236</f>
        <v>0</v>
      </c>
      <c r="L236" s="223"/>
      <c r="M236" s="227"/>
      <c r="N236" s="228"/>
      <c r="O236" s="228"/>
      <c r="P236" s="229">
        <f>SUM(P237:P242)</f>
        <v>0</v>
      </c>
      <c r="Q236" s="228"/>
      <c r="R236" s="229">
        <f>SUM(R237:R242)</f>
        <v>3.0000000000000001E-3</v>
      </c>
      <c r="S236" s="228"/>
      <c r="T236" s="230">
        <f>SUM(T237:T242)</f>
        <v>0</v>
      </c>
      <c r="AR236" s="224" t="s">
        <v>84</v>
      </c>
      <c r="AT236" s="231" t="s">
        <v>75</v>
      </c>
      <c r="AU236" s="231" t="s">
        <v>84</v>
      </c>
      <c r="AY236" s="224" t="s">
        <v>151</v>
      </c>
      <c r="BK236" s="232">
        <f>SUM(BK237:BK242)</f>
        <v>0</v>
      </c>
    </row>
    <row r="237" spans="1:65" s="159" customFormat="1" ht="14.45" customHeight="1">
      <c r="A237" s="156"/>
      <c r="B237" s="157"/>
      <c r="C237" s="235" t="s">
        <v>453</v>
      </c>
      <c r="D237" s="235" t="s">
        <v>153</v>
      </c>
      <c r="E237" s="236" t="s">
        <v>454</v>
      </c>
      <c r="F237" s="237" t="s">
        <v>455</v>
      </c>
      <c r="G237" s="238" t="s">
        <v>456</v>
      </c>
      <c r="H237" s="239">
        <v>1</v>
      </c>
      <c r="I237" s="101"/>
      <c r="J237" s="240">
        <f>ROUND(I237*H237,2)</f>
        <v>0</v>
      </c>
      <c r="K237" s="237" t="s">
        <v>1</v>
      </c>
      <c r="L237" s="157"/>
      <c r="M237" s="241" t="s">
        <v>1</v>
      </c>
      <c r="N237" s="242" t="s">
        <v>41</v>
      </c>
      <c r="O237" s="243"/>
      <c r="P237" s="244">
        <f>O237*H237</f>
        <v>0</v>
      </c>
      <c r="Q237" s="244">
        <v>1E-3</v>
      </c>
      <c r="R237" s="244">
        <f>Q237*H237</f>
        <v>1E-3</v>
      </c>
      <c r="S237" s="244">
        <v>0</v>
      </c>
      <c r="T237" s="245">
        <f>S237*H237</f>
        <v>0</v>
      </c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R237" s="246" t="s">
        <v>158</v>
      </c>
      <c r="AT237" s="246" t="s">
        <v>153</v>
      </c>
      <c r="AU237" s="246" t="s">
        <v>86</v>
      </c>
      <c r="AY237" s="149" t="s">
        <v>151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49" t="s">
        <v>84</v>
      </c>
      <c r="BK237" s="247">
        <f>ROUND(I237*H237,2)</f>
        <v>0</v>
      </c>
      <c r="BL237" s="149" t="s">
        <v>158</v>
      </c>
      <c r="BM237" s="246" t="s">
        <v>457</v>
      </c>
    </row>
    <row r="238" spans="1:65" s="248" customFormat="1">
      <c r="B238" s="249"/>
      <c r="D238" s="250" t="s">
        <v>168</v>
      </c>
      <c r="E238" s="251" t="s">
        <v>1</v>
      </c>
      <c r="F238" s="252" t="s">
        <v>84</v>
      </c>
      <c r="H238" s="253">
        <v>1</v>
      </c>
      <c r="I238" s="114"/>
      <c r="L238" s="249"/>
      <c r="M238" s="254"/>
      <c r="N238" s="255"/>
      <c r="O238" s="255"/>
      <c r="P238" s="255"/>
      <c r="Q238" s="255"/>
      <c r="R238" s="255"/>
      <c r="S238" s="255"/>
      <c r="T238" s="256"/>
      <c r="AT238" s="251" t="s">
        <v>168</v>
      </c>
      <c r="AU238" s="251" t="s">
        <v>86</v>
      </c>
      <c r="AV238" s="248" t="s">
        <v>86</v>
      </c>
      <c r="AW238" s="248" t="s">
        <v>32</v>
      </c>
      <c r="AX238" s="248" t="s">
        <v>84</v>
      </c>
      <c r="AY238" s="251" t="s">
        <v>151</v>
      </c>
    </row>
    <row r="239" spans="1:65" s="159" customFormat="1" ht="14.45" customHeight="1">
      <c r="A239" s="156"/>
      <c r="B239" s="157"/>
      <c r="C239" s="235" t="s">
        <v>458</v>
      </c>
      <c r="D239" s="235" t="s">
        <v>153</v>
      </c>
      <c r="E239" s="236" t="s">
        <v>459</v>
      </c>
      <c r="F239" s="237" t="s">
        <v>460</v>
      </c>
      <c r="G239" s="238" t="s">
        <v>461</v>
      </c>
      <c r="H239" s="239">
        <v>1</v>
      </c>
      <c r="I239" s="101"/>
      <c r="J239" s="240">
        <f>ROUND(I239*H239,2)</f>
        <v>0</v>
      </c>
      <c r="K239" s="237" t="s">
        <v>1</v>
      </c>
      <c r="L239" s="157"/>
      <c r="M239" s="241" t="s">
        <v>1</v>
      </c>
      <c r="N239" s="242" t="s">
        <v>41</v>
      </c>
      <c r="O239" s="243"/>
      <c r="P239" s="244">
        <f>O239*H239</f>
        <v>0</v>
      </c>
      <c r="Q239" s="244">
        <v>1E-3</v>
      </c>
      <c r="R239" s="244">
        <f>Q239*H239</f>
        <v>1E-3</v>
      </c>
      <c r="S239" s="244">
        <v>0</v>
      </c>
      <c r="T239" s="245">
        <f>S239*H239</f>
        <v>0</v>
      </c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R239" s="246" t="s">
        <v>158</v>
      </c>
      <c r="AT239" s="246" t="s">
        <v>153</v>
      </c>
      <c r="AU239" s="246" t="s">
        <v>86</v>
      </c>
      <c r="AY239" s="149" t="s">
        <v>151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49" t="s">
        <v>84</v>
      </c>
      <c r="BK239" s="247">
        <f>ROUND(I239*H239,2)</f>
        <v>0</v>
      </c>
      <c r="BL239" s="149" t="s">
        <v>158</v>
      </c>
      <c r="BM239" s="246" t="s">
        <v>462</v>
      </c>
    </row>
    <row r="240" spans="1:65" s="248" customFormat="1">
      <c r="B240" s="249"/>
      <c r="D240" s="250" t="s">
        <v>168</v>
      </c>
      <c r="E240" s="251" t="s">
        <v>1</v>
      </c>
      <c r="F240" s="252" t="s">
        <v>84</v>
      </c>
      <c r="H240" s="253">
        <v>1</v>
      </c>
      <c r="I240" s="114"/>
      <c r="L240" s="249"/>
      <c r="M240" s="254"/>
      <c r="N240" s="255"/>
      <c r="O240" s="255"/>
      <c r="P240" s="255"/>
      <c r="Q240" s="255"/>
      <c r="R240" s="255"/>
      <c r="S240" s="255"/>
      <c r="T240" s="256"/>
      <c r="AT240" s="251" t="s">
        <v>168</v>
      </c>
      <c r="AU240" s="251" t="s">
        <v>86</v>
      </c>
      <c r="AV240" s="248" t="s">
        <v>86</v>
      </c>
      <c r="AW240" s="248" t="s">
        <v>32</v>
      </c>
      <c r="AX240" s="248" t="s">
        <v>84</v>
      </c>
      <c r="AY240" s="251" t="s">
        <v>151</v>
      </c>
    </row>
    <row r="241" spans="1:65" s="159" customFormat="1" ht="14.45" customHeight="1">
      <c r="A241" s="156"/>
      <c r="B241" s="157"/>
      <c r="C241" s="235" t="s">
        <v>463</v>
      </c>
      <c r="D241" s="235" t="s">
        <v>153</v>
      </c>
      <c r="E241" s="236" t="s">
        <v>464</v>
      </c>
      <c r="F241" s="237" t="s">
        <v>465</v>
      </c>
      <c r="G241" s="238" t="s">
        <v>461</v>
      </c>
      <c r="H241" s="239">
        <v>1</v>
      </c>
      <c r="I241" s="101"/>
      <c r="J241" s="240">
        <f>ROUND(I241*H241,2)</f>
        <v>0</v>
      </c>
      <c r="K241" s="237" t="s">
        <v>1</v>
      </c>
      <c r="L241" s="157"/>
      <c r="M241" s="241" t="s">
        <v>1</v>
      </c>
      <c r="N241" s="242" t="s">
        <v>41</v>
      </c>
      <c r="O241" s="243"/>
      <c r="P241" s="244">
        <f>O241*H241</f>
        <v>0</v>
      </c>
      <c r="Q241" s="244">
        <v>1E-3</v>
      </c>
      <c r="R241" s="244">
        <f>Q241*H241</f>
        <v>1E-3</v>
      </c>
      <c r="S241" s="244">
        <v>0</v>
      </c>
      <c r="T241" s="245">
        <f>S241*H241</f>
        <v>0</v>
      </c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R241" s="246" t="s">
        <v>158</v>
      </c>
      <c r="AT241" s="246" t="s">
        <v>153</v>
      </c>
      <c r="AU241" s="246" t="s">
        <v>86</v>
      </c>
      <c r="AY241" s="149" t="s">
        <v>151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49" t="s">
        <v>84</v>
      </c>
      <c r="BK241" s="247">
        <f>ROUND(I241*H241,2)</f>
        <v>0</v>
      </c>
      <c r="BL241" s="149" t="s">
        <v>158</v>
      </c>
      <c r="BM241" s="246" t="s">
        <v>466</v>
      </c>
    </row>
    <row r="242" spans="1:65" s="248" customFormat="1">
      <c r="B242" s="249"/>
      <c r="D242" s="250" t="s">
        <v>168</v>
      </c>
      <c r="E242" s="251" t="s">
        <v>1</v>
      </c>
      <c r="F242" s="252" t="s">
        <v>84</v>
      </c>
      <c r="H242" s="253">
        <v>1</v>
      </c>
      <c r="I242" s="114"/>
      <c r="L242" s="249"/>
      <c r="M242" s="254"/>
      <c r="N242" s="255"/>
      <c r="O242" s="255"/>
      <c r="P242" s="255"/>
      <c r="Q242" s="255"/>
      <c r="R242" s="255"/>
      <c r="S242" s="255"/>
      <c r="T242" s="256"/>
      <c r="AT242" s="251" t="s">
        <v>168</v>
      </c>
      <c r="AU242" s="251" t="s">
        <v>86</v>
      </c>
      <c r="AV242" s="248" t="s">
        <v>86</v>
      </c>
      <c r="AW242" s="248" t="s">
        <v>32</v>
      </c>
      <c r="AX242" s="248" t="s">
        <v>84</v>
      </c>
      <c r="AY242" s="251" t="s">
        <v>151</v>
      </c>
    </row>
    <row r="243" spans="1:65" s="222" customFormat="1" ht="22.9" customHeight="1">
      <c r="B243" s="223"/>
      <c r="D243" s="224" t="s">
        <v>75</v>
      </c>
      <c r="E243" s="233" t="s">
        <v>467</v>
      </c>
      <c r="F243" s="233" t="s">
        <v>468</v>
      </c>
      <c r="I243" s="85"/>
      <c r="J243" s="234">
        <f>BK243</f>
        <v>0</v>
      </c>
      <c r="L243" s="223"/>
      <c r="M243" s="227"/>
      <c r="N243" s="228"/>
      <c r="O243" s="228"/>
      <c r="P243" s="229">
        <f>SUM(P244:P248)</f>
        <v>0</v>
      </c>
      <c r="Q243" s="228"/>
      <c r="R243" s="229">
        <f>SUM(R244:R248)</f>
        <v>0</v>
      </c>
      <c r="S243" s="228"/>
      <c r="T243" s="230">
        <f>SUM(T244:T248)</f>
        <v>0</v>
      </c>
      <c r="AR243" s="224" t="s">
        <v>84</v>
      </c>
      <c r="AT243" s="231" t="s">
        <v>75</v>
      </c>
      <c r="AU243" s="231" t="s">
        <v>84</v>
      </c>
      <c r="AY243" s="224" t="s">
        <v>151</v>
      </c>
      <c r="BK243" s="232">
        <f>SUM(BK244:BK248)</f>
        <v>0</v>
      </c>
    </row>
    <row r="244" spans="1:65" s="159" customFormat="1" ht="19.899999999999999" customHeight="1">
      <c r="A244" s="156"/>
      <c r="B244" s="157"/>
      <c r="C244" s="235" t="s">
        <v>469</v>
      </c>
      <c r="D244" s="235" t="s">
        <v>153</v>
      </c>
      <c r="E244" s="236" t="s">
        <v>470</v>
      </c>
      <c r="F244" s="237" t="s">
        <v>471</v>
      </c>
      <c r="G244" s="238" t="s">
        <v>255</v>
      </c>
      <c r="H244" s="239">
        <v>1.7000000000000001E-2</v>
      </c>
      <c r="I244" s="101"/>
      <c r="J244" s="240">
        <f>ROUND(I244*H244,2)</f>
        <v>0</v>
      </c>
      <c r="K244" s="237" t="s">
        <v>157</v>
      </c>
      <c r="L244" s="157"/>
      <c r="M244" s="241" t="s">
        <v>1</v>
      </c>
      <c r="N244" s="242" t="s">
        <v>41</v>
      </c>
      <c r="O244" s="24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R244" s="246" t="s">
        <v>158</v>
      </c>
      <c r="AT244" s="246" t="s">
        <v>153</v>
      </c>
      <c r="AU244" s="246" t="s">
        <v>86</v>
      </c>
      <c r="AY244" s="149" t="s">
        <v>151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49" t="s">
        <v>84</v>
      </c>
      <c r="BK244" s="247">
        <f>ROUND(I244*H244,2)</f>
        <v>0</v>
      </c>
      <c r="BL244" s="149" t="s">
        <v>158</v>
      </c>
      <c r="BM244" s="246" t="s">
        <v>472</v>
      </c>
    </row>
    <row r="245" spans="1:65" s="159" customFormat="1" ht="22.15" customHeight="1">
      <c r="A245" s="156"/>
      <c r="B245" s="157"/>
      <c r="C245" s="235" t="s">
        <v>473</v>
      </c>
      <c r="D245" s="235" t="s">
        <v>153</v>
      </c>
      <c r="E245" s="236" t="s">
        <v>474</v>
      </c>
      <c r="F245" s="237" t="s">
        <v>475</v>
      </c>
      <c r="G245" s="238" t="s">
        <v>255</v>
      </c>
      <c r="H245" s="239">
        <v>8.5000000000000006E-2</v>
      </c>
      <c r="I245" s="101"/>
      <c r="J245" s="240">
        <f>ROUND(I245*H245,2)</f>
        <v>0</v>
      </c>
      <c r="K245" s="237" t="s">
        <v>157</v>
      </c>
      <c r="L245" s="157"/>
      <c r="M245" s="241" t="s">
        <v>1</v>
      </c>
      <c r="N245" s="242" t="s">
        <v>41</v>
      </c>
      <c r="O245" s="243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R245" s="246" t="s">
        <v>158</v>
      </c>
      <c r="AT245" s="246" t="s">
        <v>153</v>
      </c>
      <c r="AU245" s="246" t="s">
        <v>86</v>
      </c>
      <c r="AY245" s="149" t="s">
        <v>151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49" t="s">
        <v>84</v>
      </c>
      <c r="BK245" s="247">
        <f>ROUND(I245*H245,2)</f>
        <v>0</v>
      </c>
      <c r="BL245" s="149" t="s">
        <v>158</v>
      </c>
      <c r="BM245" s="246" t="s">
        <v>476</v>
      </c>
    </row>
    <row r="246" spans="1:65" s="248" customFormat="1">
      <c r="B246" s="249"/>
      <c r="D246" s="250" t="s">
        <v>168</v>
      </c>
      <c r="E246" s="251" t="s">
        <v>1</v>
      </c>
      <c r="F246" s="252" t="s">
        <v>477</v>
      </c>
      <c r="H246" s="253">
        <v>8.5000000000000006E-2</v>
      </c>
      <c r="I246" s="114"/>
      <c r="L246" s="249"/>
      <c r="M246" s="254"/>
      <c r="N246" s="255"/>
      <c r="O246" s="255"/>
      <c r="P246" s="255"/>
      <c r="Q246" s="255"/>
      <c r="R246" s="255"/>
      <c r="S246" s="255"/>
      <c r="T246" s="256"/>
      <c r="AT246" s="251" t="s">
        <v>168</v>
      </c>
      <c r="AU246" s="251" t="s">
        <v>86</v>
      </c>
      <c r="AV246" s="248" t="s">
        <v>86</v>
      </c>
      <c r="AW246" s="248" t="s">
        <v>32</v>
      </c>
      <c r="AX246" s="248" t="s">
        <v>84</v>
      </c>
      <c r="AY246" s="251" t="s">
        <v>151</v>
      </c>
    </row>
    <row r="247" spans="1:65" s="159" customFormat="1" ht="22.15" customHeight="1">
      <c r="A247" s="156"/>
      <c r="B247" s="157"/>
      <c r="C247" s="235" t="s">
        <v>478</v>
      </c>
      <c r="D247" s="235" t="s">
        <v>153</v>
      </c>
      <c r="E247" s="236" t="s">
        <v>479</v>
      </c>
      <c r="F247" s="237" t="s">
        <v>480</v>
      </c>
      <c r="G247" s="238" t="s">
        <v>255</v>
      </c>
      <c r="H247" s="239">
        <v>1.7000000000000001E-2</v>
      </c>
      <c r="I247" s="101"/>
      <c r="J247" s="240">
        <f>ROUND(I247*H247,2)</f>
        <v>0</v>
      </c>
      <c r="K247" s="237" t="s">
        <v>157</v>
      </c>
      <c r="L247" s="157"/>
      <c r="M247" s="241" t="s">
        <v>1</v>
      </c>
      <c r="N247" s="242" t="s">
        <v>41</v>
      </c>
      <c r="O247" s="24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R247" s="246" t="s">
        <v>158</v>
      </c>
      <c r="AT247" s="246" t="s">
        <v>153</v>
      </c>
      <c r="AU247" s="246" t="s">
        <v>86</v>
      </c>
      <c r="AY247" s="149" t="s">
        <v>151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49" t="s">
        <v>84</v>
      </c>
      <c r="BK247" s="247">
        <f>ROUND(I247*H247,2)</f>
        <v>0</v>
      </c>
      <c r="BL247" s="149" t="s">
        <v>158</v>
      </c>
      <c r="BM247" s="246" t="s">
        <v>481</v>
      </c>
    </row>
    <row r="248" spans="1:65" s="159" customFormat="1" ht="22.15" customHeight="1">
      <c r="A248" s="156"/>
      <c r="B248" s="157"/>
      <c r="C248" s="235" t="s">
        <v>482</v>
      </c>
      <c r="D248" s="235" t="s">
        <v>153</v>
      </c>
      <c r="E248" s="236" t="s">
        <v>483</v>
      </c>
      <c r="F248" s="237" t="s">
        <v>484</v>
      </c>
      <c r="G248" s="238" t="s">
        <v>255</v>
      </c>
      <c r="H248" s="239">
        <v>1.7000000000000001E-2</v>
      </c>
      <c r="I248" s="101"/>
      <c r="J248" s="240">
        <f>ROUND(I248*H248,2)</f>
        <v>0</v>
      </c>
      <c r="K248" s="237" t="s">
        <v>157</v>
      </c>
      <c r="L248" s="157"/>
      <c r="M248" s="241" t="s">
        <v>1</v>
      </c>
      <c r="N248" s="242" t="s">
        <v>41</v>
      </c>
      <c r="O248" s="243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R248" s="246" t="s">
        <v>158</v>
      </c>
      <c r="AT248" s="246" t="s">
        <v>153</v>
      </c>
      <c r="AU248" s="246" t="s">
        <v>86</v>
      </c>
      <c r="AY248" s="149" t="s">
        <v>151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49" t="s">
        <v>84</v>
      </c>
      <c r="BK248" s="247">
        <f>ROUND(I248*H248,2)</f>
        <v>0</v>
      </c>
      <c r="BL248" s="149" t="s">
        <v>158</v>
      </c>
      <c r="BM248" s="246" t="s">
        <v>485</v>
      </c>
    </row>
    <row r="249" spans="1:65" s="222" customFormat="1" ht="22.9" customHeight="1">
      <c r="B249" s="223"/>
      <c r="D249" s="224" t="s">
        <v>75</v>
      </c>
      <c r="E249" s="233" t="s">
        <v>486</v>
      </c>
      <c r="F249" s="233" t="s">
        <v>487</v>
      </c>
      <c r="I249" s="85"/>
      <c r="J249" s="234">
        <f>BK249</f>
        <v>0</v>
      </c>
      <c r="L249" s="223"/>
      <c r="M249" s="227"/>
      <c r="N249" s="228"/>
      <c r="O249" s="228"/>
      <c r="P249" s="229">
        <f>P250</f>
        <v>0</v>
      </c>
      <c r="Q249" s="228"/>
      <c r="R249" s="229">
        <f>R250</f>
        <v>0</v>
      </c>
      <c r="S249" s="228"/>
      <c r="T249" s="230">
        <f>T250</f>
        <v>0</v>
      </c>
      <c r="AR249" s="224" t="s">
        <v>84</v>
      </c>
      <c r="AT249" s="231" t="s">
        <v>75</v>
      </c>
      <c r="AU249" s="231" t="s">
        <v>84</v>
      </c>
      <c r="AY249" s="224" t="s">
        <v>151</v>
      </c>
      <c r="BK249" s="232">
        <f>BK250</f>
        <v>0</v>
      </c>
    </row>
    <row r="250" spans="1:65" s="159" customFormat="1" ht="22.15" customHeight="1">
      <c r="A250" s="156"/>
      <c r="B250" s="157"/>
      <c r="C250" s="235" t="s">
        <v>488</v>
      </c>
      <c r="D250" s="235" t="s">
        <v>153</v>
      </c>
      <c r="E250" s="236" t="s">
        <v>489</v>
      </c>
      <c r="F250" s="237" t="s">
        <v>490</v>
      </c>
      <c r="G250" s="238" t="s">
        <v>255</v>
      </c>
      <c r="H250" s="239">
        <v>951.45399999999995</v>
      </c>
      <c r="I250" s="101"/>
      <c r="J250" s="240">
        <f>ROUND(I250*H250,2)</f>
        <v>0</v>
      </c>
      <c r="K250" s="237" t="s">
        <v>157</v>
      </c>
      <c r="L250" s="157"/>
      <c r="M250" s="274" t="s">
        <v>1</v>
      </c>
      <c r="N250" s="275" t="s">
        <v>41</v>
      </c>
      <c r="O250" s="276"/>
      <c r="P250" s="277">
        <f>O250*H250</f>
        <v>0</v>
      </c>
      <c r="Q250" s="277">
        <v>0</v>
      </c>
      <c r="R250" s="277">
        <f>Q250*H250</f>
        <v>0</v>
      </c>
      <c r="S250" s="277">
        <v>0</v>
      </c>
      <c r="T250" s="278">
        <f>S250*H250</f>
        <v>0</v>
      </c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R250" s="246" t="s">
        <v>158</v>
      </c>
      <c r="AT250" s="246" t="s">
        <v>153</v>
      </c>
      <c r="AU250" s="246" t="s">
        <v>86</v>
      </c>
      <c r="AY250" s="149" t="s">
        <v>151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49" t="s">
        <v>84</v>
      </c>
      <c r="BK250" s="247">
        <f>ROUND(I250*H250,2)</f>
        <v>0</v>
      </c>
      <c r="BL250" s="149" t="s">
        <v>158</v>
      </c>
      <c r="BM250" s="246" t="s">
        <v>491</v>
      </c>
    </row>
    <row r="251" spans="1:65" s="159" customFormat="1" ht="6.95" customHeight="1">
      <c r="A251" s="156"/>
      <c r="B251" s="187"/>
      <c r="C251" s="188"/>
      <c r="D251" s="188"/>
      <c r="E251" s="188"/>
      <c r="F251" s="188"/>
      <c r="G251" s="188"/>
      <c r="H251" s="188"/>
      <c r="I251" s="188"/>
      <c r="J251" s="188"/>
      <c r="K251" s="188"/>
      <c r="L251" s="157"/>
      <c r="M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</row>
  </sheetData>
  <sheetProtection algorithmName="SHA-512" hashValue="Qv4esiU7WEWJDX498X8SkgYinU7qB+uFHox1aH4ziwmtAmZSe7nZkWf+Rv0wnQ5JLtzN1I5nHapszS2W4LgnmQ==" saltValue="1abTq6ip8AJRFqg77INb4A==" spinCount="100000" sheet="1" objects="1" scenarios="1" selectLockedCells="1"/>
  <autoFilter ref="C129:K250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0"/>
  <sheetViews>
    <sheetView showGridLines="0" topLeftCell="A93" workbookViewId="0">
      <selection activeCell="J17" sqref="J17:J18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89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492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ROUND(J126,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ROUND((SUM(BE126:BE199)),  2)</f>
        <v>0</v>
      </c>
      <c r="G33" s="156"/>
      <c r="H33" s="156"/>
      <c r="I33" s="172">
        <v>0.21</v>
      </c>
      <c r="J33" s="171">
        <f>ROUND(((SUM(BE126:BE199))*I33),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ROUND((SUM(BF126:BF199)),  2)</f>
        <v>0</v>
      </c>
      <c r="G34" s="156"/>
      <c r="H34" s="156"/>
      <c r="I34" s="172">
        <v>0.15</v>
      </c>
      <c r="J34" s="171">
        <f>ROUND(((SUM(BF126:BF199))*I34),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ROUND((SUM(BG126:BG199)),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ROUND((SUM(BH126:BH199)),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ROUND((SUM(BI126:BI199)),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SO-02 - Třidráhová rovinka-skok daleký+chodník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J126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J127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J128</f>
        <v>0</v>
      </c>
      <c r="L98" s="201"/>
    </row>
    <row r="99" spans="1:31" s="200" customFormat="1" ht="19.899999999999999" customHeight="1">
      <c r="B99" s="201"/>
      <c r="D99" s="202" t="s">
        <v>124</v>
      </c>
      <c r="E99" s="203"/>
      <c r="F99" s="203"/>
      <c r="G99" s="203"/>
      <c r="H99" s="203"/>
      <c r="I99" s="203"/>
      <c r="J99" s="204">
        <f>J142</f>
        <v>0</v>
      </c>
      <c r="L99" s="201"/>
    </row>
    <row r="100" spans="1:31" s="200" customFormat="1" ht="19.899999999999999" customHeight="1">
      <c r="B100" s="201"/>
      <c r="D100" s="202" t="s">
        <v>125</v>
      </c>
      <c r="E100" s="203"/>
      <c r="F100" s="203"/>
      <c r="G100" s="203"/>
      <c r="H100" s="203"/>
      <c r="I100" s="203"/>
      <c r="J100" s="204">
        <f>J155</f>
        <v>0</v>
      </c>
      <c r="L100" s="201"/>
    </row>
    <row r="101" spans="1:31" s="200" customFormat="1" ht="19.899999999999999" customHeight="1">
      <c r="B101" s="201"/>
      <c r="D101" s="202" t="s">
        <v>127</v>
      </c>
      <c r="E101" s="203"/>
      <c r="F101" s="203"/>
      <c r="G101" s="203"/>
      <c r="H101" s="203"/>
      <c r="I101" s="203"/>
      <c r="J101" s="204">
        <f>J169</f>
        <v>0</v>
      </c>
      <c r="L101" s="201"/>
    </row>
    <row r="102" spans="1:31" s="200" customFormat="1" ht="19.899999999999999" customHeight="1">
      <c r="B102" s="201"/>
      <c r="D102" s="202" t="s">
        <v>493</v>
      </c>
      <c r="E102" s="203"/>
      <c r="F102" s="203"/>
      <c r="G102" s="203"/>
      <c r="H102" s="203"/>
      <c r="I102" s="203"/>
      <c r="J102" s="204">
        <f>J176</f>
        <v>0</v>
      </c>
      <c r="L102" s="201"/>
    </row>
    <row r="103" spans="1:31" s="200" customFormat="1" ht="19.899999999999999" customHeight="1">
      <c r="B103" s="201"/>
      <c r="D103" s="202" t="s">
        <v>128</v>
      </c>
      <c r="E103" s="203"/>
      <c r="F103" s="203"/>
      <c r="G103" s="203"/>
      <c r="H103" s="203"/>
      <c r="I103" s="203"/>
      <c r="J103" s="204">
        <f>J182</f>
        <v>0</v>
      </c>
      <c r="L103" s="201"/>
    </row>
    <row r="104" spans="1:31" s="200" customFormat="1" ht="19.899999999999999" customHeight="1">
      <c r="B104" s="201"/>
      <c r="D104" s="202" t="s">
        <v>131</v>
      </c>
      <c r="E104" s="203"/>
      <c r="F104" s="203"/>
      <c r="G104" s="203"/>
      <c r="H104" s="203"/>
      <c r="I104" s="203"/>
      <c r="J104" s="204">
        <f>J190</f>
        <v>0</v>
      </c>
      <c r="L104" s="201"/>
    </row>
    <row r="105" spans="1:31" s="200" customFormat="1" ht="19.899999999999999" customHeight="1">
      <c r="B105" s="201"/>
      <c r="D105" s="202" t="s">
        <v>132</v>
      </c>
      <c r="E105" s="203"/>
      <c r="F105" s="203"/>
      <c r="G105" s="203"/>
      <c r="H105" s="203"/>
      <c r="I105" s="203"/>
      <c r="J105" s="204">
        <f>J195</f>
        <v>0</v>
      </c>
      <c r="L105" s="201"/>
    </row>
    <row r="106" spans="1:31" s="200" customFormat="1" ht="19.899999999999999" customHeight="1">
      <c r="B106" s="201"/>
      <c r="D106" s="202" t="s">
        <v>135</v>
      </c>
      <c r="E106" s="203"/>
      <c r="F106" s="203"/>
      <c r="G106" s="203"/>
      <c r="H106" s="203"/>
      <c r="I106" s="203"/>
      <c r="J106" s="204">
        <f>J198</f>
        <v>0</v>
      </c>
      <c r="L106" s="201"/>
    </row>
    <row r="107" spans="1:31" s="159" customFormat="1" ht="21.75" customHeight="1">
      <c r="A107" s="156"/>
      <c r="B107" s="157"/>
      <c r="C107" s="156"/>
      <c r="D107" s="156"/>
      <c r="E107" s="156"/>
      <c r="F107" s="156"/>
      <c r="G107" s="156"/>
      <c r="H107" s="156"/>
      <c r="I107" s="156"/>
      <c r="J107" s="156"/>
      <c r="K107" s="156"/>
      <c r="L107" s="158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</row>
    <row r="108" spans="1:31" s="159" customFormat="1" ht="6.95" customHeight="1">
      <c r="A108" s="156"/>
      <c r="B108" s="187"/>
      <c r="C108" s="188"/>
      <c r="D108" s="188"/>
      <c r="E108" s="188"/>
      <c r="F108" s="188"/>
      <c r="G108" s="188"/>
      <c r="H108" s="188"/>
      <c r="I108" s="188"/>
      <c r="J108" s="188"/>
      <c r="K108" s="188"/>
      <c r="L108" s="158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12" spans="1:31" s="159" customFormat="1" ht="6.95" customHeight="1">
      <c r="A112" s="156"/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3" s="159" customFormat="1" ht="24.95" customHeight="1">
      <c r="A113" s="156"/>
      <c r="B113" s="157"/>
      <c r="C113" s="153" t="s">
        <v>136</v>
      </c>
      <c r="D113" s="156"/>
      <c r="E113" s="156"/>
      <c r="F113" s="156"/>
      <c r="G113" s="156"/>
      <c r="H113" s="156"/>
      <c r="I113" s="156"/>
      <c r="J113" s="156"/>
      <c r="K113" s="156"/>
      <c r="L113" s="158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63" s="159" customFormat="1" ht="6.95" customHeight="1">
      <c r="A114" s="156"/>
      <c r="B114" s="157"/>
      <c r="C114" s="156"/>
      <c r="D114" s="156"/>
      <c r="E114" s="156"/>
      <c r="F114" s="156"/>
      <c r="G114" s="156"/>
      <c r="H114" s="156"/>
      <c r="I114" s="156"/>
      <c r="J114" s="156"/>
      <c r="K114" s="156"/>
      <c r="L114" s="158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63" s="159" customFormat="1" ht="12" customHeight="1">
      <c r="A115" s="156"/>
      <c r="B115" s="157"/>
      <c r="C115" s="155" t="s">
        <v>16</v>
      </c>
      <c r="D115" s="156"/>
      <c r="E115" s="156"/>
      <c r="F115" s="156"/>
      <c r="G115" s="156"/>
      <c r="H115" s="156"/>
      <c r="I115" s="156"/>
      <c r="J115" s="156"/>
      <c r="K115" s="156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3" s="159" customFormat="1" ht="27" customHeight="1">
      <c r="A116" s="156"/>
      <c r="B116" s="157"/>
      <c r="C116" s="156"/>
      <c r="D116" s="156"/>
      <c r="E116" s="383" t="str">
        <f>E7</f>
        <v>Rekonstrukce sportovního arealu Dvořákovo gymnázium a soše Kralupy n/Vltavou</v>
      </c>
      <c r="F116" s="384"/>
      <c r="G116" s="384"/>
      <c r="H116" s="384"/>
      <c r="I116" s="156"/>
      <c r="J116" s="156"/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3" s="159" customFormat="1" ht="12" customHeight="1">
      <c r="A117" s="156"/>
      <c r="B117" s="157"/>
      <c r="C117" s="155" t="s">
        <v>115</v>
      </c>
      <c r="D117" s="156"/>
      <c r="E117" s="156"/>
      <c r="F117" s="156"/>
      <c r="G117" s="156"/>
      <c r="H117" s="156"/>
      <c r="I117" s="156"/>
      <c r="J117" s="156"/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3" s="159" customFormat="1" ht="15.6" customHeight="1">
      <c r="A118" s="156"/>
      <c r="B118" s="157"/>
      <c r="C118" s="156"/>
      <c r="D118" s="156"/>
      <c r="E118" s="367" t="str">
        <f>E9</f>
        <v>SO-02 - Třidráhová rovinka-skok daleký+chodník</v>
      </c>
      <c r="F118" s="382"/>
      <c r="G118" s="382"/>
      <c r="H118" s="382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3" s="159" customFormat="1" ht="6.95" customHeight="1">
      <c r="A119" s="156"/>
      <c r="B119" s="157"/>
      <c r="C119" s="156"/>
      <c r="D119" s="156"/>
      <c r="E119" s="156"/>
      <c r="F119" s="156"/>
      <c r="G119" s="156"/>
      <c r="H119" s="156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3" s="159" customFormat="1" ht="12" customHeight="1">
      <c r="A120" s="156"/>
      <c r="B120" s="157"/>
      <c r="C120" s="155" t="s">
        <v>20</v>
      </c>
      <c r="D120" s="156"/>
      <c r="E120" s="156"/>
      <c r="F120" s="160" t="str">
        <f>F12</f>
        <v>Kralupy nad vltavou</v>
      </c>
      <c r="G120" s="156"/>
      <c r="H120" s="156"/>
      <c r="I120" s="155" t="s">
        <v>22</v>
      </c>
      <c r="J120" s="161" t="str">
        <f>IF(J12="","",J12)</f>
        <v>13. 7. 2022</v>
      </c>
      <c r="K120" s="156"/>
      <c r="L120" s="158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63" s="159" customFormat="1" ht="6.95" customHeight="1">
      <c r="A121" s="156"/>
      <c r="B121" s="157"/>
      <c r="C121" s="156"/>
      <c r="D121" s="156"/>
      <c r="E121" s="156"/>
      <c r="F121" s="156"/>
      <c r="G121" s="156"/>
      <c r="H121" s="156"/>
      <c r="I121" s="156"/>
      <c r="J121" s="156"/>
      <c r="K121" s="156"/>
      <c r="L121" s="158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3" s="159" customFormat="1" ht="15.6" customHeight="1">
      <c r="A122" s="156"/>
      <c r="B122" s="157"/>
      <c r="C122" s="155" t="s">
        <v>24</v>
      </c>
      <c r="D122" s="156"/>
      <c r="E122" s="156"/>
      <c r="F122" s="160" t="str">
        <f>E15</f>
        <v xml:space="preserve"> </v>
      </c>
      <c r="G122" s="156"/>
      <c r="H122" s="156"/>
      <c r="I122" s="155" t="s">
        <v>30</v>
      </c>
      <c r="J122" s="191" t="str">
        <f>E21</f>
        <v>Ing.Hynek Seiner</v>
      </c>
      <c r="K122" s="156"/>
      <c r="L122" s="158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3" s="159" customFormat="1" ht="15.6" customHeight="1">
      <c r="A123" s="156"/>
      <c r="B123" s="157"/>
      <c r="C123" s="155" t="s">
        <v>28</v>
      </c>
      <c r="D123" s="156"/>
      <c r="E123" s="156"/>
      <c r="F123" s="160" t="str">
        <f>IF(E18="","",E18)</f>
        <v>Vyplň údaj</v>
      </c>
      <c r="G123" s="156"/>
      <c r="H123" s="156"/>
      <c r="I123" s="155" t="s">
        <v>33</v>
      </c>
      <c r="J123" s="191" t="str">
        <f>E24</f>
        <v>Horáková Dana</v>
      </c>
      <c r="K123" s="156"/>
      <c r="L123" s="158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63" s="159" customFormat="1" ht="10.35" customHeight="1">
      <c r="A124" s="156"/>
      <c r="B124" s="157"/>
      <c r="C124" s="156"/>
      <c r="D124" s="156"/>
      <c r="E124" s="156"/>
      <c r="F124" s="156"/>
      <c r="G124" s="156"/>
      <c r="H124" s="156"/>
      <c r="I124" s="156"/>
      <c r="J124" s="156"/>
      <c r="K124" s="156"/>
      <c r="L124" s="158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3" s="214" customFormat="1" ht="29.25" customHeight="1">
      <c r="A125" s="205"/>
      <c r="B125" s="206"/>
      <c r="C125" s="207" t="s">
        <v>137</v>
      </c>
      <c r="D125" s="208" t="s">
        <v>61</v>
      </c>
      <c r="E125" s="208" t="s">
        <v>57</v>
      </c>
      <c r="F125" s="208" t="s">
        <v>58</v>
      </c>
      <c r="G125" s="208" t="s">
        <v>138</v>
      </c>
      <c r="H125" s="208" t="s">
        <v>139</v>
      </c>
      <c r="I125" s="208" t="s">
        <v>140</v>
      </c>
      <c r="J125" s="208" t="s">
        <v>119</v>
      </c>
      <c r="K125" s="209" t="s">
        <v>141</v>
      </c>
      <c r="L125" s="210"/>
      <c r="M125" s="211" t="s">
        <v>1</v>
      </c>
      <c r="N125" s="212" t="s">
        <v>40</v>
      </c>
      <c r="O125" s="212" t="s">
        <v>142</v>
      </c>
      <c r="P125" s="212" t="s">
        <v>143</v>
      </c>
      <c r="Q125" s="212" t="s">
        <v>144</v>
      </c>
      <c r="R125" s="212" t="s">
        <v>145</v>
      </c>
      <c r="S125" s="212" t="s">
        <v>146</v>
      </c>
      <c r="T125" s="213" t="s">
        <v>147</v>
      </c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</row>
    <row r="126" spans="1:63" s="159" customFormat="1" ht="22.9" customHeight="1">
      <c r="A126" s="156"/>
      <c r="B126" s="157"/>
      <c r="C126" s="215" t="s">
        <v>148</v>
      </c>
      <c r="D126" s="156"/>
      <c r="E126" s="156"/>
      <c r="F126" s="156"/>
      <c r="G126" s="156"/>
      <c r="H126" s="156"/>
      <c r="I126" s="156"/>
      <c r="J126" s="216">
        <f>BK126</f>
        <v>0</v>
      </c>
      <c r="K126" s="156"/>
      <c r="L126" s="157"/>
      <c r="M126" s="217"/>
      <c r="N126" s="218"/>
      <c r="O126" s="166"/>
      <c r="P126" s="219">
        <f>P127</f>
        <v>0</v>
      </c>
      <c r="Q126" s="166"/>
      <c r="R126" s="219">
        <f>R127</f>
        <v>589.74281359999998</v>
      </c>
      <c r="S126" s="166"/>
      <c r="T126" s="220">
        <f>T127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T126" s="149" t="s">
        <v>75</v>
      </c>
      <c r="AU126" s="149" t="s">
        <v>121</v>
      </c>
      <c r="BK126" s="221">
        <f>BK127</f>
        <v>0</v>
      </c>
    </row>
    <row r="127" spans="1:63" s="222" customFormat="1" ht="25.9" customHeight="1">
      <c r="B127" s="223"/>
      <c r="D127" s="224" t="s">
        <v>75</v>
      </c>
      <c r="E127" s="225" t="s">
        <v>149</v>
      </c>
      <c r="F127" s="225" t="s">
        <v>150</v>
      </c>
      <c r="J127" s="226">
        <f>BK127</f>
        <v>0</v>
      </c>
      <c r="L127" s="223"/>
      <c r="M127" s="227"/>
      <c r="N127" s="228"/>
      <c r="O127" s="228"/>
      <c r="P127" s="229">
        <f>P128+P142+P155+P169+P176+P182+P190+P195+P198</f>
        <v>0</v>
      </c>
      <c r="Q127" s="228"/>
      <c r="R127" s="229">
        <f>R128+R142+R155+R169+R176+R182+R190+R195+R198</f>
        <v>589.74281359999998</v>
      </c>
      <c r="S127" s="228"/>
      <c r="T127" s="230">
        <f>T128+T142+T155+T169+T176+T182+T190+T195+T198</f>
        <v>0</v>
      </c>
      <c r="AR127" s="224" t="s">
        <v>84</v>
      </c>
      <c r="AT127" s="231" t="s">
        <v>75</v>
      </c>
      <c r="AU127" s="231" t="s">
        <v>76</v>
      </c>
      <c r="AY127" s="224" t="s">
        <v>151</v>
      </c>
      <c r="BK127" s="232">
        <f>BK128+BK142+BK155+BK169+BK176+BK182+BK190+BK195+BK198</f>
        <v>0</v>
      </c>
    </row>
    <row r="128" spans="1:63" s="222" customFormat="1" ht="22.9" customHeight="1">
      <c r="B128" s="223"/>
      <c r="D128" s="224" t="s">
        <v>75</v>
      </c>
      <c r="E128" s="233" t="s">
        <v>84</v>
      </c>
      <c r="F128" s="233" t="s">
        <v>152</v>
      </c>
      <c r="J128" s="234">
        <f>BK128</f>
        <v>0</v>
      </c>
      <c r="L128" s="223"/>
      <c r="M128" s="227"/>
      <c r="N128" s="228"/>
      <c r="O128" s="228"/>
      <c r="P128" s="229">
        <f>SUM(P129:P141)</f>
        <v>0</v>
      </c>
      <c r="Q128" s="228"/>
      <c r="R128" s="229">
        <f>SUM(R129:R141)</f>
        <v>0.16874999999999998</v>
      </c>
      <c r="S128" s="228"/>
      <c r="T128" s="230">
        <f>SUM(T129:T141)</f>
        <v>0</v>
      </c>
      <c r="AR128" s="224" t="s">
        <v>84</v>
      </c>
      <c r="AT128" s="231" t="s">
        <v>75</v>
      </c>
      <c r="AU128" s="231" t="s">
        <v>84</v>
      </c>
      <c r="AY128" s="224" t="s">
        <v>151</v>
      </c>
      <c r="BK128" s="232">
        <f>SUM(BK129:BK141)</f>
        <v>0</v>
      </c>
    </row>
    <row r="129" spans="1:65" s="159" customFormat="1" ht="22.15" customHeight="1">
      <c r="A129" s="156"/>
      <c r="B129" s="157"/>
      <c r="C129" s="235" t="s">
        <v>84</v>
      </c>
      <c r="D129" s="235" t="s">
        <v>153</v>
      </c>
      <c r="E129" s="236" t="s">
        <v>154</v>
      </c>
      <c r="F129" s="237" t="s">
        <v>155</v>
      </c>
      <c r="G129" s="238" t="s">
        <v>156</v>
      </c>
      <c r="H129" s="239">
        <v>596</v>
      </c>
      <c r="I129" s="101"/>
      <c r="J129" s="240">
        <f>ROUND(I129*H129,2)</f>
        <v>0</v>
      </c>
      <c r="K129" s="237" t="s">
        <v>157</v>
      </c>
      <c r="L129" s="157"/>
      <c r="M129" s="241" t="s">
        <v>1</v>
      </c>
      <c r="N129" s="242" t="s">
        <v>41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R129" s="246" t="s">
        <v>158</v>
      </c>
      <c r="AT129" s="246" t="s">
        <v>153</v>
      </c>
      <c r="AU129" s="246" t="s">
        <v>86</v>
      </c>
      <c r="AY129" s="149" t="s">
        <v>151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49" t="s">
        <v>84</v>
      </c>
      <c r="BK129" s="247">
        <f>ROUND(I129*H129,2)</f>
        <v>0</v>
      </c>
      <c r="BL129" s="149" t="s">
        <v>158</v>
      </c>
      <c r="BM129" s="246" t="s">
        <v>494</v>
      </c>
    </row>
    <row r="130" spans="1:65" s="159" customFormat="1" ht="22.15" customHeight="1">
      <c r="A130" s="156"/>
      <c r="B130" s="157"/>
      <c r="C130" s="235" t="s">
        <v>86</v>
      </c>
      <c r="D130" s="235" t="s">
        <v>153</v>
      </c>
      <c r="E130" s="236" t="s">
        <v>160</v>
      </c>
      <c r="F130" s="237" t="s">
        <v>161</v>
      </c>
      <c r="G130" s="238" t="s">
        <v>156</v>
      </c>
      <c r="H130" s="239">
        <v>596</v>
      </c>
      <c r="I130" s="101"/>
      <c r="J130" s="240">
        <f>ROUND(I130*H130,2)</f>
        <v>0</v>
      </c>
      <c r="K130" s="237" t="s">
        <v>157</v>
      </c>
      <c r="L130" s="157"/>
      <c r="M130" s="241" t="s">
        <v>1</v>
      </c>
      <c r="N130" s="242" t="s">
        <v>41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R130" s="246" t="s">
        <v>158</v>
      </c>
      <c r="AT130" s="246" t="s">
        <v>153</v>
      </c>
      <c r="AU130" s="246" t="s">
        <v>86</v>
      </c>
      <c r="AY130" s="149" t="s">
        <v>151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49" t="s">
        <v>84</v>
      </c>
      <c r="BK130" s="247">
        <f>ROUND(I130*H130,2)</f>
        <v>0</v>
      </c>
      <c r="BL130" s="149" t="s">
        <v>158</v>
      </c>
      <c r="BM130" s="246" t="s">
        <v>495</v>
      </c>
    </row>
    <row r="131" spans="1:65" s="159" customFormat="1" ht="22.15" customHeight="1">
      <c r="A131" s="156"/>
      <c r="B131" s="157"/>
      <c r="C131" s="235" t="s">
        <v>163</v>
      </c>
      <c r="D131" s="235" t="s">
        <v>153</v>
      </c>
      <c r="E131" s="236" t="s">
        <v>496</v>
      </c>
      <c r="F131" s="237" t="s">
        <v>497</v>
      </c>
      <c r="G131" s="238" t="s">
        <v>156</v>
      </c>
      <c r="H131" s="239">
        <v>2384</v>
      </c>
      <c r="I131" s="101"/>
      <c r="J131" s="240">
        <f>ROUND(I131*H131,2)</f>
        <v>0</v>
      </c>
      <c r="K131" s="237" t="s">
        <v>157</v>
      </c>
      <c r="L131" s="157"/>
      <c r="M131" s="241" t="s">
        <v>1</v>
      </c>
      <c r="N131" s="242" t="s">
        <v>41</v>
      </c>
      <c r="O131" s="243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R131" s="246" t="s">
        <v>158</v>
      </c>
      <c r="AT131" s="246" t="s">
        <v>153</v>
      </c>
      <c r="AU131" s="246" t="s">
        <v>86</v>
      </c>
      <c r="AY131" s="149" t="s">
        <v>151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49" t="s">
        <v>84</v>
      </c>
      <c r="BK131" s="247">
        <f>ROUND(I131*H131,2)</f>
        <v>0</v>
      </c>
      <c r="BL131" s="149" t="s">
        <v>158</v>
      </c>
      <c r="BM131" s="246" t="s">
        <v>498</v>
      </c>
    </row>
    <row r="132" spans="1:65" s="248" customFormat="1">
      <c r="B132" s="249"/>
      <c r="D132" s="250" t="s">
        <v>168</v>
      </c>
      <c r="E132" s="251" t="s">
        <v>1</v>
      </c>
      <c r="F132" s="252" t="s">
        <v>499</v>
      </c>
      <c r="H132" s="253">
        <v>2384</v>
      </c>
      <c r="I132" s="114"/>
      <c r="L132" s="249"/>
      <c r="M132" s="254"/>
      <c r="N132" s="255"/>
      <c r="O132" s="255"/>
      <c r="P132" s="255"/>
      <c r="Q132" s="255"/>
      <c r="R132" s="255"/>
      <c r="S132" s="255"/>
      <c r="T132" s="256"/>
      <c r="AT132" s="251" t="s">
        <v>168</v>
      </c>
      <c r="AU132" s="251" t="s">
        <v>86</v>
      </c>
      <c r="AV132" s="248" t="s">
        <v>86</v>
      </c>
      <c r="AW132" s="248" t="s">
        <v>32</v>
      </c>
      <c r="AX132" s="248" t="s">
        <v>84</v>
      </c>
      <c r="AY132" s="251" t="s">
        <v>151</v>
      </c>
    </row>
    <row r="133" spans="1:65" s="159" customFormat="1" ht="22.15" customHeight="1">
      <c r="A133" s="156"/>
      <c r="B133" s="157"/>
      <c r="C133" s="235" t="s">
        <v>158</v>
      </c>
      <c r="D133" s="235" t="s">
        <v>153</v>
      </c>
      <c r="E133" s="236" t="s">
        <v>164</v>
      </c>
      <c r="F133" s="237" t="s">
        <v>165</v>
      </c>
      <c r="G133" s="238" t="s">
        <v>166</v>
      </c>
      <c r="H133" s="239">
        <v>29.8</v>
      </c>
      <c r="I133" s="101"/>
      <c r="J133" s="240">
        <f>ROUND(I133*H133,2)</f>
        <v>0</v>
      </c>
      <c r="K133" s="237" t="s">
        <v>157</v>
      </c>
      <c r="L133" s="157"/>
      <c r="M133" s="241" t="s">
        <v>1</v>
      </c>
      <c r="N133" s="242" t="s">
        <v>41</v>
      </c>
      <c r="O133" s="243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158</v>
      </c>
      <c r="AT133" s="246" t="s">
        <v>153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500</v>
      </c>
    </row>
    <row r="134" spans="1:65" s="248" customFormat="1">
      <c r="B134" s="249"/>
      <c r="D134" s="250" t="s">
        <v>168</v>
      </c>
      <c r="E134" s="251" t="s">
        <v>1</v>
      </c>
      <c r="F134" s="252" t="s">
        <v>501</v>
      </c>
      <c r="H134" s="253">
        <v>29.8</v>
      </c>
      <c r="I134" s="114"/>
      <c r="L134" s="249"/>
      <c r="M134" s="254"/>
      <c r="N134" s="255"/>
      <c r="O134" s="255"/>
      <c r="P134" s="255"/>
      <c r="Q134" s="255"/>
      <c r="R134" s="255"/>
      <c r="S134" s="255"/>
      <c r="T134" s="256"/>
      <c r="AT134" s="251" t="s">
        <v>168</v>
      </c>
      <c r="AU134" s="251" t="s">
        <v>86</v>
      </c>
      <c r="AV134" s="248" t="s">
        <v>86</v>
      </c>
      <c r="AW134" s="248" t="s">
        <v>32</v>
      </c>
      <c r="AX134" s="248" t="s">
        <v>84</v>
      </c>
      <c r="AY134" s="251" t="s">
        <v>151</v>
      </c>
    </row>
    <row r="135" spans="1:65" s="159" customFormat="1" ht="30" customHeight="1">
      <c r="A135" s="156"/>
      <c r="B135" s="157"/>
      <c r="C135" s="235" t="s">
        <v>174</v>
      </c>
      <c r="D135" s="235" t="s">
        <v>153</v>
      </c>
      <c r="E135" s="236" t="s">
        <v>175</v>
      </c>
      <c r="F135" s="237" t="s">
        <v>176</v>
      </c>
      <c r="G135" s="238" t="s">
        <v>166</v>
      </c>
      <c r="H135" s="239">
        <v>200</v>
      </c>
      <c r="I135" s="101"/>
      <c r="J135" s="240">
        <f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502</v>
      </c>
    </row>
    <row r="136" spans="1:65" s="159" customFormat="1" ht="34.9" customHeight="1">
      <c r="A136" s="156"/>
      <c r="B136" s="157"/>
      <c r="C136" s="235" t="s">
        <v>178</v>
      </c>
      <c r="D136" s="235" t="s">
        <v>153</v>
      </c>
      <c r="E136" s="236" t="s">
        <v>266</v>
      </c>
      <c r="F136" s="237" t="s">
        <v>267</v>
      </c>
      <c r="G136" s="238" t="s">
        <v>166</v>
      </c>
      <c r="H136" s="239">
        <v>200</v>
      </c>
      <c r="I136" s="101"/>
      <c r="J136" s="240">
        <f>ROUND(I136*H136,2)</f>
        <v>0</v>
      </c>
      <c r="K136" s="237" t="s">
        <v>157</v>
      </c>
      <c r="L136" s="157"/>
      <c r="M136" s="241" t="s">
        <v>1</v>
      </c>
      <c r="N136" s="242" t="s">
        <v>41</v>
      </c>
      <c r="O136" s="243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R136" s="246" t="s">
        <v>158</v>
      </c>
      <c r="AT136" s="246" t="s">
        <v>153</v>
      </c>
      <c r="AU136" s="246" t="s">
        <v>86</v>
      </c>
      <c r="AY136" s="149" t="s">
        <v>151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49" t="s">
        <v>84</v>
      </c>
      <c r="BK136" s="247">
        <f>ROUND(I136*H136,2)</f>
        <v>0</v>
      </c>
      <c r="BL136" s="149" t="s">
        <v>158</v>
      </c>
      <c r="BM136" s="246" t="s">
        <v>503</v>
      </c>
    </row>
    <row r="137" spans="1:65" s="159" customFormat="1" ht="30" customHeight="1">
      <c r="A137" s="156"/>
      <c r="B137" s="157"/>
      <c r="C137" s="235" t="s">
        <v>182</v>
      </c>
      <c r="D137" s="235" t="s">
        <v>153</v>
      </c>
      <c r="E137" s="236" t="s">
        <v>187</v>
      </c>
      <c r="F137" s="237" t="s">
        <v>188</v>
      </c>
      <c r="G137" s="238" t="s">
        <v>166</v>
      </c>
      <c r="H137" s="239">
        <v>200</v>
      </c>
      <c r="I137" s="101"/>
      <c r="J137" s="240">
        <f>ROUND(I137*H137,2)</f>
        <v>0</v>
      </c>
      <c r="K137" s="237" t="s">
        <v>1</v>
      </c>
      <c r="L137" s="157"/>
      <c r="M137" s="241" t="s">
        <v>1</v>
      </c>
      <c r="N137" s="242" t="s">
        <v>41</v>
      </c>
      <c r="O137" s="243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R137" s="246" t="s">
        <v>158</v>
      </c>
      <c r="AT137" s="246" t="s">
        <v>153</v>
      </c>
      <c r="AU137" s="246" t="s">
        <v>86</v>
      </c>
      <c r="AY137" s="149" t="s">
        <v>151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49" t="s">
        <v>84</v>
      </c>
      <c r="BK137" s="247">
        <f>ROUND(I137*H137,2)</f>
        <v>0</v>
      </c>
      <c r="BL137" s="149" t="s">
        <v>158</v>
      </c>
      <c r="BM137" s="246" t="s">
        <v>504</v>
      </c>
    </row>
    <row r="138" spans="1:65" s="159" customFormat="1" ht="22.15" customHeight="1">
      <c r="A138" s="156"/>
      <c r="B138" s="157"/>
      <c r="C138" s="235" t="s">
        <v>186</v>
      </c>
      <c r="D138" s="235" t="s">
        <v>153</v>
      </c>
      <c r="E138" s="236" t="s">
        <v>171</v>
      </c>
      <c r="F138" s="237" t="s">
        <v>172</v>
      </c>
      <c r="G138" s="238" t="s">
        <v>156</v>
      </c>
      <c r="H138" s="239">
        <v>596</v>
      </c>
      <c r="I138" s="101"/>
      <c r="J138" s="240">
        <f>ROUND(I138*H138,2)</f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158</v>
      </c>
      <c r="AT138" s="246" t="s">
        <v>153</v>
      </c>
      <c r="AU138" s="246" t="s">
        <v>86</v>
      </c>
      <c r="AY138" s="149" t="s">
        <v>151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49" t="s">
        <v>84</v>
      </c>
      <c r="BK138" s="247">
        <f>ROUND(I138*H138,2)</f>
        <v>0</v>
      </c>
      <c r="BL138" s="149" t="s">
        <v>158</v>
      </c>
      <c r="BM138" s="246" t="s">
        <v>505</v>
      </c>
    </row>
    <row r="139" spans="1:65" s="248" customFormat="1">
      <c r="B139" s="249"/>
      <c r="D139" s="250" t="s">
        <v>168</v>
      </c>
      <c r="E139" s="251" t="s">
        <v>1</v>
      </c>
      <c r="F139" s="252" t="s">
        <v>506</v>
      </c>
      <c r="H139" s="253">
        <v>596</v>
      </c>
      <c r="I139" s="114"/>
      <c r="L139" s="249"/>
      <c r="M139" s="254"/>
      <c r="N139" s="255"/>
      <c r="O139" s="255"/>
      <c r="P139" s="255"/>
      <c r="Q139" s="255"/>
      <c r="R139" s="255"/>
      <c r="S139" s="255"/>
      <c r="T139" s="256"/>
      <c r="AT139" s="251" t="s">
        <v>168</v>
      </c>
      <c r="AU139" s="251" t="s">
        <v>86</v>
      </c>
      <c r="AV139" s="248" t="s">
        <v>86</v>
      </c>
      <c r="AW139" s="248" t="s">
        <v>32</v>
      </c>
      <c r="AX139" s="248" t="s">
        <v>84</v>
      </c>
      <c r="AY139" s="251" t="s">
        <v>151</v>
      </c>
    </row>
    <row r="140" spans="1:65" s="159" customFormat="1" ht="30" customHeight="1">
      <c r="A140" s="156"/>
      <c r="B140" s="157"/>
      <c r="C140" s="235" t="s">
        <v>190</v>
      </c>
      <c r="D140" s="235" t="s">
        <v>153</v>
      </c>
      <c r="E140" s="236" t="s">
        <v>507</v>
      </c>
      <c r="F140" s="237" t="s">
        <v>508</v>
      </c>
      <c r="G140" s="238" t="s">
        <v>237</v>
      </c>
      <c r="H140" s="239">
        <v>15</v>
      </c>
      <c r="I140" s="101"/>
      <c r="J140" s="240">
        <f>ROUND(I140*H140,2)</f>
        <v>0</v>
      </c>
      <c r="K140" s="237" t="s">
        <v>157</v>
      </c>
      <c r="L140" s="157"/>
      <c r="M140" s="241" t="s">
        <v>1</v>
      </c>
      <c r="N140" s="242" t="s">
        <v>41</v>
      </c>
      <c r="O140" s="243"/>
      <c r="P140" s="244">
        <f>O140*H140</f>
        <v>0</v>
      </c>
      <c r="Q140" s="244">
        <v>1.125E-2</v>
      </c>
      <c r="R140" s="244">
        <f>Q140*H140</f>
        <v>0.16874999999999998</v>
      </c>
      <c r="S140" s="244">
        <v>0</v>
      </c>
      <c r="T140" s="245">
        <f>S140*H140</f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246" t="s">
        <v>158</v>
      </c>
      <c r="AT140" s="246" t="s">
        <v>153</v>
      </c>
      <c r="AU140" s="246" t="s">
        <v>86</v>
      </c>
      <c r="AY140" s="149" t="s">
        <v>151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49" t="s">
        <v>84</v>
      </c>
      <c r="BK140" s="247">
        <f>ROUND(I140*H140,2)</f>
        <v>0</v>
      </c>
      <c r="BL140" s="149" t="s">
        <v>158</v>
      </c>
      <c r="BM140" s="246" t="s">
        <v>509</v>
      </c>
    </row>
    <row r="141" spans="1:65" s="159" customFormat="1" ht="30" customHeight="1">
      <c r="A141" s="156"/>
      <c r="B141" s="157"/>
      <c r="C141" s="235" t="s">
        <v>194</v>
      </c>
      <c r="D141" s="235" t="s">
        <v>153</v>
      </c>
      <c r="E141" s="236" t="s">
        <v>510</v>
      </c>
      <c r="F141" s="237" t="s">
        <v>511</v>
      </c>
      <c r="G141" s="238" t="s">
        <v>237</v>
      </c>
      <c r="H141" s="239">
        <v>15</v>
      </c>
      <c r="I141" s="101"/>
      <c r="J141" s="240">
        <f>ROUND(I141*H141,2)</f>
        <v>0</v>
      </c>
      <c r="K141" s="237" t="s">
        <v>157</v>
      </c>
      <c r="L141" s="157"/>
      <c r="M141" s="241" t="s">
        <v>1</v>
      </c>
      <c r="N141" s="242" t="s">
        <v>41</v>
      </c>
      <c r="O141" s="243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R141" s="246" t="s">
        <v>158</v>
      </c>
      <c r="AT141" s="246" t="s">
        <v>153</v>
      </c>
      <c r="AU141" s="246" t="s">
        <v>86</v>
      </c>
      <c r="AY141" s="149" t="s">
        <v>151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49" t="s">
        <v>84</v>
      </c>
      <c r="BK141" s="247">
        <f>ROUND(I141*H141,2)</f>
        <v>0</v>
      </c>
      <c r="BL141" s="149" t="s">
        <v>158</v>
      </c>
      <c r="BM141" s="246" t="s">
        <v>512</v>
      </c>
    </row>
    <row r="142" spans="1:65" s="222" customFormat="1" ht="22.9" customHeight="1">
      <c r="B142" s="223"/>
      <c r="D142" s="224" t="s">
        <v>75</v>
      </c>
      <c r="E142" s="233" t="s">
        <v>86</v>
      </c>
      <c r="F142" s="233" t="s">
        <v>201</v>
      </c>
      <c r="I142" s="85"/>
      <c r="J142" s="234">
        <f>BK142</f>
        <v>0</v>
      </c>
      <c r="L142" s="223"/>
      <c r="M142" s="227"/>
      <c r="N142" s="228"/>
      <c r="O142" s="228"/>
      <c r="P142" s="229">
        <f>SUM(P143:P154)</f>
        <v>0</v>
      </c>
      <c r="Q142" s="228"/>
      <c r="R142" s="229">
        <f>SUM(R143:R154)</f>
        <v>35.394765899999996</v>
      </c>
      <c r="S142" s="228"/>
      <c r="T142" s="230">
        <f>SUM(T143:T154)</f>
        <v>0</v>
      </c>
      <c r="AR142" s="224" t="s">
        <v>84</v>
      </c>
      <c r="AT142" s="231" t="s">
        <v>75</v>
      </c>
      <c r="AU142" s="231" t="s">
        <v>84</v>
      </c>
      <c r="AY142" s="224" t="s">
        <v>151</v>
      </c>
      <c r="BK142" s="232">
        <f>SUM(BK143:BK154)</f>
        <v>0</v>
      </c>
    </row>
    <row r="143" spans="1:65" s="159" customFormat="1" ht="30" customHeight="1">
      <c r="A143" s="156"/>
      <c r="B143" s="157"/>
      <c r="C143" s="235" t="s">
        <v>202</v>
      </c>
      <c r="D143" s="235" t="s">
        <v>153</v>
      </c>
      <c r="E143" s="236" t="s">
        <v>203</v>
      </c>
      <c r="F143" s="237" t="s">
        <v>204</v>
      </c>
      <c r="G143" s="238" t="s">
        <v>166</v>
      </c>
      <c r="H143" s="239">
        <v>36.799999999999997</v>
      </c>
      <c r="I143" s="101"/>
      <c r="J143" s="240">
        <f>ROUND(I143*H143,2)</f>
        <v>0</v>
      </c>
      <c r="K143" s="237" t="s">
        <v>157</v>
      </c>
      <c r="L143" s="157"/>
      <c r="M143" s="241" t="s">
        <v>1</v>
      </c>
      <c r="N143" s="242" t="s">
        <v>41</v>
      </c>
      <c r="O143" s="24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246" t="s">
        <v>158</v>
      </c>
      <c r="AT143" s="246" t="s">
        <v>153</v>
      </c>
      <c r="AU143" s="246" t="s">
        <v>86</v>
      </c>
      <c r="AY143" s="149" t="s">
        <v>151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49" t="s">
        <v>84</v>
      </c>
      <c r="BK143" s="247">
        <f>ROUND(I143*H143,2)</f>
        <v>0</v>
      </c>
      <c r="BL143" s="149" t="s">
        <v>158</v>
      </c>
      <c r="BM143" s="246" t="s">
        <v>513</v>
      </c>
    </row>
    <row r="144" spans="1:65" s="248" customFormat="1">
      <c r="B144" s="249"/>
      <c r="D144" s="250" t="s">
        <v>168</v>
      </c>
      <c r="E144" s="251" t="s">
        <v>1</v>
      </c>
      <c r="F144" s="252" t="s">
        <v>514</v>
      </c>
      <c r="H144" s="253">
        <v>36.799999999999997</v>
      </c>
      <c r="I144" s="114"/>
      <c r="L144" s="249"/>
      <c r="M144" s="254"/>
      <c r="N144" s="255"/>
      <c r="O144" s="255"/>
      <c r="P144" s="255"/>
      <c r="Q144" s="255"/>
      <c r="R144" s="255"/>
      <c r="S144" s="255"/>
      <c r="T144" s="256"/>
      <c r="AT144" s="251" t="s">
        <v>168</v>
      </c>
      <c r="AU144" s="251" t="s">
        <v>86</v>
      </c>
      <c r="AV144" s="248" t="s">
        <v>86</v>
      </c>
      <c r="AW144" s="248" t="s">
        <v>32</v>
      </c>
      <c r="AX144" s="248" t="s">
        <v>84</v>
      </c>
      <c r="AY144" s="251" t="s">
        <v>151</v>
      </c>
    </row>
    <row r="145" spans="1:65" s="159" customFormat="1" ht="34.9" customHeight="1">
      <c r="A145" s="156"/>
      <c r="B145" s="157"/>
      <c r="C145" s="235" t="s">
        <v>207</v>
      </c>
      <c r="D145" s="235" t="s">
        <v>153</v>
      </c>
      <c r="E145" s="236" t="s">
        <v>266</v>
      </c>
      <c r="F145" s="237" t="s">
        <v>267</v>
      </c>
      <c r="G145" s="238" t="s">
        <v>166</v>
      </c>
      <c r="H145" s="239">
        <v>18.399999999999999</v>
      </c>
      <c r="I145" s="101"/>
      <c r="J145" s="240">
        <f>ROUND(I145*H145,2)</f>
        <v>0</v>
      </c>
      <c r="K145" s="237" t="s">
        <v>157</v>
      </c>
      <c r="L145" s="157"/>
      <c r="M145" s="241" t="s">
        <v>1</v>
      </c>
      <c r="N145" s="242" t="s">
        <v>41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R145" s="246" t="s">
        <v>158</v>
      </c>
      <c r="AT145" s="246" t="s">
        <v>153</v>
      </c>
      <c r="AU145" s="246" t="s">
        <v>86</v>
      </c>
      <c r="AY145" s="149" t="s">
        <v>151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49" t="s">
        <v>84</v>
      </c>
      <c r="BK145" s="247">
        <f>ROUND(I145*H145,2)</f>
        <v>0</v>
      </c>
      <c r="BL145" s="149" t="s">
        <v>158</v>
      </c>
      <c r="BM145" s="246" t="s">
        <v>515</v>
      </c>
    </row>
    <row r="146" spans="1:65" s="159" customFormat="1" ht="30" customHeight="1">
      <c r="A146" s="156"/>
      <c r="B146" s="157"/>
      <c r="C146" s="235" t="s">
        <v>209</v>
      </c>
      <c r="D146" s="235" t="s">
        <v>153</v>
      </c>
      <c r="E146" s="236" t="s">
        <v>187</v>
      </c>
      <c r="F146" s="237" t="s">
        <v>188</v>
      </c>
      <c r="G146" s="238" t="s">
        <v>166</v>
      </c>
      <c r="H146" s="239">
        <v>18.399999999999999</v>
      </c>
      <c r="I146" s="101"/>
      <c r="J146" s="240">
        <f>ROUND(I146*H146,2)</f>
        <v>0</v>
      </c>
      <c r="K146" s="237" t="s">
        <v>1</v>
      </c>
      <c r="L146" s="157"/>
      <c r="M146" s="241" t="s">
        <v>1</v>
      </c>
      <c r="N146" s="242" t="s">
        <v>41</v>
      </c>
      <c r="O146" s="243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246" t="s">
        <v>158</v>
      </c>
      <c r="AT146" s="246" t="s">
        <v>153</v>
      </c>
      <c r="AU146" s="246" t="s">
        <v>86</v>
      </c>
      <c r="AY146" s="149" t="s">
        <v>151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49" t="s">
        <v>84</v>
      </c>
      <c r="BK146" s="247">
        <f>ROUND(I146*H146,2)</f>
        <v>0</v>
      </c>
      <c r="BL146" s="149" t="s">
        <v>158</v>
      </c>
      <c r="BM146" s="246" t="s">
        <v>516</v>
      </c>
    </row>
    <row r="147" spans="1:65" s="159" customFormat="1" ht="22.15" customHeight="1">
      <c r="A147" s="156"/>
      <c r="B147" s="157"/>
      <c r="C147" s="235" t="s">
        <v>213</v>
      </c>
      <c r="D147" s="235" t="s">
        <v>153</v>
      </c>
      <c r="E147" s="236" t="s">
        <v>215</v>
      </c>
      <c r="F147" s="237" t="s">
        <v>216</v>
      </c>
      <c r="G147" s="238" t="s">
        <v>166</v>
      </c>
      <c r="H147" s="239">
        <v>18.399999999999999</v>
      </c>
      <c r="I147" s="101"/>
      <c r="J147" s="240">
        <f>ROUND(I147*H147,2)</f>
        <v>0</v>
      </c>
      <c r="K147" s="237" t="s">
        <v>157</v>
      </c>
      <c r="L147" s="157"/>
      <c r="M147" s="241" t="s">
        <v>1</v>
      </c>
      <c r="N147" s="242" t="s">
        <v>41</v>
      </c>
      <c r="O147" s="243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246" t="s">
        <v>158</v>
      </c>
      <c r="AT147" s="246" t="s">
        <v>153</v>
      </c>
      <c r="AU147" s="246" t="s">
        <v>86</v>
      </c>
      <c r="AY147" s="149" t="s">
        <v>151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49" t="s">
        <v>84</v>
      </c>
      <c r="BK147" s="247">
        <f>ROUND(I147*H147,2)</f>
        <v>0</v>
      </c>
      <c r="BL147" s="149" t="s">
        <v>158</v>
      </c>
      <c r="BM147" s="246" t="s">
        <v>517</v>
      </c>
    </row>
    <row r="148" spans="1:65" s="248" customFormat="1">
      <c r="B148" s="249"/>
      <c r="D148" s="250" t="s">
        <v>168</v>
      </c>
      <c r="E148" s="251" t="s">
        <v>1</v>
      </c>
      <c r="F148" s="252" t="s">
        <v>518</v>
      </c>
      <c r="H148" s="253">
        <v>18.399999999999999</v>
      </c>
      <c r="I148" s="114"/>
      <c r="L148" s="249"/>
      <c r="M148" s="254"/>
      <c r="N148" s="255"/>
      <c r="O148" s="255"/>
      <c r="P148" s="255"/>
      <c r="Q148" s="255"/>
      <c r="R148" s="255"/>
      <c r="S148" s="255"/>
      <c r="T148" s="256"/>
      <c r="AT148" s="251" t="s">
        <v>168</v>
      </c>
      <c r="AU148" s="251" t="s">
        <v>86</v>
      </c>
      <c r="AV148" s="248" t="s">
        <v>86</v>
      </c>
      <c r="AW148" s="248" t="s">
        <v>32</v>
      </c>
      <c r="AX148" s="248" t="s">
        <v>84</v>
      </c>
      <c r="AY148" s="251" t="s">
        <v>151</v>
      </c>
    </row>
    <row r="149" spans="1:65" s="159" customFormat="1" ht="22.15" customHeight="1">
      <c r="A149" s="156"/>
      <c r="B149" s="157"/>
      <c r="C149" s="235" t="s">
        <v>8</v>
      </c>
      <c r="D149" s="235" t="s">
        <v>153</v>
      </c>
      <c r="E149" s="236" t="s">
        <v>220</v>
      </c>
      <c r="F149" s="237" t="s">
        <v>221</v>
      </c>
      <c r="G149" s="238" t="s">
        <v>156</v>
      </c>
      <c r="H149" s="239">
        <v>36.11</v>
      </c>
      <c r="I149" s="101"/>
      <c r="J149" s="240">
        <f>ROUND(I149*H149,2)</f>
        <v>0</v>
      </c>
      <c r="K149" s="237" t="s">
        <v>157</v>
      </c>
      <c r="L149" s="157"/>
      <c r="M149" s="241" t="s">
        <v>1</v>
      </c>
      <c r="N149" s="242" t="s">
        <v>41</v>
      </c>
      <c r="O149" s="243"/>
      <c r="P149" s="244">
        <f>O149*H149</f>
        <v>0</v>
      </c>
      <c r="Q149" s="244">
        <v>1.7000000000000001E-4</v>
      </c>
      <c r="R149" s="244">
        <f>Q149*H149</f>
        <v>6.1387000000000004E-3</v>
      </c>
      <c r="S149" s="244">
        <v>0</v>
      </c>
      <c r="T149" s="245">
        <f>S149*H149</f>
        <v>0</v>
      </c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R149" s="246" t="s">
        <v>158</v>
      </c>
      <c r="AT149" s="246" t="s">
        <v>153</v>
      </c>
      <c r="AU149" s="246" t="s">
        <v>86</v>
      </c>
      <c r="AY149" s="149" t="s">
        <v>151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49" t="s">
        <v>84</v>
      </c>
      <c r="BK149" s="247">
        <f>ROUND(I149*H149,2)</f>
        <v>0</v>
      </c>
      <c r="BL149" s="149" t="s">
        <v>158</v>
      </c>
      <c r="BM149" s="246" t="s">
        <v>519</v>
      </c>
    </row>
    <row r="150" spans="1:65" s="248" customFormat="1">
      <c r="B150" s="249"/>
      <c r="D150" s="250" t="s">
        <v>168</v>
      </c>
      <c r="E150" s="251" t="s">
        <v>1</v>
      </c>
      <c r="F150" s="252" t="s">
        <v>520</v>
      </c>
      <c r="H150" s="253">
        <v>36.11</v>
      </c>
      <c r="I150" s="114"/>
      <c r="L150" s="249"/>
      <c r="M150" s="254"/>
      <c r="N150" s="255"/>
      <c r="O150" s="255"/>
      <c r="P150" s="255"/>
      <c r="Q150" s="255"/>
      <c r="R150" s="255"/>
      <c r="S150" s="255"/>
      <c r="T150" s="256"/>
      <c r="AT150" s="251" t="s">
        <v>168</v>
      </c>
      <c r="AU150" s="251" t="s">
        <v>86</v>
      </c>
      <c r="AV150" s="248" t="s">
        <v>86</v>
      </c>
      <c r="AW150" s="248" t="s">
        <v>32</v>
      </c>
      <c r="AX150" s="248" t="s">
        <v>84</v>
      </c>
      <c r="AY150" s="251" t="s">
        <v>151</v>
      </c>
    </row>
    <row r="151" spans="1:65" s="159" customFormat="1" ht="22.15" customHeight="1">
      <c r="A151" s="156"/>
      <c r="B151" s="157"/>
      <c r="C151" s="265" t="s">
        <v>219</v>
      </c>
      <c r="D151" s="265" t="s">
        <v>195</v>
      </c>
      <c r="E151" s="266" t="s">
        <v>225</v>
      </c>
      <c r="F151" s="267" t="s">
        <v>226</v>
      </c>
      <c r="G151" s="268" t="s">
        <v>156</v>
      </c>
      <c r="H151" s="269">
        <v>42.771999999999998</v>
      </c>
      <c r="I151" s="131"/>
      <c r="J151" s="270">
        <f>ROUND(I151*H151,2)</f>
        <v>0</v>
      </c>
      <c r="K151" s="267" t="s">
        <v>198</v>
      </c>
      <c r="L151" s="271"/>
      <c r="M151" s="272" t="s">
        <v>1</v>
      </c>
      <c r="N151" s="273" t="s">
        <v>41</v>
      </c>
      <c r="O151" s="243"/>
      <c r="P151" s="244">
        <f>O151*H151</f>
        <v>0</v>
      </c>
      <c r="Q151" s="244">
        <v>1E-4</v>
      </c>
      <c r="R151" s="244">
        <f>Q151*H151</f>
        <v>4.2772000000000001E-3</v>
      </c>
      <c r="S151" s="244">
        <v>0</v>
      </c>
      <c r="T151" s="245">
        <f>S151*H151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R151" s="246" t="s">
        <v>186</v>
      </c>
      <c r="AT151" s="246" t="s">
        <v>195</v>
      </c>
      <c r="AU151" s="246" t="s">
        <v>86</v>
      </c>
      <c r="AY151" s="149" t="s">
        <v>151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49" t="s">
        <v>84</v>
      </c>
      <c r="BK151" s="247">
        <f>ROUND(I151*H151,2)</f>
        <v>0</v>
      </c>
      <c r="BL151" s="149" t="s">
        <v>158</v>
      </c>
      <c r="BM151" s="246" t="s">
        <v>521</v>
      </c>
    </row>
    <row r="152" spans="1:65" s="248" customFormat="1">
      <c r="B152" s="249"/>
      <c r="D152" s="250" t="s">
        <v>168</v>
      </c>
      <c r="F152" s="252" t="s">
        <v>522</v>
      </c>
      <c r="H152" s="253">
        <v>42.771999999999998</v>
      </c>
      <c r="I152" s="114"/>
      <c r="L152" s="249"/>
      <c r="M152" s="254"/>
      <c r="N152" s="255"/>
      <c r="O152" s="255"/>
      <c r="P152" s="255"/>
      <c r="Q152" s="255"/>
      <c r="R152" s="255"/>
      <c r="S152" s="255"/>
      <c r="T152" s="256"/>
      <c r="AT152" s="251" t="s">
        <v>168</v>
      </c>
      <c r="AU152" s="251" t="s">
        <v>86</v>
      </c>
      <c r="AV152" s="248" t="s">
        <v>86</v>
      </c>
      <c r="AW152" s="248" t="s">
        <v>3</v>
      </c>
      <c r="AX152" s="248" t="s">
        <v>84</v>
      </c>
      <c r="AY152" s="251" t="s">
        <v>151</v>
      </c>
    </row>
    <row r="153" spans="1:65" s="159" customFormat="1" ht="14.45" customHeight="1">
      <c r="A153" s="156"/>
      <c r="B153" s="157"/>
      <c r="C153" s="235" t="s">
        <v>224</v>
      </c>
      <c r="D153" s="235" t="s">
        <v>153</v>
      </c>
      <c r="E153" s="236" t="s">
        <v>230</v>
      </c>
      <c r="F153" s="237" t="s">
        <v>231</v>
      </c>
      <c r="G153" s="238" t="s">
        <v>166</v>
      </c>
      <c r="H153" s="239">
        <v>18.399999999999999</v>
      </c>
      <c r="I153" s="101"/>
      <c r="J153" s="240">
        <f>ROUND(I153*H153,2)</f>
        <v>0</v>
      </c>
      <c r="K153" s="237" t="s">
        <v>157</v>
      </c>
      <c r="L153" s="157"/>
      <c r="M153" s="241" t="s">
        <v>1</v>
      </c>
      <c r="N153" s="242" t="s">
        <v>41</v>
      </c>
      <c r="O153" s="243"/>
      <c r="P153" s="244">
        <f>O153*H153</f>
        <v>0</v>
      </c>
      <c r="Q153" s="244">
        <v>1.92</v>
      </c>
      <c r="R153" s="244">
        <f>Q153*H153</f>
        <v>35.327999999999996</v>
      </c>
      <c r="S153" s="244">
        <v>0</v>
      </c>
      <c r="T153" s="245">
        <f>S153*H153</f>
        <v>0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R153" s="246" t="s">
        <v>158</v>
      </c>
      <c r="AT153" s="246" t="s">
        <v>153</v>
      </c>
      <c r="AU153" s="246" t="s">
        <v>86</v>
      </c>
      <c r="AY153" s="149" t="s">
        <v>151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49" t="s">
        <v>84</v>
      </c>
      <c r="BK153" s="247">
        <f>ROUND(I153*H153,2)</f>
        <v>0</v>
      </c>
      <c r="BL153" s="149" t="s">
        <v>158</v>
      </c>
      <c r="BM153" s="246" t="s">
        <v>523</v>
      </c>
    </row>
    <row r="154" spans="1:65" s="159" customFormat="1" ht="22.15" customHeight="1">
      <c r="A154" s="156"/>
      <c r="B154" s="157"/>
      <c r="C154" s="235" t="s">
        <v>229</v>
      </c>
      <c r="D154" s="235" t="s">
        <v>153</v>
      </c>
      <c r="E154" s="236" t="s">
        <v>524</v>
      </c>
      <c r="F154" s="237" t="s">
        <v>525</v>
      </c>
      <c r="G154" s="238" t="s">
        <v>237</v>
      </c>
      <c r="H154" s="239">
        <v>115</v>
      </c>
      <c r="I154" s="101"/>
      <c r="J154" s="240">
        <f>ROUND(I154*H154,2)</f>
        <v>0</v>
      </c>
      <c r="K154" s="237" t="s">
        <v>157</v>
      </c>
      <c r="L154" s="157"/>
      <c r="M154" s="241" t="s">
        <v>1</v>
      </c>
      <c r="N154" s="242" t="s">
        <v>41</v>
      </c>
      <c r="O154" s="243"/>
      <c r="P154" s="244">
        <f>O154*H154</f>
        <v>0</v>
      </c>
      <c r="Q154" s="244">
        <v>4.8999999999999998E-4</v>
      </c>
      <c r="R154" s="244">
        <f>Q154*H154</f>
        <v>5.6349999999999997E-2</v>
      </c>
      <c r="S154" s="244">
        <v>0</v>
      </c>
      <c r="T154" s="245">
        <f>S154*H154</f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R154" s="246" t="s">
        <v>158</v>
      </c>
      <c r="AT154" s="246" t="s">
        <v>153</v>
      </c>
      <c r="AU154" s="246" t="s">
        <v>86</v>
      </c>
      <c r="AY154" s="149" t="s">
        <v>151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49" t="s">
        <v>84</v>
      </c>
      <c r="BK154" s="247">
        <f>ROUND(I154*H154,2)</f>
        <v>0</v>
      </c>
      <c r="BL154" s="149" t="s">
        <v>158</v>
      </c>
      <c r="BM154" s="246" t="s">
        <v>526</v>
      </c>
    </row>
    <row r="155" spans="1:65" s="222" customFormat="1" ht="22.9" customHeight="1">
      <c r="B155" s="223"/>
      <c r="D155" s="224" t="s">
        <v>75</v>
      </c>
      <c r="E155" s="233" t="s">
        <v>7</v>
      </c>
      <c r="F155" s="233" t="s">
        <v>239</v>
      </c>
      <c r="I155" s="85"/>
      <c r="J155" s="234">
        <f>BK155</f>
        <v>0</v>
      </c>
      <c r="L155" s="223"/>
      <c r="M155" s="227"/>
      <c r="N155" s="228"/>
      <c r="O155" s="228"/>
      <c r="P155" s="229">
        <f>SUM(P156:P168)</f>
        <v>0</v>
      </c>
      <c r="Q155" s="228"/>
      <c r="R155" s="229">
        <f>SUM(R156:R168)</f>
        <v>54.025637699999997</v>
      </c>
      <c r="S155" s="228"/>
      <c r="T155" s="230">
        <f>SUM(T156:T168)</f>
        <v>0</v>
      </c>
      <c r="AR155" s="224" t="s">
        <v>84</v>
      </c>
      <c r="AT155" s="231" t="s">
        <v>75</v>
      </c>
      <c r="AU155" s="231" t="s">
        <v>84</v>
      </c>
      <c r="AY155" s="224" t="s">
        <v>151</v>
      </c>
      <c r="BK155" s="232">
        <f>SUM(BK156:BK168)</f>
        <v>0</v>
      </c>
    </row>
    <row r="156" spans="1:65" s="159" customFormat="1" ht="22.15" customHeight="1">
      <c r="A156" s="156"/>
      <c r="B156" s="157"/>
      <c r="C156" s="235" t="s">
        <v>234</v>
      </c>
      <c r="D156" s="235" t="s">
        <v>153</v>
      </c>
      <c r="E156" s="236" t="s">
        <v>241</v>
      </c>
      <c r="F156" s="237" t="s">
        <v>242</v>
      </c>
      <c r="G156" s="238" t="s">
        <v>166</v>
      </c>
      <c r="H156" s="239">
        <v>36</v>
      </c>
      <c r="I156" s="101"/>
      <c r="J156" s="240">
        <f>ROUND(I156*H156,2)</f>
        <v>0</v>
      </c>
      <c r="K156" s="237" t="s">
        <v>157</v>
      </c>
      <c r="L156" s="157"/>
      <c r="M156" s="241" t="s">
        <v>1</v>
      </c>
      <c r="N156" s="242" t="s">
        <v>41</v>
      </c>
      <c r="O156" s="24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246" t="s">
        <v>158</v>
      </c>
      <c r="AT156" s="246" t="s">
        <v>153</v>
      </c>
      <c r="AU156" s="246" t="s">
        <v>86</v>
      </c>
      <c r="AY156" s="149" t="s">
        <v>151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49" t="s">
        <v>84</v>
      </c>
      <c r="BK156" s="247">
        <f>ROUND(I156*H156,2)</f>
        <v>0</v>
      </c>
      <c r="BL156" s="149" t="s">
        <v>158</v>
      </c>
      <c r="BM156" s="246" t="s">
        <v>527</v>
      </c>
    </row>
    <row r="157" spans="1:65" s="248" customFormat="1">
      <c r="B157" s="249"/>
      <c r="D157" s="250" t="s">
        <v>168</v>
      </c>
      <c r="E157" s="251" t="s">
        <v>1</v>
      </c>
      <c r="F157" s="252" t="s">
        <v>244</v>
      </c>
      <c r="H157" s="253">
        <v>36</v>
      </c>
      <c r="I157" s="114"/>
      <c r="L157" s="249"/>
      <c r="M157" s="254"/>
      <c r="N157" s="255"/>
      <c r="O157" s="255"/>
      <c r="P157" s="255"/>
      <c r="Q157" s="255"/>
      <c r="R157" s="255"/>
      <c r="S157" s="255"/>
      <c r="T157" s="256"/>
      <c r="AT157" s="251" t="s">
        <v>168</v>
      </c>
      <c r="AU157" s="251" t="s">
        <v>86</v>
      </c>
      <c r="AV157" s="248" t="s">
        <v>86</v>
      </c>
      <c r="AW157" s="248" t="s">
        <v>32</v>
      </c>
      <c r="AX157" s="248" t="s">
        <v>84</v>
      </c>
      <c r="AY157" s="251" t="s">
        <v>151</v>
      </c>
    </row>
    <row r="158" spans="1:65" s="159" customFormat="1" ht="34.9" customHeight="1">
      <c r="A158" s="156"/>
      <c r="B158" s="157"/>
      <c r="C158" s="235" t="s">
        <v>240</v>
      </c>
      <c r="D158" s="235" t="s">
        <v>153</v>
      </c>
      <c r="E158" s="236" t="s">
        <v>266</v>
      </c>
      <c r="F158" s="237" t="s">
        <v>267</v>
      </c>
      <c r="G158" s="238" t="s">
        <v>166</v>
      </c>
      <c r="H158" s="239">
        <v>27</v>
      </c>
      <c r="I158" s="101"/>
      <c r="J158" s="240">
        <f>ROUND(I158*H158,2)</f>
        <v>0</v>
      </c>
      <c r="K158" s="237" t="s">
        <v>157</v>
      </c>
      <c r="L158" s="157"/>
      <c r="M158" s="241" t="s">
        <v>1</v>
      </c>
      <c r="N158" s="242" t="s">
        <v>41</v>
      </c>
      <c r="O158" s="243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246" t="s">
        <v>158</v>
      </c>
      <c r="AT158" s="246" t="s">
        <v>153</v>
      </c>
      <c r="AU158" s="246" t="s">
        <v>86</v>
      </c>
      <c r="AY158" s="149" t="s">
        <v>151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49" t="s">
        <v>84</v>
      </c>
      <c r="BK158" s="247">
        <f>ROUND(I158*H158,2)</f>
        <v>0</v>
      </c>
      <c r="BL158" s="149" t="s">
        <v>158</v>
      </c>
      <c r="BM158" s="246" t="s">
        <v>528</v>
      </c>
    </row>
    <row r="159" spans="1:65" s="159" customFormat="1" ht="30" customHeight="1">
      <c r="A159" s="156"/>
      <c r="B159" s="157"/>
      <c r="C159" s="235" t="s">
        <v>7</v>
      </c>
      <c r="D159" s="235" t="s">
        <v>153</v>
      </c>
      <c r="E159" s="236" t="s">
        <v>187</v>
      </c>
      <c r="F159" s="237" t="s">
        <v>188</v>
      </c>
      <c r="G159" s="238" t="s">
        <v>166</v>
      </c>
      <c r="H159" s="239">
        <v>27</v>
      </c>
      <c r="I159" s="101"/>
      <c r="J159" s="240">
        <f>ROUND(I159*H159,2)</f>
        <v>0</v>
      </c>
      <c r="K159" s="237" t="s">
        <v>1</v>
      </c>
      <c r="L159" s="157"/>
      <c r="M159" s="241" t="s">
        <v>1</v>
      </c>
      <c r="N159" s="242" t="s">
        <v>41</v>
      </c>
      <c r="O159" s="243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R159" s="246" t="s">
        <v>158</v>
      </c>
      <c r="AT159" s="246" t="s">
        <v>153</v>
      </c>
      <c r="AU159" s="246" t="s">
        <v>86</v>
      </c>
      <c r="AY159" s="149" t="s">
        <v>151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49" t="s">
        <v>84</v>
      </c>
      <c r="BK159" s="247">
        <f>ROUND(I159*H159,2)</f>
        <v>0</v>
      </c>
      <c r="BL159" s="149" t="s">
        <v>158</v>
      </c>
      <c r="BM159" s="246" t="s">
        <v>529</v>
      </c>
    </row>
    <row r="160" spans="1:65" s="159" customFormat="1" ht="22.15" customHeight="1">
      <c r="A160" s="156"/>
      <c r="B160" s="157"/>
      <c r="C160" s="235" t="s">
        <v>247</v>
      </c>
      <c r="D160" s="235" t="s">
        <v>153</v>
      </c>
      <c r="E160" s="236" t="s">
        <v>215</v>
      </c>
      <c r="F160" s="237" t="s">
        <v>216</v>
      </c>
      <c r="G160" s="238" t="s">
        <v>166</v>
      </c>
      <c r="H160" s="239">
        <v>9</v>
      </c>
      <c r="I160" s="101"/>
      <c r="J160" s="240">
        <f>ROUND(I160*H160,2)</f>
        <v>0</v>
      </c>
      <c r="K160" s="237" t="s">
        <v>157</v>
      </c>
      <c r="L160" s="157"/>
      <c r="M160" s="241" t="s">
        <v>1</v>
      </c>
      <c r="N160" s="242" t="s">
        <v>41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R160" s="246" t="s">
        <v>158</v>
      </c>
      <c r="AT160" s="246" t="s">
        <v>153</v>
      </c>
      <c r="AU160" s="246" t="s">
        <v>86</v>
      </c>
      <c r="AY160" s="149" t="s">
        <v>151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49" t="s">
        <v>84</v>
      </c>
      <c r="BK160" s="247">
        <f>ROUND(I160*H160,2)</f>
        <v>0</v>
      </c>
      <c r="BL160" s="149" t="s">
        <v>158</v>
      </c>
      <c r="BM160" s="246" t="s">
        <v>530</v>
      </c>
    </row>
    <row r="161" spans="1:65" s="248" customFormat="1">
      <c r="B161" s="249"/>
      <c r="D161" s="250" t="s">
        <v>168</v>
      </c>
      <c r="E161" s="251" t="s">
        <v>1</v>
      </c>
      <c r="F161" s="252" t="s">
        <v>246</v>
      </c>
      <c r="H161" s="253">
        <v>9</v>
      </c>
      <c r="I161" s="114"/>
      <c r="L161" s="249"/>
      <c r="M161" s="254"/>
      <c r="N161" s="255"/>
      <c r="O161" s="255"/>
      <c r="P161" s="255"/>
      <c r="Q161" s="255"/>
      <c r="R161" s="255"/>
      <c r="S161" s="255"/>
      <c r="T161" s="256"/>
      <c r="AT161" s="251" t="s">
        <v>168</v>
      </c>
      <c r="AU161" s="251" t="s">
        <v>86</v>
      </c>
      <c r="AV161" s="248" t="s">
        <v>86</v>
      </c>
      <c r="AW161" s="248" t="s">
        <v>32</v>
      </c>
      <c r="AX161" s="248" t="s">
        <v>84</v>
      </c>
      <c r="AY161" s="251" t="s">
        <v>151</v>
      </c>
    </row>
    <row r="162" spans="1:65" s="159" customFormat="1" ht="22.15" customHeight="1">
      <c r="A162" s="156"/>
      <c r="B162" s="157"/>
      <c r="C162" s="235" t="s">
        <v>252</v>
      </c>
      <c r="D162" s="235" t="s">
        <v>153</v>
      </c>
      <c r="E162" s="236" t="s">
        <v>248</v>
      </c>
      <c r="F162" s="237" t="s">
        <v>249</v>
      </c>
      <c r="G162" s="238" t="s">
        <v>166</v>
      </c>
      <c r="H162" s="239">
        <v>27</v>
      </c>
      <c r="I162" s="101"/>
      <c r="J162" s="240">
        <f>ROUND(I162*H162,2)</f>
        <v>0</v>
      </c>
      <c r="K162" s="237" t="s">
        <v>157</v>
      </c>
      <c r="L162" s="157"/>
      <c r="M162" s="241" t="s">
        <v>1</v>
      </c>
      <c r="N162" s="242" t="s">
        <v>41</v>
      </c>
      <c r="O162" s="243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246" t="s">
        <v>158</v>
      </c>
      <c r="AT162" s="246" t="s">
        <v>153</v>
      </c>
      <c r="AU162" s="246" t="s">
        <v>86</v>
      </c>
      <c r="AY162" s="149" t="s">
        <v>151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49" t="s">
        <v>84</v>
      </c>
      <c r="BK162" s="247">
        <f>ROUND(I162*H162,2)</f>
        <v>0</v>
      </c>
      <c r="BL162" s="149" t="s">
        <v>158</v>
      </c>
      <c r="BM162" s="246" t="s">
        <v>531</v>
      </c>
    </row>
    <row r="163" spans="1:65" s="248" customFormat="1">
      <c r="B163" s="249"/>
      <c r="D163" s="250" t="s">
        <v>168</v>
      </c>
      <c r="E163" s="251" t="s">
        <v>1</v>
      </c>
      <c r="F163" s="252" t="s">
        <v>251</v>
      </c>
      <c r="H163" s="253">
        <v>27</v>
      </c>
      <c r="I163" s="114"/>
      <c r="L163" s="249"/>
      <c r="M163" s="254"/>
      <c r="N163" s="255"/>
      <c r="O163" s="255"/>
      <c r="P163" s="255"/>
      <c r="Q163" s="255"/>
      <c r="R163" s="255"/>
      <c r="S163" s="255"/>
      <c r="T163" s="256"/>
      <c r="AT163" s="251" t="s">
        <v>168</v>
      </c>
      <c r="AU163" s="251" t="s">
        <v>86</v>
      </c>
      <c r="AV163" s="248" t="s">
        <v>86</v>
      </c>
      <c r="AW163" s="248" t="s">
        <v>32</v>
      </c>
      <c r="AX163" s="248" t="s">
        <v>84</v>
      </c>
      <c r="AY163" s="251" t="s">
        <v>151</v>
      </c>
    </row>
    <row r="164" spans="1:65" s="159" customFormat="1" ht="14.45" customHeight="1">
      <c r="A164" s="156"/>
      <c r="B164" s="157"/>
      <c r="C164" s="265" t="s">
        <v>257</v>
      </c>
      <c r="D164" s="265" t="s">
        <v>195</v>
      </c>
      <c r="E164" s="266" t="s">
        <v>253</v>
      </c>
      <c r="F164" s="267" t="s">
        <v>254</v>
      </c>
      <c r="G164" s="268" t="s">
        <v>255</v>
      </c>
      <c r="H164" s="269">
        <v>54</v>
      </c>
      <c r="I164" s="131"/>
      <c r="J164" s="270">
        <f>ROUND(I164*H164,2)</f>
        <v>0</v>
      </c>
      <c r="K164" s="267" t="s">
        <v>198</v>
      </c>
      <c r="L164" s="271"/>
      <c r="M164" s="272" t="s">
        <v>1</v>
      </c>
      <c r="N164" s="273" t="s">
        <v>41</v>
      </c>
      <c r="O164" s="243"/>
      <c r="P164" s="244">
        <f>O164*H164</f>
        <v>0</v>
      </c>
      <c r="Q164" s="244">
        <v>1</v>
      </c>
      <c r="R164" s="244">
        <f>Q164*H164</f>
        <v>54</v>
      </c>
      <c r="S164" s="244">
        <v>0</v>
      </c>
      <c r="T164" s="245">
        <f>S164*H164</f>
        <v>0</v>
      </c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R164" s="246" t="s">
        <v>186</v>
      </c>
      <c r="AT164" s="246" t="s">
        <v>195</v>
      </c>
      <c r="AU164" s="246" t="s">
        <v>86</v>
      </c>
      <c r="AY164" s="149" t="s">
        <v>151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49" t="s">
        <v>84</v>
      </c>
      <c r="BK164" s="247">
        <f>ROUND(I164*H164,2)</f>
        <v>0</v>
      </c>
      <c r="BL164" s="149" t="s">
        <v>158</v>
      </c>
      <c r="BM164" s="246" t="s">
        <v>532</v>
      </c>
    </row>
    <row r="165" spans="1:65" s="159" customFormat="1" ht="22.15" customHeight="1">
      <c r="A165" s="156"/>
      <c r="B165" s="157"/>
      <c r="C165" s="235" t="s">
        <v>262</v>
      </c>
      <c r="D165" s="235" t="s">
        <v>153</v>
      </c>
      <c r="E165" s="236" t="s">
        <v>258</v>
      </c>
      <c r="F165" s="237" t="s">
        <v>259</v>
      </c>
      <c r="G165" s="238" t="s">
        <v>156</v>
      </c>
      <c r="H165" s="239">
        <v>66</v>
      </c>
      <c r="I165" s="101"/>
      <c r="J165" s="240">
        <f>ROUND(I165*H165,2)</f>
        <v>0</v>
      </c>
      <c r="K165" s="237" t="s">
        <v>157</v>
      </c>
      <c r="L165" s="157"/>
      <c r="M165" s="241" t="s">
        <v>1</v>
      </c>
      <c r="N165" s="242" t="s">
        <v>41</v>
      </c>
      <c r="O165" s="243"/>
      <c r="P165" s="244">
        <f>O165*H165</f>
        <v>0</v>
      </c>
      <c r="Q165" s="244">
        <v>2.7E-4</v>
      </c>
      <c r="R165" s="244">
        <f>Q165*H165</f>
        <v>1.7819999999999999E-2</v>
      </c>
      <c r="S165" s="244">
        <v>0</v>
      </c>
      <c r="T165" s="245">
        <f>S165*H165</f>
        <v>0</v>
      </c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R165" s="246" t="s">
        <v>158</v>
      </c>
      <c r="AT165" s="246" t="s">
        <v>153</v>
      </c>
      <c r="AU165" s="246" t="s">
        <v>86</v>
      </c>
      <c r="AY165" s="149" t="s">
        <v>151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49" t="s">
        <v>84</v>
      </c>
      <c r="BK165" s="247">
        <f>ROUND(I165*H165,2)</f>
        <v>0</v>
      </c>
      <c r="BL165" s="149" t="s">
        <v>158</v>
      </c>
      <c r="BM165" s="246" t="s">
        <v>533</v>
      </c>
    </row>
    <row r="166" spans="1:65" s="248" customFormat="1">
      <c r="B166" s="249"/>
      <c r="D166" s="250" t="s">
        <v>168</v>
      </c>
      <c r="E166" s="251" t="s">
        <v>1</v>
      </c>
      <c r="F166" s="252" t="s">
        <v>261</v>
      </c>
      <c r="H166" s="253">
        <v>66</v>
      </c>
      <c r="I166" s="114"/>
      <c r="L166" s="249"/>
      <c r="M166" s="254"/>
      <c r="N166" s="255"/>
      <c r="O166" s="255"/>
      <c r="P166" s="255"/>
      <c r="Q166" s="255"/>
      <c r="R166" s="255"/>
      <c r="S166" s="255"/>
      <c r="T166" s="256"/>
      <c r="AT166" s="251" t="s">
        <v>168</v>
      </c>
      <c r="AU166" s="251" t="s">
        <v>86</v>
      </c>
      <c r="AV166" s="248" t="s">
        <v>86</v>
      </c>
      <c r="AW166" s="248" t="s">
        <v>32</v>
      </c>
      <c r="AX166" s="248" t="s">
        <v>84</v>
      </c>
      <c r="AY166" s="251" t="s">
        <v>151</v>
      </c>
    </row>
    <row r="167" spans="1:65" s="159" customFormat="1" ht="22.15" customHeight="1">
      <c r="A167" s="156"/>
      <c r="B167" s="157"/>
      <c r="C167" s="265" t="s">
        <v>265</v>
      </c>
      <c r="D167" s="265" t="s">
        <v>195</v>
      </c>
      <c r="E167" s="266" t="s">
        <v>225</v>
      </c>
      <c r="F167" s="267" t="s">
        <v>226</v>
      </c>
      <c r="G167" s="268" t="s">
        <v>156</v>
      </c>
      <c r="H167" s="269">
        <v>78.177000000000007</v>
      </c>
      <c r="I167" s="131"/>
      <c r="J167" s="270">
        <f>ROUND(I167*H167,2)</f>
        <v>0</v>
      </c>
      <c r="K167" s="267" t="s">
        <v>198</v>
      </c>
      <c r="L167" s="271"/>
      <c r="M167" s="272" t="s">
        <v>1</v>
      </c>
      <c r="N167" s="273" t="s">
        <v>41</v>
      </c>
      <c r="O167" s="243"/>
      <c r="P167" s="244">
        <f>O167*H167</f>
        <v>0</v>
      </c>
      <c r="Q167" s="244">
        <v>1E-4</v>
      </c>
      <c r="R167" s="244">
        <f>Q167*H167</f>
        <v>7.8177000000000003E-3</v>
      </c>
      <c r="S167" s="244">
        <v>0</v>
      </c>
      <c r="T167" s="245">
        <f>S167*H167</f>
        <v>0</v>
      </c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R167" s="246" t="s">
        <v>186</v>
      </c>
      <c r="AT167" s="246" t="s">
        <v>195</v>
      </c>
      <c r="AU167" s="246" t="s">
        <v>86</v>
      </c>
      <c r="AY167" s="149" t="s">
        <v>151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49" t="s">
        <v>84</v>
      </c>
      <c r="BK167" s="247">
        <f>ROUND(I167*H167,2)</f>
        <v>0</v>
      </c>
      <c r="BL167" s="149" t="s">
        <v>158</v>
      </c>
      <c r="BM167" s="246" t="s">
        <v>534</v>
      </c>
    </row>
    <row r="168" spans="1:65" s="248" customFormat="1">
      <c r="B168" s="249"/>
      <c r="D168" s="250" t="s">
        <v>168</v>
      </c>
      <c r="F168" s="252" t="s">
        <v>264</v>
      </c>
      <c r="H168" s="253">
        <v>78.177000000000007</v>
      </c>
      <c r="I168" s="114"/>
      <c r="L168" s="249"/>
      <c r="M168" s="254"/>
      <c r="N168" s="255"/>
      <c r="O168" s="255"/>
      <c r="P168" s="255"/>
      <c r="Q168" s="255"/>
      <c r="R168" s="255"/>
      <c r="S168" s="255"/>
      <c r="T168" s="256"/>
      <c r="AT168" s="251" t="s">
        <v>168</v>
      </c>
      <c r="AU168" s="251" t="s">
        <v>86</v>
      </c>
      <c r="AV168" s="248" t="s">
        <v>86</v>
      </c>
      <c r="AW168" s="248" t="s">
        <v>3</v>
      </c>
      <c r="AX168" s="248" t="s">
        <v>84</v>
      </c>
      <c r="AY168" s="251" t="s">
        <v>151</v>
      </c>
    </row>
    <row r="169" spans="1:65" s="222" customFormat="1" ht="22.9" customHeight="1">
      <c r="B169" s="223"/>
      <c r="D169" s="224" t="s">
        <v>75</v>
      </c>
      <c r="E169" s="233" t="s">
        <v>174</v>
      </c>
      <c r="F169" s="233" t="s">
        <v>347</v>
      </c>
      <c r="I169" s="85"/>
      <c r="J169" s="234">
        <f>BK169</f>
        <v>0</v>
      </c>
      <c r="L169" s="223"/>
      <c r="M169" s="227"/>
      <c r="N169" s="228"/>
      <c r="O169" s="228"/>
      <c r="P169" s="229">
        <f>SUM(P170:P175)</f>
        <v>0</v>
      </c>
      <c r="Q169" s="228"/>
      <c r="R169" s="229">
        <f>SUM(R170:R175)</f>
        <v>290.61205000000001</v>
      </c>
      <c r="S169" s="228"/>
      <c r="T169" s="230">
        <f>SUM(T170:T175)</f>
        <v>0</v>
      </c>
      <c r="AR169" s="224" t="s">
        <v>84</v>
      </c>
      <c r="AT169" s="231" t="s">
        <v>75</v>
      </c>
      <c r="AU169" s="231" t="s">
        <v>84</v>
      </c>
      <c r="AY169" s="224" t="s">
        <v>151</v>
      </c>
      <c r="BK169" s="232">
        <f>SUM(BK170:BK175)</f>
        <v>0</v>
      </c>
    </row>
    <row r="170" spans="1:65" s="159" customFormat="1" ht="19.899999999999999" customHeight="1">
      <c r="A170" s="156"/>
      <c r="B170" s="157"/>
      <c r="C170" s="235" t="s">
        <v>269</v>
      </c>
      <c r="D170" s="235" t="s">
        <v>153</v>
      </c>
      <c r="E170" s="236" t="s">
        <v>349</v>
      </c>
      <c r="F170" s="237" t="s">
        <v>350</v>
      </c>
      <c r="G170" s="238" t="s">
        <v>156</v>
      </c>
      <c r="H170" s="239">
        <v>415</v>
      </c>
      <c r="I170" s="101"/>
      <c r="J170" s="240">
        <f t="shared" ref="J170:J175" si="0">ROUND(I170*H170,2)</f>
        <v>0</v>
      </c>
      <c r="K170" s="237" t="s">
        <v>157</v>
      </c>
      <c r="L170" s="157"/>
      <c r="M170" s="241" t="s">
        <v>1</v>
      </c>
      <c r="N170" s="242" t="s">
        <v>41</v>
      </c>
      <c r="O170" s="243"/>
      <c r="P170" s="244">
        <f t="shared" ref="P170:P175" si="1">O170*H170</f>
        <v>0</v>
      </c>
      <c r="Q170" s="244">
        <v>0.46</v>
      </c>
      <c r="R170" s="244">
        <f t="shared" ref="R170:R175" si="2">Q170*H170</f>
        <v>190.9</v>
      </c>
      <c r="S170" s="244">
        <v>0</v>
      </c>
      <c r="T170" s="245">
        <f t="shared" ref="T170:T175" si="3">S170*H170</f>
        <v>0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R170" s="246" t="s">
        <v>158</v>
      </c>
      <c r="AT170" s="246" t="s">
        <v>153</v>
      </c>
      <c r="AU170" s="246" t="s">
        <v>86</v>
      </c>
      <c r="AY170" s="149" t="s">
        <v>151</v>
      </c>
      <c r="BE170" s="247">
        <f t="shared" ref="BE170:BE175" si="4">IF(N170="základní",J170,0)</f>
        <v>0</v>
      </c>
      <c r="BF170" s="247">
        <f t="shared" ref="BF170:BF175" si="5">IF(N170="snížená",J170,0)</f>
        <v>0</v>
      </c>
      <c r="BG170" s="247">
        <f t="shared" ref="BG170:BG175" si="6">IF(N170="zákl. přenesená",J170,0)</f>
        <v>0</v>
      </c>
      <c r="BH170" s="247">
        <f t="shared" ref="BH170:BH175" si="7">IF(N170="sníž. přenesená",J170,0)</f>
        <v>0</v>
      </c>
      <c r="BI170" s="247">
        <f t="shared" ref="BI170:BI175" si="8">IF(N170="nulová",J170,0)</f>
        <v>0</v>
      </c>
      <c r="BJ170" s="149" t="s">
        <v>84</v>
      </c>
      <c r="BK170" s="247">
        <f t="shared" ref="BK170:BK175" si="9">ROUND(I170*H170,2)</f>
        <v>0</v>
      </c>
      <c r="BL170" s="149" t="s">
        <v>158</v>
      </c>
      <c r="BM170" s="246" t="s">
        <v>535</v>
      </c>
    </row>
    <row r="171" spans="1:65" s="159" customFormat="1" ht="22.15" customHeight="1">
      <c r="A171" s="156"/>
      <c r="B171" s="157"/>
      <c r="C171" s="235" t="s">
        <v>272</v>
      </c>
      <c r="D171" s="235" t="s">
        <v>153</v>
      </c>
      <c r="E171" s="236" t="s">
        <v>353</v>
      </c>
      <c r="F171" s="237" t="s">
        <v>354</v>
      </c>
      <c r="G171" s="238" t="s">
        <v>156</v>
      </c>
      <c r="H171" s="239">
        <v>415</v>
      </c>
      <c r="I171" s="101"/>
      <c r="J171" s="240">
        <f t="shared" si="0"/>
        <v>0</v>
      </c>
      <c r="K171" s="237" t="s">
        <v>157</v>
      </c>
      <c r="L171" s="157"/>
      <c r="M171" s="241" t="s">
        <v>1</v>
      </c>
      <c r="N171" s="242" t="s">
        <v>41</v>
      </c>
      <c r="O171" s="243"/>
      <c r="P171" s="244">
        <f t="shared" si="1"/>
        <v>0</v>
      </c>
      <c r="Q171" s="244">
        <v>6.0099999999999997E-3</v>
      </c>
      <c r="R171" s="244">
        <f t="shared" si="2"/>
        <v>2.4941499999999999</v>
      </c>
      <c r="S171" s="244">
        <v>0</v>
      </c>
      <c r="T171" s="245">
        <f t="shared" si="3"/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R171" s="246" t="s">
        <v>158</v>
      </c>
      <c r="AT171" s="246" t="s">
        <v>153</v>
      </c>
      <c r="AU171" s="246" t="s">
        <v>86</v>
      </c>
      <c r="AY171" s="149" t="s">
        <v>151</v>
      </c>
      <c r="BE171" s="247">
        <f t="shared" si="4"/>
        <v>0</v>
      </c>
      <c r="BF171" s="247">
        <f t="shared" si="5"/>
        <v>0</v>
      </c>
      <c r="BG171" s="247">
        <f t="shared" si="6"/>
        <v>0</v>
      </c>
      <c r="BH171" s="247">
        <f t="shared" si="7"/>
        <v>0</v>
      </c>
      <c r="BI171" s="247">
        <f t="shared" si="8"/>
        <v>0</v>
      </c>
      <c r="BJ171" s="149" t="s">
        <v>84</v>
      </c>
      <c r="BK171" s="247">
        <f t="shared" si="9"/>
        <v>0</v>
      </c>
      <c r="BL171" s="149" t="s">
        <v>158</v>
      </c>
      <c r="BM171" s="246" t="s">
        <v>536</v>
      </c>
    </row>
    <row r="172" spans="1:65" s="159" customFormat="1" ht="19.899999999999999" customHeight="1">
      <c r="A172" s="156"/>
      <c r="B172" s="157"/>
      <c r="C172" s="235" t="s">
        <v>277</v>
      </c>
      <c r="D172" s="235" t="s">
        <v>153</v>
      </c>
      <c r="E172" s="236" t="s">
        <v>357</v>
      </c>
      <c r="F172" s="237" t="s">
        <v>358</v>
      </c>
      <c r="G172" s="238" t="s">
        <v>156</v>
      </c>
      <c r="H172" s="239">
        <v>415</v>
      </c>
      <c r="I172" s="101"/>
      <c r="J172" s="240">
        <f t="shared" si="0"/>
        <v>0</v>
      </c>
      <c r="K172" s="237" t="s">
        <v>157</v>
      </c>
      <c r="L172" s="157"/>
      <c r="M172" s="241" t="s">
        <v>1</v>
      </c>
      <c r="N172" s="242" t="s">
        <v>41</v>
      </c>
      <c r="O172" s="243"/>
      <c r="P172" s="244">
        <f t="shared" si="1"/>
        <v>0</v>
      </c>
      <c r="Q172" s="244">
        <v>5.1000000000000004E-4</v>
      </c>
      <c r="R172" s="244">
        <f t="shared" si="2"/>
        <v>0.21165</v>
      </c>
      <c r="S172" s="244">
        <v>0</v>
      </c>
      <c r="T172" s="245">
        <f t="shared" si="3"/>
        <v>0</v>
      </c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R172" s="246" t="s">
        <v>158</v>
      </c>
      <c r="AT172" s="246" t="s">
        <v>153</v>
      </c>
      <c r="AU172" s="246" t="s">
        <v>86</v>
      </c>
      <c r="AY172" s="149" t="s">
        <v>151</v>
      </c>
      <c r="BE172" s="247">
        <f t="shared" si="4"/>
        <v>0</v>
      </c>
      <c r="BF172" s="247">
        <f t="shared" si="5"/>
        <v>0</v>
      </c>
      <c r="BG172" s="247">
        <f t="shared" si="6"/>
        <v>0</v>
      </c>
      <c r="BH172" s="247">
        <f t="shared" si="7"/>
        <v>0</v>
      </c>
      <c r="BI172" s="247">
        <f t="shared" si="8"/>
        <v>0</v>
      </c>
      <c r="BJ172" s="149" t="s">
        <v>84</v>
      </c>
      <c r="BK172" s="247">
        <f t="shared" si="9"/>
        <v>0</v>
      </c>
      <c r="BL172" s="149" t="s">
        <v>158</v>
      </c>
      <c r="BM172" s="246" t="s">
        <v>537</v>
      </c>
    </row>
    <row r="173" spans="1:65" s="159" customFormat="1" ht="30" customHeight="1">
      <c r="A173" s="156"/>
      <c r="B173" s="157"/>
      <c r="C173" s="235" t="s">
        <v>279</v>
      </c>
      <c r="D173" s="235" t="s">
        <v>153</v>
      </c>
      <c r="E173" s="236" t="s">
        <v>365</v>
      </c>
      <c r="F173" s="237" t="s">
        <v>366</v>
      </c>
      <c r="G173" s="238" t="s">
        <v>156</v>
      </c>
      <c r="H173" s="239">
        <v>415</v>
      </c>
      <c r="I173" s="101"/>
      <c r="J173" s="240">
        <f t="shared" si="0"/>
        <v>0</v>
      </c>
      <c r="K173" s="237" t="s">
        <v>157</v>
      </c>
      <c r="L173" s="157"/>
      <c r="M173" s="241" t="s">
        <v>1</v>
      </c>
      <c r="N173" s="242" t="s">
        <v>41</v>
      </c>
      <c r="O173" s="243"/>
      <c r="P173" s="244">
        <f t="shared" si="1"/>
        <v>0</v>
      </c>
      <c r="Q173" s="244">
        <v>0.10373</v>
      </c>
      <c r="R173" s="244">
        <f t="shared" si="2"/>
        <v>43.04795</v>
      </c>
      <c r="S173" s="244">
        <v>0</v>
      </c>
      <c r="T173" s="245">
        <f t="shared" si="3"/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R173" s="246" t="s">
        <v>158</v>
      </c>
      <c r="AT173" s="246" t="s">
        <v>153</v>
      </c>
      <c r="AU173" s="246" t="s">
        <v>86</v>
      </c>
      <c r="AY173" s="149" t="s">
        <v>151</v>
      </c>
      <c r="BE173" s="247">
        <f t="shared" si="4"/>
        <v>0</v>
      </c>
      <c r="BF173" s="247">
        <f t="shared" si="5"/>
        <v>0</v>
      </c>
      <c r="BG173" s="247">
        <f t="shared" si="6"/>
        <v>0</v>
      </c>
      <c r="BH173" s="247">
        <f t="shared" si="7"/>
        <v>0</v>
      </c>
      <c r="BI173" s="247">
        <f t="shared" si="8"/>
        <v>0</v>
      </c>
      <c r="BJ173" s="149" t="s">
        <v>84</v>
      </c>
      <c r="BK173" s="247">
        <f t="shared" si="9"/>
        <v>0</v>
      </c>
      <c r="BL173" s="149" t="s">
        <v>158</v>
      </c>
      <c r="BM173" s="246" t="s">
        <v>538</v>
      </c>
    </row>
    <row r="174" spans="1:65" s="159" customFormat="1" ht="22.15" customHeight="1">
      <c r="A174" s="156"/>
      <c r="B174" s="157"/>
      <c r="C174" s="235" t="s">
        <v>281</v>
      </c>
      <c r="D174" s="235" t="s">
        <v>153</v>
      </c>
      <c r="E174" s="236" t="s">
        <v>361</v>
      </c>
      <c r="F174" s="237" t="s">
        <v>362</v>
      </c>
      <c r="G174" s="238" t="s">
        <v>156</v>
      </c>
      <c r="H174" s="239">
        <v>415</v>
      </c>
      <c r="I174" s="101"/>
      <c r="J174" s="240">
        <f t="shared" si="0"/>
        <v>0</v>
      </c>
      <c r="K174" s="237" t="s">
        <v>157</v>
      </c>
      <c r="L174" s="157"/>
      <c r="M174" s="241" t="s">
        <v>1</v>
      </c>
      <c r="N174" s="242" t="s">
        <v>41</v>
      </c>
      <c r="O174" s="243"/>
      <c r="P174" s="244">
        <f t="shared" si="1"/>
        <v>0</v>
      </c>
      <c r="Q174" s="244">
        <v>0.12966</v>
      </c>
      <c r="R174" s="244">
        <f t="shared" si="2"/>
        <v>53.808900000000001</v>
      </c>
      <c r="S174" s="244">
        <v>0</v>
      </c>
      <c r="T174" s="245">
        <f t="shared" si="3"/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246" t="s">
        <v>158</v>
      </c>
      <c r="AT174" s="246" t="s">
        <v>153</v>
      </c>
      <c r="AU174" s="246" t="s">
        <v>86</v>
      </c>
      <c r="AY174" s="149" t="s">
        <v>151</v>
      </c>
      <c r="BE174" s="247">
        <f t="shared" si="4"/>
        <v>0</v>
      </c>
      <c r="BF174" s="247">
        <f t="shared" si="5"/>
        <v>0</v>
      </c>
      <c r="BG174" s="247">
        <f t="shared" si="6"/>
        <v>0</v>
      </c>
      <c r="BH174" s="247">
        <f t="shared" si="7"/>
        <v>0</v>
      </c>
      <c r="BI174" s="247">
        <f t="shared" si="8"/>
        <v>0</v>
      </c>
      <c r="BJ174" s="149" t="s">
        <v>84</v>
      </c>
      <c r="BK174" s="247">
        <f t="shared" si="9"/>
        <v>0</v>
      </c>
      <c r="BL174" s="149" t="s">
        <v>158</v>
      </c>
      <c r="BM174" s="246" t="s">
        <v>539</v>
      </c>
    </row>
    <row r="175" spans="1:65" s="159" customFormat="1" ht="22.15" customHeight="1">
      <c r="A175" s="156"/>
      <c r="B175" s="157"/>
      <c r="C175" s="235" t="s">
        <v>285</v>
      </c>
      <c r="D175" s="235" t="s">
        <v>153</v>
      </c>
      <c r="E175" s="236" t="s">
        <v>369</v>
      </c>
      <c r="F175" s="237" t="s">
        <v>370</v>
      </c>
      <c r="G175" s="238" t="s">
        <v>156</v>
      </c>
      <c r="H175" s="239">
        <v>415</v>
      </c>
      <c r="I175" s="101"/>
      <c r="J175" s="240">
        <f t="shared" si="0"/>
        <v>0</v>
      </c>
      <c r="K175" s="237" t="s">
        <v>157</v>
      </c>
      <c r="L175" s="157"/>
      <c r="M175" s="241" t="s">
        <v>1</v>
      </c>
      <c r="N175" s="242" t="s">
        <v>41</v>
      </c>
      <c r="O175" s="243"/>
      <c r="P175" s="244">
        <f t="shared" si="1"/>
        <v>0</v>
      </c>
      <c r="Q175" s="244">
        <v>3.6000000000000002E-4</v>
      </c>
      <c r="R175" s="244">
        <f t="shared" si="2"/>
        <v>0.14940000000000001</v>
      </c>
      <c r="S175" s="244">
        <v>0</v>
      </c>
      <c r="T175" s="245">
        <f t="shared" si="3"/>
        <v>0</v>
      </c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R175" s="246" t="s">
        <v>158</v>
      </c>
      <c r="AT175" s="246" t="s">
        <v>153</v>
      </c>
      <c r="AU175" s="246" t="s">
        <v>86</v>
      </c>
      <c r="AY175" s="149" t="s">
        <v>151</v>
      </c>
      <c r="BE175" s="247">
        <f t="shared" si="4"/>
        <v>0</v>
      </c>
      <c r="BF175" s="247">
        <f t="shared" si="5"/>
        <v>0</v>
      </c>
      <c r="BG175" s="247">
        <f t="shared" si="6"/>
        <v>0</v>
      </c>
      <c r="BH175" s="247">
        <f t="shared" si="7"/>
        <v>0</v>
      </c>
      <c r="BI175" s="247">
        <f t="shared" si="8"/>
        <v>0</v>
      </c>
      <c r="BJ175" s="149" t="s">
        <v>84</v>
      </c>
      <c r="BK175" s="247">
        <f t="shared" si="9"/>
        <v>0</v>
      </c>
      <c r="BL175" s="149" t="s">
        <v>158</v>
      </c>
      <c r="BM175" s="246" t="s">
        <v>540</v>
      </c>
    </row>
    <row r="176" spans="1:65" s="222" customFormat="1" ht="22.9" customHeight="1">
      <c r="B176" s="223"/>
      <c r="D176" s="224" t="s">
        <v>75</v>
      </c>
      <c r="E176" s="233" t="s">
        <v>390</v>
      </c>
      <c r="F176" s="233" t="s">
        <v>541</v>
      </c>
      <c r="I176" s="85"/>
      <c r="J176" s="234">
        <f>BK176</f>
        <v>0</v>
      </c>
      <c r="L176" s="223"/>
      <c r="M176" s="227"/>
      <c r="N176" s="228"/>
      <c r="O176" s="228"/>
      <c r="P176" s="229">
        <f>SUM(P177:P181)</f>
        <v>0</v>
      </c>
      <c r="Q176" s="228"/>
      <c r="R176" s="229">
        <f>SUM(R177:R181)</f>
        <v>43.849800000000002</v>
      </c>
      <c r="S176" s="228"/>
      <c r="T176" s="230">
        <f>SUM(T177:T181)</f>
        <v>0</v>
      </c>
      <c r="AR176" s="224" t="s">
        <v>84</v>
      </c>
      <c r="AT176" s="231" t="s">
        <v>75</v>
      </c>
      <c r="AU176" s="231" t="s">
        <v>84</v>
      </c>
      <c r="AY176" s="224" t="s">
        <v>151</v>
      </c>
      <c r="BK176" s="232">
        <f>SUM(BK177:BK181)</f>
        <v>0</v>
      </c>
    </row>
    <row r="177" spans="1:65" s="159" customFormat="1" ht="22.15" customHeight="1">
      <c r="A177" s="156"/>
      <c r="B177" s="157"/>
      <c r="C177" s="235" t="s">
        <v>290</v>
      </c>
      <c r="D177" s="235" t="s">
        <v>153</v>
      </c>
      <c r="E177" s="236" t="s">
        <v>394</v>
      </c>
      <c r="F177" s="237" t="s">
        <v>395</v>
      </c>
      <c r="G177" s="238" t="s">
        <v>156</v>
      </c>
      <c r="H177" s="239">
        <v>415</v>
      </c>
      <c r="I177" s="101"/>
      <c r="J177" s="240">
        <f>ROUND(I177*H177,2)</f>
        <v>0</v>
      </c>
      <c r="K177" s="237" t="s">
        <v>1</v>
      </c>
      <c r="L177" s="157"/>
      <c r="M177" s="241" t="s">
        <v>1</v>
      </c>
      <c r="N177" s="242" t="s">
        <v>41</v>
      </c>
      <c r="O177" s="243"/>
      <c r="P177" s="244">
        <f>O177*H177</f>
        <v>0</v>
      </c>
      <c r="Q177" s="244">
        <v>2.0799999999999999E-2</v>
      </c>
      <c r="R177" s="244">
        <f>Q177*H177</f>
        <v>8.6319999999999997</v>
      </c>
      <c r="S177" s="244">
        <v>0</v>
      </c>
      <c r="T177" s="245">
        <f>S177*H177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R177" s="246" t="s">
        <v>158</v>
      </c>
      <c r="AT177" s="246" t="s">
        <v>153</v>
      </c>
      <c r="AU177" s="246" t="s">
        <v>86</v>
      </c>
      <c r="AY177" s="149" t="s">
        <v>151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49" t="s">
        <v>84</v>
      </c>
      <c r="BK177" s="247">
        <f>ROUND(I177*H177,2)</f>
        <v>0</v>
      </c>
      <c r="BL177" s="149" t="s">
        <v>158</v>
      </c>
      <c r="BM177" s="246" t="s">
        <v>542</v>
      </c>
    </row>
    <row r="178" spans="1:65" s="159" customFormat="1" ht="14.45" customHeight="1">
      <c r="A178" s="156"/>
      <c r="B178" s="157"/>
      <c r="C178" s="235" t="s">
        <v>294</v>
      </c>
      <c r="D178" s="235" t="s">
        <v>153</v>
      </c>
      <c r="E178" s="236" t="s">
        <v>398</v>
      </c>
      <c r="F178" s="237" t="s">
        <v>399</v>
      </c>
      <c r="G178" s="238" t="s">
        <v>156</v>
      </c>
      <c r="H178" s="239">
        <v>415</v>
      </c>
      <c r="I178" s="101"/>
      <c r="J178" s="240">
        <f>ROUND(I178*H178,2)</f>
        <v>0</v>
      </c>
      <c r="K178" s="237" t="s">
        <v>1</v>
      </c>
      <c r="L178" s="157"/>
      <c r="M178" s="241" t="s">
        <v>1</v>
      </c>
      <c r="N178" s="242" t="s">
        <v>41</v>
      </c>
      <c r="O178" s="243"/>
      <c r="P178" s="244">
        <f>O178*H178</f>
        <v>0</v>
      </c>
      <c r="Q178" s="244">
        <v>2.0799999999999999E-2</v>
      </c>
      <c r="R178" s="244">
        <f>Q178*H178</f>
        <v>8.6319999999999997</v>
      </c>
      <c r="S178" s="244">
        <v>0</v>
      </c>
      <c r="T178" s="245">
        <f>S178*H178</f>
        <v>0</v>
      </c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R178" s="246" t="s">
        <v>158</v>
      </c>
      <c r="AT178" s="246" t="s">
        <v>153</v>
      </c>
      <c r="AU178" s="246" t="s">
        <v>86</v>
      </c>
      <c r="AY178" s="149" t="s">
        <v>151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49" t="s">
        <v>84</v>
      </c>
      <c r="BK178" s="247">
        <f>ROUND(I178*H178,2)</f>
        <v>0</v>
      </c>
      <c r="BL178" s="149" t="s">
        <v>158</v>
      </c>
      <c r="BM178" s="246" t="s">
        <v>543</v>
      </c>
    </row>
    <row r="179" spans="1:65" s="159" customFormat="1" ht="19.899999999999999" customHeight="1">
      <c r="A179" s="156"/>
      <c r="B179" s="157"/>
      <c r="C179" s="235" t="s">
        <v>299</v>
      </c>
      <c r="D179" s="235" t="s">
        <v>153</v>
      </c>
      <c r="E179" s="236" t="s">
        <v>401</v>
      </c>
      <c r="F179" s="237" t="s">
        <v>402</v>
      </c>
      <c r="G179" s="238" t="s">
        <v>403</v>
      </c>
      <c r="H179" s="239">
        <v>1</v>
      </c>
      <c r="I179" s="101"/>
      <c r="J179" s="240">
        <f>ROUND(I179*H179,2)</f>
        <v>0</v>
      </c>
      <c r="K179" s="237" t="s">
        <v>1</v>
      </c>
      <c r="L179" s="157"/>
      <c r="M179" s="241" t="s">
        <v>1</v>
      </c>
      <c r="N179" s="242" t="s">
        <v>41</v>
      </c>
      <c r="O179" s="243"/>
      <c r="P179" s="244">
        <f>O179*H179</f>
        <v>0</v>
      </c>
      <c r="Q179" s="244">
        <v>2.0799999999999999E-2</v>
      </c>
      <c r="R179" s="244">
        <f>Q179*H179</f>
        <v>2.0799999999999999E-2</v>
      </c>
      <c r="S179" s="244">
        <v>0</v>
      </c>
      <c r="T179" s="245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246" t="s">
        <v>158</v>
      </c>
      <c r="AT179" s="246" t="s">
        <v>153</v>
      </c>
      <c r="AU179" s="246" t="s">
        <v>86</v>
      </c>
      <c r="AY179" s="149" t="s">
        <v>151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49" t="s">
        <v>84</v>
      </c>
      <c r="BK179" s="247">
        <f>ROUND(I179*H179,2)</f>
        <v>0</v>
      </c>
      <c r="BL179" s="149" t="s">
        <v>158</v>
      </c>
      <c r="BM179" s="246" t="s">
        <v>544</v>
      </c>
    </row>
    <row r="180" spans="1:65" s="159" customFormat="1" ht="19.899999999999999" customHeight="1">
      <c r="A180" s="156"/>
      <c r="B180" s="157"/>
      <c r="C180" s="235" t="s">
        <v>303</v>
      </c>
      <c r="D180" s="235" t="s">
        <v>153</v>
      </c>
      <c r="E180" s="236" t="s">
        <v>545</v>
      </c>
      <c r="F180" s="237" t="s">
        <v>546</v>
      </c>
      <c r="G180" s="238" t="s">
        <v>156</v>
      </c>
      <c r="H180" s="239">
        <v>21</v>
      </c>
      <c r="I180" s="101"/>
      <c r="J180" s="240">
        <f>ROUND(I180*H180,2)</f>
        <v>0</v>
      </c>
      <c r="K180" s="237" t="s">
        <v>157</v>
      </c>
      <c r="L180" s="157"/>
      <c r="M180" s="241" t="s">
        <v>1</v>
      </c>
      <c r="N180" s="242" t="s">
        <v>41</v>
      </c>
      <c r="O180" s="243"/>
      <c r="P180" s="244">
        <f>O180*H180</f>
        <v>0</v>
      </c>
      <c r="Q180" s="244">
        <v>0.57499999999999996</v>
      </c>
      <c r="R180" s="244">
        <f>Q180*H180</f>
        <v>12.074999999999999</v>
      </c>
      <c r="S180" s="244">
        <v>0</v>
      </c>
      <c r="T180" s="245">
        <f>S180*H180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246" t="s">
        <v>158</v>
      </c>
      <c r="AT180" s="246" t="s">
        <v>153</v>
      </c>
      <c r="AU180" s="246" t="s">
        <v>86</v>
      </c>
      <c r="AY180" s="149" t="s">
        <v>151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49" t="s">
        <v>84</v>
      </c>
      <c r="BK180" s="247">
        <f>ROUND(I180*H180,2)</f>
        <v>0</v>
      </c>
      <c r="BL180" s="149" t="s">
        <v>158</v>
      </c>
      <c r="BM180" s="246" t="s">
        <v>547</v>
      </c>
    </row>
    <row r="181" spans="1:65" s="159" customFormat="1" ht="22.15" customHeight="1">
      <c r="A181" s="156"/>
      <c r="B181" s="157"/>
      <c r="C181" s="235" t="s">
        <v>307</v>
      </c>
      <c r="D181" s="235" t="s">
        <v>153</v>
      </c>
      <c r="E181" s="236" t="s">
        <v>548</v>
      </c>
      <c r="F181" s="237" t="s">
        <v>549</v>
      </c>
      <c r="G181" s="238" t="s">
        <v>156</v>
      </c>
      <c r="H181" s="239">
        <v>21</v>
      </c>
      <c r="I181" s="101"/>
      <c r="J181" s="240">
        <f>ROUND(I181*H181,2)</f>
        <v>0</v>
      </c>
      <c r="K181" s="237" t="s">
        <v>157</v>
      </c>
      <c r="L181" s="157"/>
      <c r="M181" s="241" t="s">
        <v>1</v>
      </c>
      <c r="N181" s="242" t="s">
        <v>41</v>
      </c>
      <c r="O181" s="243"/>
      <c r="P181" s="244">
        <f>O181*H181</f>
        <v>0</v>
      </c>
      <c r="Q181" s="244">
        <v>0.69</v>
      </c>
      <c r="R181" s="244">
        <f>Q181*H181</f>
        <v>14.489999999999998</v>
      </c>
      <c r="S181" s="244">
        <v>0</v>
      </c>
      <c r="T181" s="245">
        <f>S181*H181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R181" s="246" t="s">
        <v>158</v>
      </c>
      <c r="AT181" s="246" t="s">
        <v>153</v>
      </c>
      <c r="AU181" s="246" t="s">
        <v>86</v>
      </c>
      <c r="AY181" s="149" t="s">
        <v>151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49" t="s">
        <v>84</v>
      </c>
      <c r="BK181" s="247">
        <f>ROUND(I181*H181,2)</f>
        <v>0</v>
      </c>
      <c r="BL181" s="149" t="s">
        <v>158</v>
      </c>
      <c r="BM181" s="246" t="s">
        <v>550</v>
      </c>
    </row>
    <row r="182" spans="1:65" s="222" customFormat="1" ht="22.9" customHeight="1">
      <c r="B182" s="223"/>
      <c r="D182" s="224" t="s">
        <v>75</v>
      </c>
      <c r="E182" s="233" t="s">
        <v>372</v>
      </c>
      <c r="F182" s="233" t="s">
        <v>373</v>
      </c>
      <c r="I182" s="85"/>
      <c r="J182" s="234">
        <f>BK182</f>
        <v>0</v>
      </c>
      <c r="L182" s="223"/>
      <c r="M182" s="227"/>
      <c r="N182" s="228"/>
      <c r="O182" s="228"/>
      <c r="P182" s="229">
        <f>SUM(P183:P189)</f>
        <v>0</v>
      </c>
      <c r="Q182" s="228"/>
      <c r="R182" s="229">
        <f>SUM(R183:R189)</f>
        <v>121.2752</v>
      </c>
      <c r="S182" s="228"/>
      <c r="T182" s="230">
        <f>SUM(T183:T189)</f>
        <v>0</v>
      </c>
      <c r="AR182" s="224" t="s">
        <v>84</v>
      </c>
      <c r="AT182" s="231" t="s">
        <v>75</v>
      </c>
      <c r="AU182" s="231" t="s">
        <v>84</v>
      </c>
      <c r="AY182" s="224" t="s">
        <v>151</v>
      </c>
      <c r="BK182" s="232">
        <f>SUM(BK183:BK189)</f>
        <v>0</v>
      </c>
    </row>
    <row r="183" spans="1:65" s="159" customFormat="1" ht="19.899999999999999" customHeight="1">
      <c r="A183" s="156"/>
      <c r="B183" s="157"/>
      <c r="C183" s="235" t="s">
        <v>311</v>
      </c>
      <c r="D183" s="235" t="s">
        <v>153</v>
      </c>
      <c r="E183" s="236" t="s">
        <v>385</v>
      </c>
      <c r="F183" s="237" t="s">
        <v>386</v>
      </c>
      <c r="G183" s="238" t="s">
        <v>156</v>
      </c>
      <c r="H183" s="239">
        <v>160</v>
      </c>
      <c r="I183" s="101"/>
      <c r="J183" s="240">
        <f>ROUND(I183*H183,2)</f>
        <v>0</v>
      </c>
      <c r="K183" s="237" t="s">
        <v>157</v>
      </c>
      <c r="L183" s="157"/>
      <c r="M183" s="241" t="s">
        <v>1</v>
      </c>
      <c r="N183" s="242" t="s">
        <v>41</v>
      </c>
      <c r="O183" s="243"/>
      <c r="P183" s="244">
        <f>O183*H183</f>
        <v>0</v>
      </c>
      <c r="Q183" s="244">
        <v>9.1999999999999998E-2</v>
      </c>
      <c r="R183" s="244">
        <f>Q183*H183</f>
        <v>14.719999999999999</v>
      </c>
      <c r="S183" s="244">
        <v>0</v>
      </c>
      <c r="T183" s="245">
        <f>S183*H183</f>
        <v>0</v>
      </c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R183" s="246" t="s">
        <v>158</v>
      </c>
      <c r="AT183" s="246" t="s">
        <v>153</v>
      </c>
      <c r="AU183" s="246" t="s">
        <v>86</v>
      </c>
      <c r="AY183" s="149" t="s">
        <v>151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49" t="s">
        <v>84</v>
      </c>
      <c r="BK183" s="247">
        <f>ROUND(I183*H183,2)</f>
        <v>0</v>
      </c>
      <c r="BL183" s="149" t="s">
        <v>158</v>
      </c>
      <c r="BM183" s="246" t="s">
        <v>551</v>
      </c>
    </row>
    <row r="184" spans="1:65" s="159" customFormat="1" ht="19.899999999999999" customHeight="1">
      <c r="A184" s="156"/>
      <c r="B184" s="157"/>
      <c r="C184" s="235" t="s">
        <v>316</v>
      </c>
      <c r="D184" s="235" t="s">
        <v>153</v>
      </c>
      <c r="E184" s="236" t="s">
        <v>349</v>
      </c>
      <c r="F184" s="237" t="s">
        <v>350</v>
      </c>
      <c r="G184" s="238" t="s">
        <v>156</v>
      </c>
      <c r="H184" s="239">
        <v>160</v>
      </c>
      <c r="I184" s="101"/>
      <c r="J184" s="240">
        <f>ROUND(I184*H184,2)</f>
        <v>0</v>
      </c>
      <c r="K184" s="237" t="s">
        <v>157</v>
      </c>
      <c r="L184" s="157"/>
      <c r="M184" s="241" t="s">
        <v>1</v>
      </c>
      <c r="N184" s="242" t="s">
        <v>41</v>
      </c>
      <c r="O184" s="243"/>
      <c r="P184" s="244">
        <f>O184*H184</f>
        <v>0</v>
      </c>
      <c r="Q184" s="244">
        <v>0.46</v>
      </c>
      <c r="R184" s="244">
        <f>Q184*H184</f>
        <v>73.600000000000009</v>
      </c>
      <c r="S184" s="244">
        <v>0</v>
      </c>
      <c r="T184" s="245">
        <f>S184*H184</f>
        <v>0</v>
      </c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R184" s="246" t="s">
        <v>158</v>
      </c>
      <c r="AT184" s="246" t="s">
        <v>153</v>
      </c>
      <c r="AU184" s="246" t="s">
        <v>86</v>
      </c>
      <c r="AY184" s="149" t="s">
        <v>151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49" t="s">
        <v>84</v>
      </c>
      <c r="BK184" s="247">
        <f>ROUND(I184*H184,2)</f>
        <v>0</v>
      </c>
      <c r="BL184" s="149" t="s">
        <v>158</v>
      </c>
      <c r="BM184" s="246" t="s">
        <v>552</v>
      </c>
    </row>
    <row r="185" spans="1:65" s="159" customFormat="1" ht="30" customHeight="1">
      <c r="A185" s="156"/>
      <c r="B185" s="157"/>
      <c r="C185" s="235" t="s">
        <v>321</v>
      </c>
      <c r="D185" s="235" t="s">
        <v>153</v>
      </c>
      <c r="E185" s="236" t="s">
        <v>553</v>
      </c>
      <c r="F185" s="237" t="s">
        <v>554</v>
      </c>
      <c r="G185" s="238" t="s">
        <v>156</v>
      </c>
      <c r="H185" s="239">
        <v>160</v>
      </c>
      <c r="I185" s="101"/>
      <c r="J185" s="240">
        <f>ROUND(I185*H185,2)</f>
        <v>0</v>
      </c>
      <c r="K185" s="237" t="s">
        <v>157</v>
      </c>
      <c r="L185" s="157"/>
      <c r="M185" s="241" t="s">
        <v>1</v>
      </c>
      <c r="N185" s="242" t="s">
        <v>41</v>
      </c>
      <c r="O185" s="243"/>
      <c r="P185" s="244">
        <f>O185*H185</f>
        <v>0</v>
      </c>
      <c r="Q185" s="244">
        <v>8.9219999999999994E-2</v>
      </c>
      <c r="R185" s="244">
        <f>Q185*H185</f>
        <v>14.275199999999998</v>
      </c>
      <c r="S185" s="244">
        <v>0</v>
      </c>
      <c r="T185" s="245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246" t="s">
        <v>158</v>
      </c>
      <c r="AT185" s="246" t="s">
        <v>153</v>
      </c>
      <c r="AU185" s="246" t="s">
        <v>86</v>
      </c>
      <c r="AY185" s="149" t="s">
        <v>151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49" t="s">
        <v>84</v>
      </c>
      <c r="BK185" s="247">
        <f>ROUND(I185*H185,2)</f>
        <v>0</v>
      </c>
      <c r="BL185" s="149" t="s">
        <v>158</v>
      </c>
      <c r="BM185" s="246" t="s">
        <v>555</v>
      </c>
    </row>
    <row r="186" spans="1:65" s="159" customFormat="1" ht="14.45" customHeight="1">
      <c r="A186" s="156"/>
      <c r="B186" s="157"/>
      <c r="C186" s="265" t="s">
        <v>326</v>
      </c>
      <c r="D186" s="265" t="s">
        <v>195</v>
      </c>
      <c r="E186" s="266" t="s">
        <v>379</v>
      </c>
      <c r="F186" s="267" t="s">
        <v>380</v>
      </c>
      <c r="G186" s="268" t="s">
        <v>156</v>
      </c>
      <c r="H186" s="269">
        <v>164.8</v>
      </c>
      <c r="I186" s="131"/>
      <c r="J186" s="270">
        <f>ROUND(I186*H186,2)</f>
        <v>0</v>
      </c>
      <c r="K186" s="267" t="s">
        <v>198</v>
      </c>
      <c r="L186" s="271"/>
      <c r="M186" s="272" t="s">
        <v>1</v>
      </c>
      <c r="N186" s="273" t="s">
        <v>41</v>
      </c>
      <c r="O186" s="243"/>
      <c r="P186" s="244">
        <f>O186*H186</f>
        <v>0</v>
      </c>
      <c r="Q186" s="244">
        <v>0.113</v>
      </c>
      <c r="R186" s="244">
        <f>Q186*H186</f>
        <v>18.622400000000003</v>
      </c>
      <c r="S186" s="244">
        <v>0</v>
      </c>
      <c r="T186" s="245">
        <f>S186*H186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R186" s="246" t="s">
        <v>186</v>
      </c>
      <c r="AT186" s="246" t="s">
        <v>195</v>
      </c>
      <c r="AU186" s="246" t="s">
        <v>86</v>
      </c>
      <c r="AY186" s="149" t="s">
        <v>151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49" t="s">
        <v>84</v>
      </c>
      <c r="BK186" s="247">
        <f>ROUND(I186*H186,2)</f>
        <v>0</v>
      </c>
      <c r="BL186" s="149" t="s">
        <v>158</v>
      </c>
      <c r="BM186" s="246" t="s">
        <v>556</v>
      </c>
    </row>
    <row r="187" spans="1:65" s="248" customFormat="1">
      <c r="B187" s="249"/>
      <c r="D187" s="250" t="s">
        <v>168</v>
      </c>
      <c r="E187" s="251" t="s">
        <v>1</v>
      </c>
      <c r="F187" s="252" t="s">
        <v>557</v>
      </c>
      <c r="H187" s="253">
        <v>160</v>
      </c>
      <c r="I187" s="114"/>
      <c r="L187" s="249"/>
      <c r="M187" s="254"/>
      <c r="N187" s="255"/>
      <c r="O187" s="255"/>
      <c r="P187" s="255"/>
      <c r="Q187" s="255"/>
      <c r="R187" s="255"/>
      <c r="S187" s="255"/>
      <c r="T187" s="256"/>
      <c r="AT187" s="251" t="s">
        <v>168</v>
      </c>
      <c r="AU187" s="251" t="s">
        <v>86</v>
      </c>
      <c r="AV187" s="248" t="s">
        <v>86</v>
      </c>
      <c r="AW187" s="248" t="s">
        <v>32</v>
      </c>
      <c r="AX187" s="248" t="s">
        <v>84</v>
      </c>
      <c r="AY187" s="251" t="s">
        <v>151</v>
      </c>
    </row>
    <row r="188" spans="1:65" s="248" customFormat="1">
      <c r="B188" s="249"/>
      <c r="D188" s="250" t="s">
        <v>168</v>
      </c>
      <c r="F188" s="252" t="s">
        <v>558</v>
      </c>
      <c r="H188" s="253">
        <v>164.8</v>
      </c>
      <c r="I188" s="114"/>
      <c r="L188" s="249"/>
      <c r="M188" s="254"/>
      <c r="N188" s="255"/>
      <c r="O188" s="255"/>
      <c r="P188" s="255"/>
      <c r="Q188" s="255"/>
      <c r="R188" s="255"/>
      <c r="S188" s="255"/>
      <c r="T188" s="256"/>
      <c r="AT188" s="251" t="s">
        <v>168</v>
      </c>
      <c r="AU188" s="251" t="s">
        <v>86</v>
      </c>
      <c r="AV188" s="248" t="s">
        <v>86</v>
      </c>
      <c r="AW188" s="248" t="s">
        <v>3</v>
      </c>
      <c r="AX188" s="248" t="s">
        <v>84</v>
      </c>
      <c r="AY188" s="251" t="s">
        <v>151</v>
      </c>
    </row>
    <row r="189" spans="1:65" s="159" customFormat="1" ht="22.15" customHeight="1">
      <c r="A189" s="156"/>
      <c r="B189" s="157"/>
      <c r="C189" s="235" t="s">
        <v>330</v>
      </c>
      <c r="D189" s="235" t="s">
        <v>153</v>
      </c>
      <c r="E189" s="236" t="s">
        <v>369</v>
      </c>
      <c r="F189" s="237" t="s">
        <v>370</v>
      </c>
      <c r="G189" s="238" t="s">
        <v>156</v>
      </c>
      <c r="H189" s="239">
        <v>160</v>
      </c>
      <c r="I189" s="101"/>
      <c r="J189" s="240">
        <f>ROUND(I189*H189,2)</f>
        <v>0</v>
      </c>
      <c r="K189" s="237" t="s">
        <v>157</v>
      </c>
      <c r="L189" s="157"/>
      <c r="M189" s="241" t="s">
        <v>1</v>
      </c>
      <c r="N189" s="242" t="s">
        <v>41</v>
      </c>
      <c r="O189" s="243"/>
      <c r="P189" s="244">
        <f>O189*H189</f>
        <v>0</v>
      </c>
      <c r="Q189" s="244">
        <v>3.6000000000000002E-4</v>
      </c>
      <c r="R189" s="244">
        <f>Q189*H189</f>
        <v>5.7600000000000005E-2</v>
      </c>
      <c r="S189" s="244">
        <v>0</v>
      </c>
      <c r="T189" s="245">
        <f>S189*H189</f>
        <v>0</v>
      </c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R189" s="246" t="s">
        <v>158</v>
      </c>
      <c r="AT189" s="246" t="s">
        <v>153</v>
      </c>
      <c r="AU189" s="246" t="s">
        <v>86</v>
      </c>
      <c r="AY189" s="149" t="s">
        <v>151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49" t="s">
        <v>84</v>
      </c>
      <c r="BK189" s="247">
        <f>ROUND(I189*H189,2)</f>
        <v>0</v>
      </c>
      <c r="BL189" s="149" t="s">
        <v>158</v>
      </c>
      <c r="BM189" s="246" t="s">
        <v>559</v>
      </c>
    </row>
    <row r="190" spans="1:65" s="222" customFormat="1" ht="22.9" customHeight="1">
      <c r="B190" s="223"/>
      <c r="D190" s="224" t="s">
        <v>75</v>
      </c>
      <c r="E190" s="233" t="s">
        <v>190</v>
      </c>
      <c r="F190" s="233" t="s">
        <v>424</v>
      </c>
      <c r="I190" s="85"/>
      <c r="J190" s="234">
        <f>BK190</f>
        <v>0</v>
      </c>
      <c r="L190" s="223"/>
      <c r="M190" s="227"/>
      <c r="N190" s="228"/>
      <c r="O190" s="228"/>
      <c r="P190" s="229">
        <f>SUM(P191:P194)</f>
        <v>0</v>
      </c>
      <c r="Q190" s="228"/>
      <c r="R190" s="229">
        <f>SUM(R191:R194)</f>
        <v>9.76661</v>
      </c>
      <c r="S190" s="228"/>
      <c r="T190" s="230">
        <f>SUM(T191:T194)</f>
        <v>0</v>
      </c>
      <c r="AR190" s="224" t="s">
        <v>84</v>
      </c>
      <c r="AT190" s="231" t="s">
        <v>75</v>
      </c>
      <c r="AU190" s="231" t="s">
        <v>84</v>
      </c>
      <c r="AY190" s="224" t="s">
        <v>151</v>
      </c>
      <c r="BK190" s="232">
        <f>SUM(BK191:BK194)</f>
        <v>0</v>
      </c>
    </row>
    <row r="191" spans="1:65" s="159" customFormat="1" ht="22.15" customHeight="1">
      <c r="A191" s="156"/>
      <c r="B191" s="157"/>
      <c r="C191" s="235" t="s">
        <v>334</v>
      </c>
      <c r="D191" s="235" t="s">
        <v>153</v>
      </c>
      <c r="E191" s="236" t="s">
        <v>426</v>
      </c>
      <c r="F191" s="237" t="s">
        <v>427</v>
      </c>
      <c r="G191" s="238" t="s">
        <v>237</v>
      </c>
      <c r="H191" s="239">
        <v>109</v>
      </c>
      <c r="I191" s="101"/>
      <c r="J191" s="240">
        <f>ROUND(I191*H191,2)</f>
        <v>0</v>
      </c>
      <c r="K191" s="237" t="s">
        <v>157</v>
      </c>
      <c r="L191" s="157"/>
      <c r="M191" s="241" t="s">
        <v>1</v>
      </c>
      <c r="N191" s="242" t="s">
        <v>41</v>
      </c>
      <c r="O191" s="243"/>
      <c r="P191" s="244">
        <f>O191*H191</f>
        <v>0</v>
      </c>
      <c r="Q191" s="244">
        <v>8.7809999999999999E-2</v>
      </c>
      <c r="R191" s="244">
        <f>Q191*H191</f>
        <v>9.5712899999999994</v>
      </c>
      <c r="S191" s="244">
        <v>0</v>
      </c>
      <c r="T191" s="245">
        <f>S191*H191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R191" s="246" t="s">
        <v>158</v>
      </c>
      <c r="AT191" s="246" t="s">
        <v>153</v>
      </c>
      <c r="AU191" s="246" t="s">
        <v>86</v>
      </c>
      <c r="AY191" s="149" t="s">
        <v>151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49" t="s">
        <v>84</v>
      </c>
      <c r="BK191" s="247">
        <f>ROUND(I191*H191,2)</f>
        <v>0</v>
      </c>
      <c r="BL191" s="149" t="s">
        <v>158</v>
      </c>
      <c r="BM191" s="246" t="s">
        <v>560</v>
      </c>
    </row>
    <row r="192" spans="1:65" s="159" customFormat="1" ht="22.15" customHeight="1">
      <c r="A192" s="156"/>
      <c r="B192" s="157"/>
      <c r="C192" s="235" t="s">
        <v>338</v>
      </c>
      <c r="D192" s="235" t="s">
        <v>153</v>
      </c>
      <c r="E192" s="236" t="s">
        <v>430</v>
      </c>
      <c r="F192" s="237" t="s">
        <v>431</v>
      </c>
      <c r="G192" s="238" t="s">
        <v>288</v>
      </c>
      <c r="H192" s="239">
        <v>1</v>
      </c>
      <c r="I192" s="101"/>
      <c r="J192" s="240">
        <f>ROUND(I192*H192,2)</f>
        <v>0</v>
      </c>
      <c r="K192" s="237" t="s">
        <v>157</v>
      </c>
      <c r="L192" s="157"/>
      <c r="M192" s="241" t="s">
        <v>1</v>
      </c>
      <c r="N192" s="242" t="s">
        <v>41</v>
      </c>
      <c r="O192" s="243"/>
      <c r="P192" s="244">
        <f>O192*H192</f>
        <v>0</v>
      </c>
      <c r="Q192" s="244">
        <v>0.19503999999999999</v>
      </c>
      <c r="R192" s="244">
        <f>Q192*H192</f>
        <v>0.19503999999999999</v>
      </c>
      <c r="S192" s="244">
        <v>0</v>
      </c>
      <c r="T192" s="245">
        <f>S192*H192</f>
        <v>0</v>
      </c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R192" s="246" t="s">
        <v>158</v>
      </c>
      <c r="AT192" s="246" t="s">
        <v>153</v>
      </c>
      <c r="AU192" s="246" t="s">
        <v>86</v>
      </c>
      <c r="AY192" s="149" t="s">
        <v>151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49" t="s">
        <v>84</v>
      </c>
      <c r="BK192" s="247">
        <f>ROUND(I192*H192,2)</f>
        <v>0</v>
      </c>
      <c r="BL192" s="149" t="s">
        <v>158</v>
      </c>
      <c r="BM192" s="246" t="s">
        <v>561</v>
      </c>
    </row>
    <row r="193" spans="1:65" s="159" customFormat="1" ht="22.15" customHeight="1">
      <c r="A193" s="156"/>
      <c r="B193" s="157"/>
      <c r="C193" s="235" t="s">
        <v>342</v>
      </c>
      <c r="D193" s="235" t="s">
        <v>153</v>
      </c>
      <c r="E193" s="236" t="s">
        <v>434</v>
      </c>
      <c r="F193" s="237" t="s">
        <v>435</v>
      </c>
      <c r="G193" s="238" t="s">
        <v>288</v>
      </c>
      <c r="H193" s="239">
        <v>1</v>
      </c>
      <c r="I193" s="101"/>
      <c r="J193" s="240">
        <f>ROUND(I193*H193,2)</f>
        <v>0</v>
      </c>
      <c r="K193" s="237" t="s">
        <v>157</v>
      </c>
      <c r="L193" s="157"/>
      <c r="M193" s="241" t="s">
        <v>1</v>
      </c>
      <c r="N193" s="242" t="s">
        <v>41</v>
      </c>
      <c r="O193" s="243"/>
      <c r="P193" s="244">
        <f>O193*H193</f>
        <v>0</v>
      </c>
      <c r="Q193" s="244">
        <v>8.0000000000000007E-5</v>
      </c>
      <c r="R193" s="244">
        <f>Q193*H193</f>
        <v>8.0000000000000007E-5</v>
      </c>
      <c r="S193" s="244">
        <v>0</v>
      </c>
      <c r="T193" s="245">
        <f>S193*H193</f>
        <v>0</v>
      </c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R193" s="246" t="s">
        <v>158</v>
      </c>
      <c r="AT193" s="246" t="s">
        <v>153</v>
      </c>
      <c r="AU193" s="246" t="s">
        <v>86</v>
      </c>
      <c r="AY193" s="149" t="s">
        <v>151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49" t="s">
        <v>84</v>
      </c>
      <c r="BK193" s="247">
        <f>ROUND(I193*H193,2)</f>
        <v>0</v>
      </c>
      <c r="BL193" s="149" t="s">
        <v>158</v>
      </c>
      <c r="BM193" s="246" t="s">
        <v>562</v>
      </c>
    </row>
    <row r="194" spans="1:65" s="159" customFormat="1" ht="19.899999999999999" customHeight="1">
      <c r="A194" s="156"/>
      <c r="B194" s="157"/>
      <c r="C194" s="235" t="s">
        <v>348</v>
      </c>
      <c r="D194" s="235" t="s">
        <v>153</v>
      </c>
      <c r="E194" s="236" t="s">
        <v>438</v>
      </c>
      <c r="F194" s="237" t="s">
        <v>439</v>
      </c>
      <c r="G194" s="238" t="s">
        <v>288</v>
      </c>
      <c r="H194" s="239">
        <v>1</v>
      </c>
      <c r="I194" s="101"/>
      <c r="J194" s="240">
        <f>ROUND(I194*H194,2)</f>
        <v>0</v>
      </c>
      <c r="K194" s="237" t="s">
        <v>157</v>
      </c>
      <c r="L194" s="157"/>
      <c r="M194" s="241" t="s">
        <v>1</v>
      </c>
      <c r="N194" s="242" t="s">
        <v>41</v>
      </c>
      <c r="O194" s="243"/>
      <c r="P194" s="244">
        <f>O194*H194</f>
        <v>0</v>
      </c>
      <c r="Q194" s="244">
        <v>2.0000000000000001E-4</v>
      </c>
      <c r="R194" s="244">
        <f>Q194*H194</f>
        <v>2.0000000000000001E-4</v>
      </c>
      <c r="S194" s="244">
        <v>0</v>
      </c>
      <c r="T194" s="245">
        <f>S194*H194</f>
        <v>0</v>
      </c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R194" s="246" t="s">
        <v>158</v>
      </c>
      <c r="AT194" s="246" t="s">
        <v>153</v>
      </c>
      <c r="AU194" s="246" t="s">
        <v>86</v>
      </c>
      <c r="AY194" s="149" t="s">
        <v>151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49" t="s">
        <v>84</v>
      </c>
      <c r="BK194" s="247">
        <f>ROUND(I194*H194,2)</f>
        <v>0</v>
      </c>
      <c r="BL194" s="149" t="s">
        <v>158</v>
      </c>
      <c r="BM194" s="246" t="s">
        <v>563</v>
      </c>
    </row>
    <row r="195" spans="1:65" s="222" customFormat="1" ht="22.9" customHeight="1">
      <c r="B195" s="223"/>
      <c r="D195" s="224" t="s">
        <v>75</v>
      </c>
      <c r="E195" s="233" t="s">
        <v>441</v>
      </c>
      <c r="F195" s="233" t="s">
        <v>442</v>
      </c>
      <c r="I195" s="85"/>
      <c r="J195" s="234">
        <f>BK195</f>
        <v>0</v>
      </c>
      <c r="L195" s="223"/>
      <c r="M195" s="227"/>
      <c r="N195" s="228"/>
      <c r="O195" s="228"/>
      <c r="P195" s="229">
        <f>SUM(P196:P197)</f>
        <v>0</v>
      </c>
      <c r="Q195" s="228"/>
      <c r="R195" s="229">
        <f>SUM(R196:R197)</f>
        <v>34.650000000000006</v>
      </c>
      <c r="S195" s="228"/>
      <c r="T195" s="230">
        <f>SUM(T196:T197)</f>
        <v>0</v>
      </c>
      <c r="AR195" s="224" t="s">
        <v>84</v>
      </c>
      <c r="AT195" s="231" t="s">
        <v>75</v>
      </c>
      <c r="AU195" s="231" t="s">
        <v>84</v>
      </c>
      <c r="AY195" s="224" t="s">
        <v>151</v>
      </c>
      <c r="BK195" s="232">
        <f>SUM(BK196:BK197)</f>
        <v>0</v>
      </c>
    </row>
    <row r="196" spans="1:65" s="159" customFormat="1" ht="30" customHeight="1">
      <c r="A196" s="156"/>
      <c r="B196" s="157"/>
      <c r="C196" s="235" t="s">
        <v>352</v>
      </c>
      <c r="D196" s="235" t="s">
        <v>153</v>
      </c>
      <c r="E196" s="236" t="s">
        <v>444</v>
      </c>
      <c r="F196" s="237" t="s">
        <v>445</v>
      </c>
      <c r="G196" s="238" t="s">
        <v>237</v>
      </c>
      <c r="H196" s="239">
        <v>220</v>
      </c>
      <c r="I196" s="101"/>
      <c r="J196" s="240">
        <f>ROUND(I196*H196,2)</f>
        <v>0</v>
      </c>
      <c r="K196" s="237" t="s">
        <v>157</v>
      </c>
      <c r="L196" s="157"/>
      <c r="M196" s="241" t="s">
        <v>1</v>
      </c>
      <c r="N196" s="242" t="s">
        <v>41</v>
      </c>
      <c r="O196" s="243"/>
      <c r="P196" s="244">
        <f>O196*H196</f>
        <v>0</v>
      </c>
      <c r="Q196" s="244">
        <v>0.1295</v>
      </c>
      <c r="R196" s="244">
        <f>Q196*H196</f>
        <v>28.490000000000002</v>
      </c>
      <c r="S196" s="244">
        <v>0</v>
      </c>
      <c r="T196" s="245">
        <f>S196*H196</f>
        <v>0</v>
      </c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R196" s="246" t="s">
        <v>158</v>
      </c>
      <c r="AT196" s="246" t="s">
        <v>153</v>
      </c>
      <c r="AU196" s="246" t="s">
        <v>86</v>
      </c>
      <c r="AY196" s="149" t="s">
        <v>151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49" t="s">
        <v>84</v>
      </c>
      <c r="BK196" s="247">
        <f>ROUND(I196*H196,2)</f>
        <v>0</v>
      </c>
      <c r="BL196" s="149" t="s">
        <v>158</v>
      </c>
      <c r="BM196" s="246" t="s">
        <v>564</v>
      </c>
    </row>
    <row r="197" spans="1:65" s="159" customFormat="1" ht="14.45" customHeight="1">
      <c r="A197" s="156"/>
      <c r="B197" s="157"/>
      <c r="C197" s="265" t="s">
        <v>356</v>
      </c>
      <c r="D197" s="265" t="s">
        <v>195</v>
      </c>
      <c r="E197" s="266" t="s">
        <v>448</v>
      </c>
      <c r="F197" s="267" t="s">
        <v>449</v>
      </c>
      <c r="G197" s="268" t="s">
        <v>237</v>
      </c>
      <c r="H197" s="269">
        <v>220</v>
      </c>
      <c r="I197" s="131"/>
      <c r="J197" s="270">
        <f>ROUND(I197*H197,2)</f>
        <v>0</v>
      </c>
      <c r="K197" s="267" t="s">
        <v>198</v>
      </c>
      <c r="L197" s="271"/>
      <c r="M197" s="272" t="s">
        <v>1</v>
      </c>
      <c r="N197" s="273" t="s">
        <v>41</v>
      </c>
      <c r="O197" s="243"/>
      <c r="P197" s="244">
        <f>O197*H197</f>
        <v>0</v>
      </c>
      <c r="Q197" s="244">
        <v>2.8000000000000001E-2</v>
      </c>
      <c r="R197" s="244">
        <f>Q197*H197</f>
        <v>6.16</v>
      </c>
      <c r="S197" s="244">
        <v>0</v>
      </c>
      <c r="T197" s="245">
        <f>S197*H197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R197" s="246" t="s">
        <v>186</v>
      </c>
      <c r="AT197" s="246" t="s">
        <v>195</v>
      </c>
      <c r="AU197" s="246" t="s">
        <v>86</v>
      </c>
      <c r="AY197" s="149" t="s">
        <v>151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49" t="s">
        <v>84</v>
      </c>
      <c r="BK197" s="247">
        <f>ROUND(I197*H197,2)</f>
        <v>0</v>
      </c>
      <c r="BL197" s="149" t="s">
        <v>158</v>
      </c>
      <c r="BM197" s="246" t="s">
        <v>565</v>
      </c>
    </row>
    <row r="198" spans="1:65" s="222" customFormat="1" ht="22.9" customHeight="1">
      <c r="B198" s="223"/>
      <c r="D198" s="224" t="s">
        <v>75</v>
      </c>
      <c r="E198" s="233" t="s">
        <v>486</v>
      </c>
      <c r="F198" s="233" t="s">
        <v>487</v>
      </c>
      <c r="I198" s="85"/>
      <c r="J198" s="234">
        <f>BK198</f>
        <v>0</v>
      </c>
      <c r="L198" s="223"/>
      <c r="M198" s="227"/>
      <c r="N198" s="228"/>
      <c r="O198" s="228"/>
      <c r="P198" s="229">
        <f>P199</f>
        <v>0</v>
      </c>
      <c r="Q198" s="228"/>
      <c r="R198" s="229">
        <f>R199</f>
        <v>0</v>
      </c>
      <c r="S198" s="228"/>
      <c r="T198" s="230">
        <f>T199</f>
        <v>0</v>
      </c>
      <c r="AR198" s="224" t="s">
        <v>84</v>
      </c>
      <c r="AT198" s="231" t="s">
        <v>75</v>
      </c>
      <c r="AU198" s="231" t="s">
        <v>84</v>
      </c>
      <c r="AY198" s="224" t="s">
        <v>151</v>
      </c>
      <c r="BK198" s="232">
        <f>BK199</f>
        <v>0</v>
      </c>
    </row>
    <row r="199" spans="1:65" s="159" customFormat="1" ht="22.15" customHeight="1">
      <c r="A199" s="156"/>
      <c r="B199" s="157"/>
      <c r="C199" s="235" t="s">
        <v>360</v>
      </c>
      <c r="D199" s="235" t="s">
        <v>153</v>
      </c>
      <c r="E199" s="236" t="s">
        <v>489</v>
      </c>
      <c r="F199" s="237" t="s">
        <v>490</v>
      </c>
      <c r="G199" s="238" t="s">
        <v>255</v>
      </c>
      <c r="H199" s="239">
        <v>589.74300000000005</v>
      </c>
      <c r="I199" s="101"/>
      <c r="J199" s="240">
        <f>ROUND(I199*H199,2)</f>
        <v>0</v>
      </c>
      <c r="K199" s="237" t="s">
        <v>157</v>
      </c>
      <c r="L199" s="157"/>
      <c r="M199" s="274" t="s">
        <v>1</v>
      </c>
      <c r="N199" s="275" t="s">
        <v>41</v>
      </c>
      <c r="O199" s="276"/>
      <c r="P199" s="277">
        <f>O199*H199</f>
        <v>0</v>
      </c>
      <c r="Q199" s="277">
        <v>0</v>
      </c>
      <c r="R199" s="277">
        <f>Q199*H199</f>
        <v>0</v>
      </c>
      <c r="S199" s="277">
        <v>0</v>
      </c>
      <c r="T199" s="278">
        <f>S199*H199</f>
        <v>0</v>
      </c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R199" s="246" t="s">
        <v>158</v>
      </c>
      <c r="AT199" s="246" t="s">
        <v>153</v>
      </c>
      <c r="AU199" s="246" t="s">
        <v>86</v>
      </c>
      <c r="AY199" s="149" t="s">
        <v>151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49" t="s">
        <v>84</v>
      </c>
      <c r="BK199" s="247">
        <f>ROUND(I199*H199,2)</f>
        <v>0</v>
      </c>
      <c r="BL199" s="149" t="s">
        <v>158</v>
      </c>
      <c r="BM199" s="246" t="s">
        <v>566</v>
      </c>
    </row>
    <row r="200" spans="1:65" s="159" customFormat="1" ht="6.95" customHeight="1">
      <c r="A200" s="156"/>
      <c r="B200" s="187"/>
      <c r="C200" s="188"/>
      <c r="D200" s="188"/>
      <c r="E200" s="188"/>
      <c r="F200" s="188"/>
      <c r="G200" s="188"/>
      <c r="H200" s="188"/>
      <c r="I200" s="188"/>
      <c r="J200" s="188"/>
      <c r="K200" s="188"/>
      <c r="L200" s="157"/>
      <c r="M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</row>
  </sheetData>
  <autoFilter ref="C125:K199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1"/>
  <sheetViews>
    <sheetView showGridLines="0" workbookViewId="0">
      <selection activeCell="E18" sqref="E18:H18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1" t="s">
        <v>5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1" t="s">
        <v>92</v>
      </c>
    </row>
    <row r="3" spans="1:46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86</v>
      </c>
    </row>
    <row r="4" spans="1:46" s="1" customFormat="1" ht="24.95" customHeight="1">
      <c r="B4" s="14"/>
      <c r="D4" s="15" t="s">
        <v>114</v>
      </c>
      <c r="L4" s="14"/>
      <c r="M4" s="45" t="s">
        <v>10</v>
      </c>
      <c r="AT4" s="11" t="s">
        <v>3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7" t="s">
        <v>16</v>
      </c>
      <c r="L6" s="14"/>
    </row>
    <row r="7" spans="1:46" s="1" customFormat="1" ht="27" customHeight="1">
      <c r="B7" s="14"/>
      <c r="E7" s="389" t="str">
        <f>'Rekapitulace stavby'!K6</f>
        <v>Rekonstrukce sportovního arealu Dvořákovo gymnázium a soše Kralupy n/Vltavou</v>
      </c>
      <c r="F7" s="390"/>
      <c r="G7" s="390"/>
      <c r="H7" s="390"/>
      <c r="L7" s="14"/>
    </row>
    <row r="8" spans="1:46" s="2" customFormat="1" ht="12" customHeight="1">
      <c r="A8" s="21"/>
      <c r="B8" s="22"/>
      <c r="C8" s="21"/>
      <c r="D8" s="17" t="s">
        <v>115</v>
      </c>
      <c r="E8" s="21"/>
      <c r="F8" s="21"/>
      <c r="G8" s="21"/>
      <c r="H8" s="21"/>
      <c r="I8" s="21"/>
      <c r="J8" s="21"/>
      <c r="K8" s="21"/>
      <c r="L8" s="2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5.6" customHeight="1">
      <c r="A9" s="21"/>
      <c r="B9" s="22"/>
      <c r="C9" s="21"/>
      <c r="D9" s="21"/>
      <c r="E9" s="387" t="s">
        <v>567</v>
      </c>
      <c r="F9" s="388"/>
      <c r="G9" s="388"/>
      <c r="H9" s="388"/>
      <c r="I9" s="21"/>
      <c r="J9" s="21"/>
      <c r="K9" s="21"/>
      <c r="L9" s="2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22"/>
      <c r="C11" s="21"/>
      <c r="D11" s="17" t="s">
        <v>18</v>
      </c>
      <c r="E11" s="21"/>
      <c r="F11" s="16" t="s">
        <v>1</v>
      </c>
      <c r="G11" s="21"/>
      <c r="H11" s="21"/>
      <c r="I11" s="17" t="s">
        <v>19</v>
      </c>
      <c r="J11" s="16" t="s">
        <v>1</v>
      </c>
      <c r="K11" s="21"/>
      <c r="L11" s="2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22"/>
      <c r="C12" s="21"/>
      <c r="D12" s="17" t="s">
        <v>20</v>
      </c>
      <c r="E12" s="21"/>
      <c r="F12" s="16" t="s">
        <v>21</v>
      </c>
      <c r="G12" s="21"/>
      <c r="H12" s="21"/>
      <c r="I12" s="17" t="s">
        <v>22</v>
      </c>
      <c r="J12" s="34" t="str">
        <f>'Rekapitulace stavby'!AN8</f>
        <v>13. 7. 2022</v>
      </c>
      <c r="K12" s="21"/>
      <c r="L12" s="2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22"/>
      <c r="C14" s="21"/>
      <c r="D14" s="17" t="s">
        <v>24</v>
      </c>
      <c r="E14" s="21"/>
      <c r="F14" s="21"/>
      <c r="G14" s="21"/>
      <c r="H14" s="21"/>
      <c r="I14" s="17" t="s">
        <v>25</v>
      </c>
      <c r="J14" s="16" t="str">
        <f>IF('Rekapitulace stavby'!AN10="","",'Rekapitulace stavby'!AN10)</f>
        <v/>
      </c>
      <c r="K14" s="21"/>
      <c r="L14" s="2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22"/>
      <c r="C15" s="21"/>
      <c r="D15" s="21"/>
      <c r="E15" s="16" t="str">
        <f>IF('Rekapitulace stavby'!E11="","",'Rekapitulace stavby'!E11)</f>
        <v xml:space="preserve"> </v>
      </c>
      <c r="F15" s="21"/>
      <c r="G15" s="21"/>
      <c r="H15" s="21"/>
      <c r="I15" s="17" t="s">
        <v>27</v>
      </c>
      <c r="J15" s="16" t="str">
        <f>IF('Rekapitulace stavby'!AN11="","",'Rekapitulace stavby'!AN11)</f>
        <v/>
      </c>
      <c r="K15" s="21"/>
      <c r="L15" s="2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22"/>
      <c r="C17" s="21"/>
      <c r="D17" s="17" t="s">
        <v>28</v>
      </c>
      <c r="E17" s="21"/>
      <c r="F17" s="21"/>
      <c r="G17" s="21"/>
      <c r="H17" s="21"/>
      <c r="I17" s="17" t="s">
        <v>25</v>
      </c>
      <c r="J17" s="18" t="str">
        <f>'Rekapitulace stavby'!AN13</f>
        <v>Vyplň údaj</v>
      </c>
      <c r="K17" s="21"/>
      <c r="L17" s="2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22"/>
      <c r="C18" s="21"/>
      <c r="D18" s="21"/>
      <c r="E18" s="385" t="str">
        <f>'Rekapitulace stavby'!E14</f>
        <v>Vyplň údaj</v>
      </c>
      <c r="F18" s="393"/>
      <c r="G18" s="393"/>
      <c r="H18" s="393"/>
      <c r="I18" s="17" t="s">
        <v>27</v>
      </c>
      <c r="J18" s="18" t="str">
        <f>'Rekapitulace stavby'!AN14</f>
        <v>Vyplň údaj</v>
      </c>
      <c r="K18" s="21"/>
      <c r="L18" s="2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22"/>
      <c r="C20" s="21"/>
      <c r="D20" s="17" t="s">
        <v>30</v>
      </c>
      <c r="E20" s="21"/>
      <c r="F20" s="21"/>
      <c r="G20" s="21"/>
      <c r="H20" s="21"/>
      <c r="I20" s="17" t="s">
        <v>25</v>
      </c>
      <c r="J20" s="16" t="s">
        <v>1</v>
      </c>
      <c r="K20" s="21"/>
      <c r="L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22"/>
      <c r="C21" s="21"/>
      <c r="D21" s="21"/>
      <c r="E21" s="16" t="s">
        <v>31</v>
      </c>
      <c r="F21" s="21"/>
      <c r="G21" s="21"/>
      <c r="H21" s="21"/>
      <c r="I21" s="17" t="s">
        <v>27</v>
      </c>
      <c r="J21" s="16" t="s">
        <v>1</v>
      </c>
      <c r="K21" s="21"/>
      <c r="L21" s="2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22"/>
      <c r="C23" s="21"/>
      <c r="D23" s="17" t="s">
        <v>33</v>
      </c>
      <c r="E23" s="21"/>
      <c r="F23" s="21"/>
      <c r="G23" s="21"/>
      <c r="H23" s="21"/>
      <c r="I23" s="17" t="s">
        <v>25</v>
      </c>
      <c r="J23" s="16" t="s">
        <v>1</v>
      </c>
      <c r="K23" s="21"/>
      <c r="L23" s="2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22"/>
      <c r="C24" s="21"/>
      <c r="D24" s="21"/>
      <c r="E24" s="16" t="s">
        <v>34</v>
      </c>
      <c r="F24" s="21"/>
      <c r="G24" s="21"/>
      <c r="H24" s="21"/>
      <c r="I24" s="17" t="s">
        <v>27</v>
      </c>
      <c r="J24" s="16" t="s">
        <v>1</v>
      </c>
      <c r="K24" s="21"/>
      <c r="L24" s="2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22"/>
      <c r="C26" s="21"/>
      <c r="D26" s="17" t="s">
        <v>35</v>
      </c>
      <c r="E26" s="21"/>
      <c r="F26" s="21"/>
      <c r="G26" s="21"/>
      <c r="H26" s="21"/>
      <c r="I26" s="21"/>
      <c r="J26" s="21"/>
      <c r="K26" s="21"/>
      <c r="L26" s="2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3" customFormat="1" ht="14.45" customHeight="1">
      <c r="A27" s="46"/>
      <c r="B27" s="47"/>
      <c r="C27" s="46"/>
      <c r="D27" s="46"/>
      <c r="E27" s="394" t="s">
        <v>1</v>
      </c>
      <c r="F27" s="394"/>
      <c r="G27" s="394"/>
      <c r="H27" s="394"/>
      <c r="I27" s="46"/>
      <c r="J27" s="46"/>
      <c r="K27" s="46"/>
      <c r="L27" s="48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2" customFormat="1" ht="6.95" customHeight="1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22"/>
      <c r="C29" s="21"/>
      <c r="D29" s="42"/>
      <c r="E29" s="42"/>
      <c r="F29" s="42"/>
      <c r="G29" s="42"/>
      <c r="H29" s="42"/>
      <c r="I29" s="42"/>
      <c r="J29" s="42"/>
      <c r="K29" s="42"/>
      <c r="L29" s="2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22"/>
      <c r="C30" s="21"/>
      <c r="D30" s="49" t="s">
        <v>36</v>
      </c>
      <c r="E30" s="21"/>
      <c r="F30" s="21"/>
      <c r="G30" s="21"/>
      <c r="H30" s="21"/>
      <c r="I30" s="21"/>
      <c r="J30" s="44">
        <f>ROUND(J122, 2)</f>
        <v>0</v>
      </c>
      <c r="K30" s="21"/>
      <c r="L30" s="2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5" customHeight="1">
      <c r="A31" s="21"/>
      <c r="B31" s="22"/>
      <c r="C31" s="21"/>
      <c r="D31" s="42"/>
      <c r="E31" s="42"/>
      <c r="F31" s="42"/>
      <c r="G31" s="42"/>
      <c r="H31" s="42"/>
      <c r="I31" s="42"/>
      <c r="J31" s="42"/>
      <c r="K31" s="42"/>
      <c r="L31" s="2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5" customHeight="1">
      <c r="A32" s="21"/>
      <c r="B32" s="22"/>
      <c r="C32" s="21"/>
      <c r="D32" s="21"/>
      <c r="E32" s="21"/>
      <c r="F32" s="24" t="s">
        <v>38</v>
      </c>
      <c r="G32" s="21"/>
      <c r="H32" s="21"/>
      <c r="I32" s="24" t="s">
        <v>37</v>
      </c>
      <c r="J32" s="24" t="s">
        <v>39</v>
      </c>
      <c r="K32" s="21"/>
      <c r="L32" s="2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5" customHeight="1">
      <c r="A33" s="21"/>
      <c r="B33" s="22"/>
      <c r="C33" s="21"/>
      <c r="D33" s="50" t="s">
        <v>40</v>
      </c>
      <c r="E33" s="17" t="s">
        <v>41</v>
      </c>
      <c r="F33" s="51">
        <f>ROUND((SUM(BE122:BE170)),  2)</f>
        <v>0</v>
      </c>
      <c r="G33" s="21"/>
      <c r="H33" s="21"/>
      <c r="I33" s="52">
        <v>0.21</v>
      </c>
      <c r="J33" s="51">
        <f>ROUND(((SUM(BE122:BE170))*I33),  2)</f>
        <v>0</v>
      </c>
      <c r="K33" s="21"/>
      <c r="L33" s="2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22"/>
      <c r="C34" s="21"/>
      <c r="D34" s="21"/>
      <c r="E34" s="17" t="s">
        <v>42</v>
      </c>
      <c r="F34" s="51">
        <f>ROUND((SUM(BF122:BF170)),  2)</f>
        <v>0</v>
      </c>
      <c r="G34" s="21"/>
      <c r="H34" s="21"/>
      <c r="I34" s="52">
        <v>0.15</v>
      </c>
      <c r="J34" s="51">
        <f>ROUND(((SUM(BF122:BF170))*I34),  2)</f>
        <v>0</v>
      </c>
      <c r="K34" s="21"/>
      <c r="L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hidden="1" customHeight="1">
      <c r="A35" s="21"/>
      <c r="B35" s="22"/>
      <c r="C35" s="21"/>
      <c r="D35" s="21"/>
      <c r="E35" s="17" t="s">
        <v>43</v>
      </c>
      <c r="F35" s="51">
        <f>ROUND((SUM(BG122:BG170)),  2)</f>
        <v>0</v>
      </c>
      <c r="G35" s="21"/>
      <c r="H35" s="21"/>
      <c r="I35" s="52">
        <v>0.21</v>
      </c>
      <c r="J35" s="51">
        <f>0</f>
        <v>0</v>
      </c>
      <c r="K35" s="21"/>
      <c r="L35" s="2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hidden="1" customHeight="1">
      <c r="A36" s="21"/>
      <c r="B36" s="22"/>
      <c r="C36" s="21"/>
      <c r="D36" s="21"/>
      <c r="E36" s="17" t="s">
        <v>44</v>
      </c>
      <c r="F36" s="51">
        <f>ROUND((SUM(BH122:BH170)),  2)</f>
        <v>0</v>
      </c>
      <c r="G36" s="21"/>
      <c r="H36" s="21"/>
      <c r="I36" s="52">
        <v>0.15</v>
      </c>
      <c r="J36" s="51">
        <f>0</f>
        <v>0</v>
      </c>
      <c r="K36" s="21"/>
      <c r="L36" s="2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22"/>
      <c r="C37" s="21"/>
      <c r="D37" s="21"/>
      <c r="E37" s="17" t="s">
        <v>45</v>
      </c>
      <c r="F37" s="51">
        <f>ROUND((SUM(BI122:BI170)),  2)</f>
        <v>0</v>
      </c>
      <c r="G37" s="21"/>
      <c r="H37" s="21"/>
      <c r="I37" s="52">
        <v>0</v>
      </c>
      <c r="J37" s="51">
        <f>0</f>
        <v>0</v>
      </c>
      <c r="K37" s="21"/>
      <c r="L37" s="2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22"/>
      <c r="C39" s="53"/>
      <c r="D39" s="54" t="s">
        <v>46</v>
      </c>
      <c r="E39" s="37"/>
      <c r="F39" s="37"/>
      <c r="G39" s="55" t="s">
        <v>47</v>
      </c>
      <c r="H39" s="56" t="s">
        <v>48</v>
      </c>
      <c r="I39" s="37"/>
      <c r="J39" s="57">
        <f>SUM(J30:J37)</f>
        <v>0</v>
      </c>
      <c r="K39" s="58"/>
      <c r="L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5" customHeight="1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25"/>
      <c r="D50" s="26" t="s">
        <v>49</v>
      </c>
      <c r="E50" s="27"/>
      <c r="F50" s="27"/>
      <c r="G50" s="26" t="s">
        <v>50</v>
      </c>
      <c r="H50" s="27"/>
      <c r="I50" s="27"/>
      <c r="J50" s="27"/>
      <c r="K50" s="27"/>
      <c r="L50" s="25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" customFormat="1" ht="12.75">
      <c r="A61" s="21"/>
      <c r="B61" s="22"/>
      <c r="C61" s="21"/>
      <c r="D61" s="28" t="s">
        <v>51</v>
      </c>
      <c r="E61" s="23"/>
      <c r="F61" s="59" t="s">
        <v>52</v>
      </c>
      <c r="G61" s="28" t="s">
        <v>51</v>
      </c>
      <c r="H61" s="23"/>
      <c r="I61" s="23"/>
      <c r="J61" s="60" t="s">
        <v>52</v>
      </c>
      <c r="K61" s="23"/>
      <c r="L61" s="25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" customFormat="1" ht="12.75">
      <c r="A65" s="21"/>
      <c r="B65" s="22"/>
      <c r="C65" s="21"/>
      <c r="D65" s="26" t="s">
        <v>53</v>
      </c>
      <c r="E65" s="29"/>
      <c r="F65" s="29"/>
      <c r="G65" s="26" t="s">
        <v>54</v>
      </c>
      <c r="H65" s="29"/>
      <c r="I65" s="29"/>
      <c r="J65" s="29"/>
      <c r="K65" s="29"/>
      <c r="L65" s="25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" customFormat="1" ht="12.75">
      <c r="A76" s="21"/>
      <c r="B76" s="22"/>
      <c r="C76" s="21"/>
      <c r="D76" s="28" t="s">
        <v>51</v>
      </c>
      <c r="E76" s="23"/>
      <c r="F76" s="59" t="s">
        <v>52</v>
      </c>
      <c r="G76" s="28" t="s">
        <v>51</v>
      </c>
      <c r="H76" s="23"/>
      <c r="I76" s="23"/>
      <c r="J76" s="60" t="s">
        <v>52</v>
      </c>
      <c r="K76" s="23"/>
      <c r="L76" s="2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2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" customFormat="1" ht="6.95" customHeight="1">
      <c r="A81" s="2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2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22"/>
      <c r="C82" s="15" t="s">
        <v>117</v>
      </c>
      <c r="D82" s="21"/>
      <c r="E82" s="21"/>
      <c r="F82" s="21"/>
      <c r="G82" s="21"/>
      <c r="H82" s="21"/>
      <c r="I82" s="21"/>
      <c r="J82" s="21"/>
      <c r="K82" s="21"/>
      <c r="L82" s="2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22"/>
      <c r="C84" s="17" t="s">
        <v>16</v>
      </c>
      <c r="D84" s="21"/>
      <c r="E84" s="21"/>
      <c r="F84" s="21"/>
      <c r="G84" s="21"/>
      <c r="H84" s="21"/>
      <c r="I84" s="21"/>
      <c r="J84" s="21"/>
      <c r="K84" s="21"/>
      <c r="L84" s="2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27" customHeight="1">
      <c r="A85" s="21"/>
      <c r="B85" s="22"/>
      <c r="C85" s="21"/>
      <c r="D85" s="21"/>
      <c r="E85" s="389" t="str">
        <f>E7</f>
        <v>Rekonstrukce sportovního arealu Dvořákovo gymnázium a soše Kralupy n/Vltavou</v>
      </c>
      <c r="F85" s="390"/>
      <c r="G85" s="390"/>
      <c r="H85" s="390"/>
      <c r="I85" s="21"/>
      <c r="J85" s="21"/>
      <c r="K85" s="21"/>
      <c r="L85" s="2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22"/>
      <c r="C86" s="17" t="s">
        <v>115</v>
      </c>
      <c r="D86" s="21"/>
      <c r="E86" s="21"/>
      <c r="F86" s="21"/>
      <c r="G86" s="21"/>
      <c r="H86" s="21"/>
      <c r="I86" s="21"/>
      <c r="J86" s="21"/>
      <c r="K86" s="21"/>
      <c r="L86" s="25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5.6" customHeight="1">
      <c r="A87" s="21"/>
      <c r="B87" s="22"/>
      <c r="C87" s="21"/>
      <c r="D87" s="21"/>
      <c r="E87" s="387" t="str">
        <f>E9</f>
        <v>SO-03 - Beachvolejbalové hřiště vč.oplocení</v>
      </c>
      <c r="F87" s="388"/>
      <c r="G87" s="388"/>
      <c r="H87" s="388"/>
      <c r="I87" s="21"/>
      <c r="J87" s="21"/>
      <c r="K87" s="21"/>
      <c r="L87" s="25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5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22"/>
      <c r="C89" s="17" t="s">
        <v>20</v>
      </c>
      <c r="D89" s="21"/>
      <c r="E89" s="21"/>
      <c r="F89" s="16" t="str">
        <f>F12</f>
        <v>Kralupy nad vltavou</v>
      </c>
      <c r="G89" s="21"/>
      <c r="H89" s="21"/>
      <c r="I89" s="17" t="s">
        <v>22</v>
      </c>
      <c r="J89" s="34" t="str">
        <f>IF(J12="","",J12)</f>
        <v>13. 7. 2022</v>
      </c>
      <c r="K89" s="21"/>
      <c r="L89" s="2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5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6" customHeight="1">
      <c r="A91" s="21"/>
      <c r="B91" s="22"/>
      <c r="C91" s="17" t="s">
        <v>24</v>
      </c>
      <c r="D91" s="21"/>
      <c r="E91" s="21"/>
      <c r="F91" s="16" t="str">
        <f>E15</f>
        <v xml:space="preserve"> </v>
      </c>
      <c r="G91" s="21"/>
      <c r="H91" s="21"/>
      <c r="I91" s="17" t="s">
        <v>30</v>
      </c>
      <c r="J91" s="20" t="str">
        <f>E21</f>
        <v>Ing.Hynek Seiner</v>
      </c>
      <c r="K91" s="21"/>
      <c r="L91" s="25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6" customHeight="1">
      <c r="A92" s="21"/>
      <c r="B92" s="22"/>
      <c r="C92" s="17" t="s">
        <v>28</v>
      </c>
      <c r="D92" s="21"/>
      <c r="E92" s="21"/>
      <c r="F92" s="16" t="str">
        <f>IF(E18="","",E18)</f>
        <v>Vyplň údaj</v>
      </c>
      <c r="G92" s="21"/>
      <c r="H92" s="21"/>
      <c r="I92" s="17" t="s">
        <v>33</v>
      </c>
      <c r="J92" s="20" t="str">
        <f>E24</f>
        <v>Horáková Dana</v>
      </c>
      <c r="K92" s="21"/>
      <c r="L92" s="25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5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22"/>
      <c r="C94" s="61" t="s">
        <v>118</v>
      </c>
      <c r="D94" s="53"/>
      <c r="E94" s="53"/>
      <c r="F94" s="53"/>
      <c r="G94" s="53"/>
      <c r="H94" s="53"/>
      <c r="I94" s="53"/>
      <c r="J94" s="62" t="s">
        <v>119</v>
      </c>
      <c r="K94" s="53"/>
      <c r="L94" s="2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5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22"/>
      <c r="C96" s="63" t="s">
        <v>120</v>
      </c>
      <c r="D96" s="21"/>
      <c r="E96" s="21"/>
      <c r="F96" s="21"/>
      <c r="G96" s="21"/>
      <c r="H96" s="21"/>
      <c r="I96" s="21"/>
      <c r="J96" s="44">
        <f>J122</f>
        <v>0</v>
      </c>
      <c r="K96" s="21"/>
      <c r="L96" s="25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1" t="s">
        <v>121</v>
      </c>
    </row>
    <row r="97" spans="1:31" s="4" customFormat="1" ht="24.95" customHeight="1">
      <c r="B97" s="64"/>
      <c r="D97" s="65" t="s">
        <v>122</v>
      </c>
      <c r="E97" s="66"/>
      <c r="F97" s="66"/>
      <c r="G97" s="66"/>
      <c r="H97" s="66"/>
      <c r="I97" s="66"/>
      <c r="J97" s="67">
        <f>J123</f>
        <v>0</v>
      </c>
      <c r="L97" s="64"/>
    </row>
    <row r="98" spans="1:31" s="5" customFormat="1" ht="19.899999999999999" customHeight="1">
      <c r="B98" s="68"/>
      <c r="D98" s="69" t="s">
        <v>123</v>
      </c>
      <c r="E98" s="70"/>
      <c r="F98" s="70"/>
      <c r="G98" s="70"/>
      <c r="H98" s="70"/>
      <c r="I98" s="70"/>
      <c r="J98" s="71">
        <f>J124</f>
        <v>0</v>
      </c>
      <c r="L98" s="68"/>
    </row>
    <row r="99" spans="1:31" s="5" customFormat="1" ht="19.899999999999999" customHeight="1">
      <c r="B99" s="68"/>
      <c r="D99" s="69" t="s">
        <v>126</v>
      </c>
      <c r="E99" s="70"/>
      <c r="F99" s="70"/>
      <c r="G99" s="70"/>
      <c r="H99" s="70"/>
      <c r="I99" s="70"/>
      <c r="J99" s="71">
        <f>J135</f>
        <v>0</v>
      </c>
      <c r="L99" s="68"/>
    </row>
    <row r="100" spans="1:31" s="5" customFormat="1" ht="19.899999999999999" customHeight="1">
      <c r="B100" s="68"/>
      <c r="D100" s="69" t="s">
        <v>568</v>
      </c>
      <c r="E100" s="70"/>
      <c r="F100" s="70"/>
      <c r="G100" s="70"/>
      <c r="H100" s="70"/>
      <c r="I100" s="70"/>
      <c r="J100" s="71">
        <f>J162</f>
        <v>0</v>
      </c>
      <c r="L100" s="68"/>
    </row>
    <row r="101" spans="1:31" s="5" customFormat="1" ht="19.899999999999999" customHeight="1">
      <c r="B101" s="68"/>
      <c r="D101" s="69" t="s">
        <v>569</v>
      </c>
      <c r="E101" s="70"/>
      <c r="F101" s="70"/>
      <c r="G101" s="70"/>
      <c r="H101" s="70"/>
      <c r="I101" s="70"/>
      <c r="J101" s="71">
        <f>J166</f>
        <v>0</v>
      </c>
      <c r="L101" s="68"/>
    </row>
    <row r="102" spans="1:31" s="5" customFormat="1" ht="19.899999999999999" customHeight="1">
      <c r="B102" s="68"/>
      <c r="D102" s="69" t="s">
        <v>135</v>
      </c>
      <c r="E102" s="70"/>
      <c r="F102" s="70"/>
      <c r="G102" s="70"/>
      <c r="H102" s="70"/>
      <c r="I102" s="70"/>
      <c r="J102" s="71">
        <f>J169</f>
        <v>0</v>
      </c>
      <c r="L102" s="68"/>
    </row>
    <row r="103" spans="1:31" s="2" customFormat="1" ht="21.75" customHeight="1">
      <c r="A103" s="21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5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25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8" spans="1:31" s="2" customFormat="1" ht="6.95" customHeight="1">
      <c r="A108" s="2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25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22"/>
      <c r="C109" s="15" t="s">
        <v>136</v>
      </c>
      <c r="D109" s="21"/>
      <c r="E109" s="21"/>
      <c r="F109" s="21"/>
      <c r="G109" s="21"/>
      <c r="H109" s="21"/>
      <c r="I109" s="21"/>
      <c r="J109" s="21"/>
      <c r="K109" s="21"/>
      <c r="L109" s="25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5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22"/>
      <c r="C111" s="17" t="s">
        <v>16</v>
      </c>
      <c r="D111" s="21"/>
      <c r="E111" s="21"/>
      <c r="F111" s="21"/>
      <c r="G111" s="21"/>
      <c r="H111" s="21"/>
      <c r="I111" s="21"/>
      <c r="J111" s="21"/>
      <c r="K111" s="21"/>
      <c r="L111" s="25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7" customHeight="1">
      <c r="A112" s="21"/>
      <c r="B112" s="22"/>
      <c r="C112" s="21"/>
      <c r="D112" s="21"/>
      <c r="E112" s="389" t="str">
        <f>E7</f>
        <v>Rekonstrukce sportovního arealu Dvořákovo gymnázium a soše Kralupy n/Vltavou</v>
      </c>
      <c r="F112" s="390"/>
      <c r="G112" s="390"/>
      <c r="H112" s="390"/>
      <c r="I112" s="21"/>
      <c r="J112" s="21"/>
      <c r="K112" s="21"/>
      <c r="L112" s="25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22"/>
      <c r="C113" s="17" t="s">
        <v>115</v>
      </c>
      <c r="D113" s="21"/>
      <c r="E113" s="21"/>
      <c r="F113" s="21"/>
      <c r="G113" s="21"/>
      <c r="H113" s="21"/>
      <c r="I113" s="21"/>
      <c r="J113" s="21"/>
      <c r="K113" s="21"/>
      <c r="L113" s="25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6" customHeight="1">
      <c r="A114" s="21"/>
      <c r="B114" s="22"/>
      <c r="C114" s="21"/>
      <c r="D114" s="21"/>
      <c r="E114" s="387" t="str">
        <f>E9</f>
        <v>SO-03 - Beachvolejbalové hřiště vč.oplocení</v>
      </c>
      <c r="F114" s="388"/>
      <c r="G114" s="388"/>
      <c r="H114" s="388"/>
      <c r="I114" s="21"/>
      <c r="J114" s="21"/>
      <c r="K114" s="21"/>
      <c r="L114" s="25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5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22"/>
      <c r="C116" s="17" t="s">
        <v>20</v>
      </c>
      <c r="D116" s="21"/>
      <c r="E116" s="21"/>
      <c r="F116" s="16" t="str">
        <f>F12</f>
        <v>Kralupy nad vltavou</v>
      </c>
      <c r="G116" s="21"/>
      <c r="H116" s="21"/>
      <c r="I116" s="17" t="s">
        <v>22</v>
      </c>
      <c r="J116" s="34" t="str">
        <f>IF(J12="","",J12)</f>
        <v>13. 7. 2022</v>
      </c>
      <c r="K116" s="21"/>
      <c r="L116" s="25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5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6" customHeight="1">
      <c r="A118" s="21"/>
      <c r="B118" s="22"/>
      <c r="C118" s="17" t="s">
        <v>24</v>
      </c>
      <c r="D118" s="21"/>
      <c r="E118" s="21"/>
      <c r="F118" s="16" t="str">
        <f>E15</f>
        <v xml:space="preserve"> </v>
      </c>
      <c r="G118" s="21"/>
      <c r="H118" s="21"/>
      <c r="I118" s="17" t="s">
        <v>30</v>
      </c>
      <c r="J118" s="20" t="str">
        <f>E21</f>
        <v>Ing.Hynek Seiner</v>
      </c>
      <c r="K118" s="21"/>
      <c r="L118" s="25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6" customHeight="1">
      <c r="A119" s="21"/>
      <c r="B119" s="22"/>
      <c r="C119" s="17" t="s">
        <v>28</v>
      </c>
      <c r="D119" s="21"/>
      <c r="E119" s="21"/>
      <c r="F119" s="16" t="str">
        <f>IF(E18="","",E18)</f>
        <v>Vyplň údaj</v>
      </c>
      <c r="G119" s="21"/>
      <c r="H119" s="21"/>
      <c r="I119" s="17" t="s">
        <v>33</v>
      </c>
      <c r="J119" s="20" t="str">
        <f>E24</f>
        <v>Horáková Dana</v>
      </c>
      <c r="K119" s="21"/>
      <c r="L119" s="25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5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6" customFormat="1" ht="29.25" customHeight="1">
      <c r="A121" s="72"/>
      <c r="B121" s="73"/>
      <c r="C121" s="74" t="s">
        <v>137</v>
      </c>
      <c r="D121" s="75" t="s">
        <v>61</v>
      </c>
      <c r="E121" s="75" t="s">
        <v>57</v>
      </c>
      <c r="F121" s="75" t="s">
        <v>58</v>
      </c>
      <c r="G121" s="75" t="s">
        <v>138</v>
      </c>
      <c r="H121" s="75" t="s">
        <v>139</v>
      </c>
      <c r="I121" s="75" t="s">
        <v>140</v>
      </c>
      <c r="J121" s="75" t="s">
        <v>119</v>
      </c>
      <c r="K121" s="76" t="s">
        <v>141</v>
      </c>
      <c r="L121" s="77"/>
      <c r="M121" s="38" t="s">
        <v>1</v>
      </c>
      <c r="N121" s="39" t="s">
        <v>40</v>
      </c>
      <c r="O121" s="39" t="s">
        <v>142</v>
      </c>
      <c r="P121" s="39" t="s">
        <v>143</v>
      </c>
      <c r="Q121" s="39" t="s">
        <v>144</v>
      </c>
      <c r="R121" s="39" t="s">
        <v>145</v>
      </c>
      <c r="S121" s="39" t="s">
        <v>146</v>
      </c>
      <c r="T121" s="40" t="s">
        <v>147</v>
      </c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65" s="2" customFormat="1" ht="22.9" customHeight="1">
      <c r="A122" s="21"/>
      <c r="B122" s="22"/>
      <c r="C122" s="43" t="s">
        <v>148</v>
      </c>
      <c r="D122" s="21"/>
      <c r="E122" s="21"/>
      <c r="F122" s="21"/>
      <c r="G122" s="21"/>
      <c r="H122" s="21"/>
      <c r="I122" s="21"/>
      <c r="J122" s="78">
        <f>BK122</f>
        <v>0</v>
      </c>
      <c r="K122" s="21"/>
      <c r="L122" s="22"/>
      <c r="M122" s="41"/>
      <c r="N122" s="35"/>
      <c r="O122" s="42"/>
      <c r="P122" s="79">
        <f>P123</f>
        <v>0</v>
      </c>
      <c r="Q122" s="42"/>
      <c r="R122" s="79">
        <f>R123</f>
        <v>440.10529239999994</v>
      </c>
      <c r="S122" s="42"/>
      <c r="T122" s="80">
        <f>T123</f>
        <v>0</v>
      </c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T122" s="11" t="s">
        <v>75</v>
      </c>
      <c r="AU122" s="11" t="s">
        <v>121</v>
      </c>
      <c r="BK122" s="81">
        <f>BK123</f>
        <v>0</v>
      </c>
    </row>
    <row r="123" spans="1:65" s="7" customFormat="1" ht="25.9" customHeight="1">
      <c r="B123" s="82"/>
      <c r="D123" s="83" t="s">
        <v>75</v>
      </c>
      <c r="E123" s="84" t="s">
        <v>149</v>
      </c>
      <c r="F123" s="84" t="s">
        <v>150</v>
      </c>
      <c r="I123" s="85"/>
      <c r="J123" s="86">
        <f>BK123</f>
        <v>0</v>
      </c>
      <c r="L123" s="82"/>
      <c r="M123" s="87"/>
      <c r="N123" s="88"/>
      <c r="O123" s="88"/>
      <c r="P123" s="89">
        <f>P124+P135+P162+P166+P169</f>
        <v>0</v>
      </c>
      <c r="Q123" s="88"/>
      <c r="R123" s="89">
        <f>R124+R135+R162+R166+R169</f>
        <v>440.10529239999994</v>
      </c>
      <c r="S123" s="88"/>
      <c r="T123" s="90">
        <f>T124+T135+T162+T166+T169</f>
        <v>0</v>
      </c>
      <c r="AR123" s="83" t="s">
        <v>84</v>
      </c>
      <c r="AT123" s="91" t="s">
        <v>75</v>
      </c>
      <c r="AU123" s="91" t="s">
        <v>76</v>
      </c>
      <c r="AY123" s="83" t="s">
        <v>151</v>
      </c>
      <c r="BK123" s="92">
        <f>BK124+BK135+BK162+BK166+BK169</f>
        <v>0</v>
      </c>
    </row>
    <row r="124" spans="1:65" s="7" customFormat="1" ht="22.9" customHeight="1">
      <c r="B124" s="82"/>
      <c r="D124" s="83" t="s">
        <v>75</v>
      </c>
      <c r="E124" s="93" t="s">
        <v>84</v>
      </c>
      <c r="F124" s="93" t="s">
        <v>152</v>
      </c>
      <c r="I124" s="85"/>
      <c r="J124" s="94">
        <f>BK124</f>
        <v>0</v>
      </c>
      <c r="L124" s="82"/>
      <c r="M124" s="87"/>
      <c r="N124" s="88"/>
      <c r="O124" s="88"/>
      <c r="P124" s="89">
        <f>SUM(P125:P134)</f>
        <v>0</v>
      </c>
      <c r="Q124" s="88"/>
      <c r="R124" s="89">
        <f>SUM(R125:R134)</f>
        <v>0</v>
      </c>
      <c r="S124" s="88"/>
      <c r="T124" s="90">
        <f>SUM(T125:T134)</f>
        <v>0</v>
      </c>
      <c r="AR124" s="83" t="s">
        <v>84</v>
      </c>
      <c r="AT124" s="91" t="s">
        <v>75</v>
      </c>
      <c r="AU124" s="91" t="s">
        <v>84</v>
      </c>
      <c r="AY124" s="83" t="s">
        <v>151</v>
      </c>
      <c r="BK124" s="92">
        <f>SUM(BK125:BK134)</f>
        <v>0</v>
      </c>
    </row>
    <row r="125" spans="1:65" s="2" customFormat="1" ht="22.15" customHeight="1">
      <c r="A125" s="21"/>
      <c r="B125" s="95"/>
      <c r="C125" s="96" t="s">
        <v>84</v>
      </c>
      <c r="D125" s="96" t="s">
        <v>153</v>
      </c>
      <c r="E125" s="97" t="s">
        <v>154</v>
      </c>
      <c r="F125" s="98" t="s">
        <v>155</v>
      </c>
      <c r="G125" s="99" t="s">
        <v>156</v>
      </c>
      <c r="H125" s="100">
        <v>312</v>
      </c>
      <c r="I125" s="101"/>
      <c r="J125" s="102">
        <f>ROUND(I125*H125,2)</f>
        <v>0</v>
      </c>
      <c r="K125" s="98" t="s">
        <v>157</v>
      </c>
      <c r="L125" s="22"/>
      <c r="M125" s="103" t="s">
        <v>1</v>
      </c>
      <c r="N125" s="104" t="s">
        <v>41</v>
      </c>
      <c r="O125" s="36"/>
      <c r="P125" s="105">
        <f>O125*H125</f>
        <v>0</v>
      </c>
      <c r="Q125" s="105">
        <v>0</v>
      </c>
      <c r="R125" s="105">
        <f>Q125*H125</f>
        <v>0</v>
      </c>
      <c r="S125" s="105">
        <v>0</v>
      </c>
      <c r="T125" s="106">
        <f>S125*H125</f>
        <v>0</v>
      </c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R125" s="107" t="s">
        <v>158</v>
      </c>
      <c r="AT125" s="107" t="s">
        <v>153</v>
      </c>
      <c r="AU125" s="107" t="s">
        <v>86</v>
      </c>
      <c r="AY125" s="11" t="s">
        <v>151</v>
      </c>
      <c r="BE125" s="108">
        <f>IF(N125="základní",J125,0)</f>
        <v>0</v>
      </c>
      <c r="BF125" s="108">
        <f>IF(N125="snížená",J125,0)</f>
        <v>0</v>
      </c>
      <c r="BG125" s="108">
        <f>IF(N125="zákl. přenesená",J125,0)</f>
        <v>0</v>
      </c>
      <c r="BH125" s="108">
        <f>IF(N125="sníž. přenesená",J125,0)</f>
        <v>0</v>
      </c>
      <c r="BI125" s="108">
        <f>IF(N125="nulová",J125,0)</f>
        <v>0</v>
      </c>
      <c r="BJ125" s="11" t="s">
        <v>84</v>
      </c>
      <c r="BK125" s="108">
        <f>ROUND(I125*H125,2)</f>
        <v>0</v>
      </c>
      <c r="BL125" s="11" t="s">
        <v>158</v>
      </c>
      <c r="BM125" s="107" t="s">
        <v>570</v>
      </c>
    </row>
    <row r="126" spans="1:65" s="8" customFormat="1">
      <c r="B126" s="109"/>
      <c r="D126" s="110" t="s">
        <v>168</v>
      </c>
      <c r="E126" s="111" t="s">
        <v>1</v>
      </c>
      <c r="F126" s="112" t="s">
        <v>571</v>
      </c>
      <c r="H126" s="113">
        <v>312</v>
      </c>
      <c r="I126" s="114"/>
      <c r="L126" s="109"/>
      <c r="M126" s="115"/>
      <c r="N126" s="116"/>
      <c r="O126" s="116"/>
      <c r="P126" s="116"/>
      <c r="Q126" s="116"/>
      <c r="R126" s="116"/>
      <c r="S126" s="116"/>
      <c r="T126" s="117"/>
      <c r="AT126" s="111" t="s">
        <v>168</v>
      </c>
      <c r="AU126" s="111" t="s">
        <v>86</v>
      </c>
      <c r="AV126" s="8" t="s">
        <v>86</v>
      </c>
      <c r="AW126" s="8" t="s">
        <v>32</v>
      </c>
      <c r="AX126" s="8" t="s">
        <v>84</v>
      </c>
      <c r="AY126" s="111" t="s">
        <v>151</v>
      </c>
    </row>
    <row r="127" spans="1:65" s="2" customFormat="1" ht="30" customHeight="1">
      <c r="A127" s="21"/>
      <c r="B127" s="95"/>
      <c r="C127" s="96" t="s">
        <v>86</v>
      </c>
      <c r="D127" s="96" t="s">
        <v>153</v>
      </c>
      <c r="E127" s="97" t="s">
        <v>175</v>
      </c>
      <c r="F127" s="98" t="s">
        <v>176</v>
      </c>
      <c r="G127" s="99" t="s">
        <v>166</v>
      </c>
      <c r="H127" s="100">
        <v>140.4</v>
      </c>
      <c r="I127" s="101"/>
      <c r="J127" s="102">
        <f>ROUND(I127*H127,2)</f>
        <v>0</v>
      </c>
      <c r="K127" s="98" t="s">
        <v>157</v>
      </c>
      <c r="L127" s="22"/>
      <c r="M127" s="103" t="s">
        <v>1</v>
      </c>
      <c r="N127" s="104" t="s">
        <v>41</v>
      </c>
      <c r="O127" s="36"/>
      <c r="P127" s="105">
        <f>O127*H127</f>
        <v>0</v>
      </c>
      <c r="Q127" s="105">
        <v>0</v>
      </c>
      <c r="R127" s="105">
        <f>Q127*H127</f>
        <v>0</v>
      </c>
      <c r="S127" s="105">
        <v>0</v>
      </c>
      <c r="T127" s="106">
        <f>S127*H127</f>
        <v>0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R127" s="107" t="s">
        <v>158</v>
      </c>
      <c r="AT127" s="107" t="s">
        <v>153</v>
      </c>
      <c r="AU127" s="107" t="s">
        <v>86</v>
      </c>
      <c r="AY127" s="11" t="s">
        <v>151</v>
      </c>
      <c r="BE127" s="108">
        <f>IF(N127="základní",J127,0)</f>
        <v>0</v>
      </c>
      <c r="BF127" s="108">
        <f>IF(N127="snížená",J127,0)</f>
        <v>0</v>
      </c>
      <c r="BG127" s="108">
        <f>IF(N127="zákl. přenesená",J127,0)</f>
        <v>0</v>
      </c>
      <c r="BH127" s="108">
        <f>IF(N127="sníž. přenesená",J127,0)</f>
        <v>0</v>
      </c>
      <c r="BI127" s="108">
        <f>IF(N127="nulová",J127,0)</f>
        <v>0</v>
      </c>
      <c r="BJ127" s="11" t="s">
        <v>84</v>
      </c>
      <c r="BK127" s="108">
        <f>ROUND(I127*H127,2)</f>
        <v>0</v>
      </c>
      <c r="BL127" s="11" t="s">
        <v>158</v>
      </c>
      <c r="BM127" s="107" t="s">
        <v>572</v>
      </c>
    </row>
    <row r="128" spans="1:65" s="8" customFormat="1">
      <c r="B128" s="109"/>
      <c r="D128" s="110" t="s">
        <v>168</v>
      </c>
      <c r="E128" s="111" t="s">
        <v>1</v>
      </c>
      <c r="F128" s="112" t="s">
        <v>573</v>
      </c>
      <c r="H128" s="113">
        <v>140.4</v>
      </c>
      <c r="I128" s="114"/>
      <c r="L128" s="109"/>
      <c r="M128" s="115"/>
      <c r="N128" s="116"/>
      <c r="O128" s="116"/>
      <c r="P128" s="116"/>
      <c r="Q128" s="116"/>
      <c r="R128" s="116"/>
      <c r="S128" s="116"/>
      <c r="T128" s="117"/>
      <c r="AT128" s="111" t="s">
        <v>168</v>
      </c>
      <c r="AU128" s="111" t="s">
        <v>86</v>
      </c>
      <c r="AV128" s="8" t="s">
        <v>86</v>
      </c>
      <c r="AW128" s="8" t="s">
        <v>32</v>
      </c>
      <c r="AX128" s="8" t="s">
        <v>84</v>
      </c>
      <c r="AY128" s="111" t="s">
        <v>151</v>
      </c>
    </row>
    <row r="129" spans="1:65" s="2" customFormat="1" ht="22.15" customHeight="1">
      <c r="A129" s="21"/>
      <c r="B129" s="95"/>
      <c r="C129" s="96" t="s">
        <v>163</v>
      </c>
      <c r="D129" s="96" t="s">
        <v>153</v>
      </c>
      <c r="E129" s="97" t="s">
        <v>160</v>
      </c>
      <c r="F129" s="98" t="s">
        <v>161</v>
      </c>
      <c r="G129" s="99" t="s">
        <v>156</v>
      </c>
      <c r="H129" s="100">
        <v>312</v>
      </c>
      <c r="I129" s="101"/>
      <c r="J129" s="102">
        <f>ROUND(I129*H129,2)</f>
        <v>0</v>
      </c>
      <c r="K129" s="98" t="s">
        <v>157</v>
      </c>
      <c r="L129" s="22"/>
      <c r="M129" s="103" t="s">
        <v>1</v>
      </c>
      <c r="N129" s="104" t="s">
        <v>41</v>
      </c>
      <c r="O129" s="36"/>
      <c r="P129" s="105">
        <f>O129*H129</f>
        <v>0</v>
      </c>
      <c r="Q129" s="105">
        <v>0</v>
      </c>
      <c r="R129" s="105">
        <f>Q129*H129</f>
        <v>0</v>
      </c>
      <c r="S129" s="105">
        <v>0</v>
      </c>
      <c r="T129" s="106">
        <f>S129*H129</f>
        <v>0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R129" s="107" t="s">
        <v>158</v>
      </c>
      <c r="AT129" s="107" t="s">
        <v>153</v>
      </c>
      <c r="AU129" s="107" t="s">
        <v>86</v>
      </c>
      <c r="AY129" s="11" t="s">
        <v>151</v>
      </c>
      <c r="BE129" s="108">
        <f>IF(N129="základní",J129,0)</f>
        <v>0</v>
      </c>
      <c r="BF129" s="108">
        <f>IF(N129="snížená",J129,0)</f>
        <v>0</v>
      </c>
      <c r="BG129" s="108">
        <f>IF(N129="zákl. přenesená",J129,0)</f>
        <v>0</v>
      </c>
      <c r="BH129" s="108">
        <f>IF(N129="sníž. přenesená",J129,0)</f>
        <v>0</v>
      </c>
      <c r="BI129" s="108">
        <f>IF(N129="nulová",J129,0)</f>
        <v>0</v>
      </c>
      <c r="BJ129" s="11" t="s">
        <v>84</v>
      </c>
      <c r="BK129" s="108">
        <f>ROUND(I129*H129,2)</f>
        <v>0</v>
      </c>
      <c r="BL129" s="11" t="s">
        <v>158</v>
      </c>
      <c r="BM129" s="107" t="s">
        <v>574</v>
      </c>
    </row>
    <row r="130" spans="1:65" s="2" customFormat="1" ht="22.15" customHeight="1">
      <c r="A130" s="21"/>
      <c r="B130" s="95"/>
      <c r="C130" s="96" t="s">
        <v>158</v>
      </c>
      <c r="D130" s="96" t="s">
        <v>153</v>
      </c>
      <c r="E130" s="97" t="s">
        <v>496</v>
      </c>
      <c r="F130" s="98" t="s">
        <v>497</v>
      </c>
      <c r="G130" s="99" t="s">
        <v>156</v>
      </c>
      <c r="H130" s="100">
        <v>1248</v>
      </c>
      <c r="I130" s="101"/>
      <c r="J130" s="102">
        <f>ROUND(I130*H130,2)</f>
        <v>0</v>
      </c>
      <c r="K130" s="98" t="s">
        <v>157</v>
      </c>
      <c r="L130" s="22"/>
      <c r="M130" s="103" t="s">
        <v>1</v>
      </c>
      <c r="N130" s="104" t="s">
        <v>41</v>
      </c>
      <c r="O130" s="36"/>
      <c r="P130" s="105">
        <f>O130*H130</f>
        <v>0</v>
      </c>
      <c r="Q130" s="105">
        <v>0</v>
      </c>
      <c r="R130" s="105">
        <f>Q130*H130</f>
        <v>0</v>
      </c>
      <c r="S130" s="105">
        <v>0</v>
      </c>
      <c r="T130" s="106">
        <f>S130*H130</f>
        <v>0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107" t="s">
        <v>158</v>
      </c>
      <c r="AT130" s="107" t="s">
        <v>153</v>
      </c>
      <c r="AU130" s="107" t="s">
        <v>86</v>
      </c>
      <c r="AY130" s="11" t="s">
        <v>151</v>
      </c>
      <c r="BE130" s="108">
        <f>IF(N130="základní",J130,0)</f>
        <v>0</v>
      </c>
      <c r="BF130" s="108">
        <f>IF(N130="snížená",J130,0)</f>
        <v>0</v>
      </c>
      <c r="BG130" s="108">
        <f>IF(N130="zákl. přenesená",J130,0)</f>
        <v>0</v>
      </c>
      <c r="BH130" s="108">
        <f>IF(N130="sníž. přenesená",J130,0)</f>
        <v>0</v>
      </c>
      <c r="BI130" s="108">
        <f>IF(N130="nulová",J130,0)</f>
        <v>0</v>
      </c>
      <c r="BJ130" s="11" t="s">
        <v>84</v>
      </c>
      <c r="BK130" s="108">
        <f>ROUND(I130*H130,2)</f>
        <v>0</v>
      </c>
      <c r="BL130" s="11" t="s">
        <v>158</v>
      </c>
      <c r="BM130" s="107" t="s">
        <v>575</v>
      </c>
    </row>
    <row r="131" spans="1:65" s="8" customFormat="1">
      <c r="B131" s="109"/>
      <c r="D131" s="110" t="s">
        <v>168</v>
      </c>
      <c r="E131" s="111" t="s">
        <v>1</v>
      </c>
      <c r="F131" s="112" t="s">
        <v>576</v>
      </c>
      <c r="H131" s="113">
        <v>1248</v>
      </c>
      <c r="I131" s="114"/>
      <c r="L131" s="109"/>
      <c r="M131" s="115"/>
      <c r="N131" s="116"/>
      <c r="O131" s="116"/>
      <c r="P131" s="116"/>
      <c r="Q131" s="116"/>
      <c r="R131" s="116"/>
      <c r="S131" s="116"/>
      <c r="T131" s="117"/>
      <c r="AT131" s="111" t="s">
        <v>168</v>
      </c>
      <c r="AU131" s="111" t="s">
        <v>86</v>
      </c>
      <c r="AV131" s="8" t="s">
        <v>86</v>
      </c>
      <c r="AW131" s="8" t="s">
        <v>32</v>
      </c>
      <c r="AX131" s="8" t="s">
        <v>84</v>
      </c>
      <c r="AY131" s="111" t="s">
        <v>151</v>
      </c>
    </row>
    <row r="132" spans="1:65" s="2" customFormat="1" ht="34.9" customHeight="1">
      <c r="A132" s="21"/>
      <c r="B132" s="95"/>
      <c r="C132" s="96" t="s">
        <v>174</v>
      </c>
      <c r="D132" s="96" t="s">
        <v>153</v>
      </c>
      <c r="E132" s="97" t="s">
        <v>266</v>
      </c>
      <c r="F132" s="98" t="s">
        <v>267</v>
      </c>
      <c r="G132" s="99" t="s">
        <v>166</v>
      </c>
      <c r="H132" s="100">
        <v>140.4</v>
      </c>
      <c r="I132" s="101"/>
      <c r="J132" s="102">
        <f>ROUND(I132*H132,2)</f>
        <v>0</v>
      </c>
      <c r="K132" s="98" t="s">
        <v>157</v>
      </c>
      <c r="L132" s="22"/>
      <c r="M132" s="103" t="s">
        <v>1</v>
      </c>
      <c r="N132" s="104" t="s">
        <v>41</v>
      </c>
      <c r="O132" s="36"/>
      <c r="P132" s="105">
        <f>O132*H132</f>
        <v>0</v>
      </c>
      <c r="Q132" s="105">
        <v>0</v>
      </c>
      <c r="R132" s="105">
        <f>Q132*H132</f>
        <v>0</v>
      </c>
      <c r="S132" s="105">
        <v>0</v>
      </c>
      <c r="T132" s="106">
        <f>S132*H132</f>
        <v>0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107" t="s">
        <v>158</v>
      </c>
      <c r="AT132" s="107" t="s">
        <v>153</v>
      </c>
      <c r="AU132" s="107" t="s">
        <v>86</v>
      </c>
      <c r="AY132" s="11" t="s">
        <v>151</v>
      </c>
      <c r="BE132" s="108">
        <f>IF(N132="základní",J132,0)</f>
        <v>0</v>
      </c>
      <c r="BF132" s="108">
        <f>IF(N132="snížená",J132,0)</f>
        <v>0</v>
      </c>
      <c r="BG132" s="108">
        <f>IF(N132="zákl. přenesená",J132,0)</f>
        <v>0</v>
      </c>
      <c r="BH132" s="108">
        <f>IF(N132="sníž. přenesená",J132,0)</f>
        <v>0</v>
      </c>
      <c r="BI132" s="108">
        <f>IF(N132="nulová",J132,0)</f>
        <v>0</v>
      </c>
      <c r="BJ132" s="11" t="s">
        <v>84</v>
      </c>
      <c r="BK132" s="108">
        <f>ROUND(I132*H132,2)</f>
        <v>0</v>
      </c>
      <c r="BL132" s="11" t="s">
        <v>158</v>
      </c>
      <c r="BM132" s="107" t="s">
        <v>577</v>
      </c>
    </row>
    <row r="133" spans="1:65" s="2" customFormat="1" ht="30" customHeight="1">
      <c r="A133" s="21"/>
      <c r="B133" s="95"/>
      <c r="C133" s="96" t="s">
        <v>178</v>
      </c>
      <c r="D133" s="96" t="s">
        <v>153</v>
      </c>
      <c r="E133" s="97" t="s">
        <v>187</v>
      </c>
      <c r="F133" s="98" t="s">
        <v>188</v>
      </c>
      <c r="G133" s="99" t="s">
        <v>166</v>
      </c>
      <c r="H133" s="100">
        <v>140.4</v>
      </c>
      <c r="I133" s="101"/>
      <c r="J133" s="102">
        <f>ROUND(I133*H133,2)</f>
        <v>0</v>
      </c>
      <c r="K133" s="98" t="s">
        <v>1</v>
      </c>
      <c r="L133" s="22"/>
      <c r="M133" s="103" t="s">
        <v>1</v>
      </c>
      <c r="N133" s="104" t="s">
        <v>41</v>
      </c>
      <c r="O133" s="36"/>
      <c r="P133" s="105">
        <f>O133*H133</f>
        <v>0</v>
      </c>
      <c r="Q133" s="105">
        <v>0</v>
      </c>
      <c r="R133" s="105">
        <f>Q133*H133</f>
        <v>0</v>
      </c>
      <c r="S133" s="105">
        <v>0</v>
      </c>
      <c r="T133" s="106">
        <f>S133*H133</f>
        <v>0</v>
      </c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R133" s="107" t="s">
        <v>158</v>
      </c>
      <c r="AT133" s="107" t="s">
        <v>153</v>
      </c>
      <c r="AU133" s="107" t="s">
        <v>86</v>
      </c>
      <c r="AY133" s="11" t="s">
        <v>151</v>
      </c>
      <c r="BE133" s="108">
        <f>IF(N133="základní",J133,0)</f>
        <v>0</v>
      </c>
      <c r="BF133" s="108">
        <f>IF(N133="snížená",J133,0)</f>
        <v>0</v>
      </c>
      <c r="BG133" s="108">
        <f>IF(N133="zákl. přenesená",J133,0)</f>
        <v>0</v>
      </c>
      <c r="BH133" s="108">
        <f>IF(N133="sníž. přenesená",J133,0)</f>
        <v>0</v>
      </c>
      <c r="BI133" s="108">
        <f>IF(N133="nulová",J133,0)</f>
        <v>0</v>
      </c>
      <c r="BJ133" s="11" t="s">
        <v>84</v>
      </c>
      <c r="BK133" s="108">
        <f>ROUND(I133*H133,2)</f>
        <v>0</v>
      </c>
      <c r="BL133" s="11" t="s">
        <v>158</v>
      </c>
      <c r="BM133" s="107" t="s">
        <v>578</v>
      </c>
    </row>
    <row r="134" spans="1:65" s="2" customFormat="1" ht="22.15" customHeight="1">
      <c r="A134" s="21"/>
      <c r="B134" s="95"/>
      <c r="C134" s="96" t="s">
        <v>182</v>
      </c>
      <c r="D134" s="96" t="s">
        <v>153</v>
      </c>
      <c r="E134" s="97" t="s">
        <v>171</v>
      </c>
      <c r="F134" s="98" t="s">
        <v>172</v>
      </c>
      <c r="G134" s="99" t="s">
        <v>156</v>
      </c>
      <c r="H134" s="100">
        <v>312</v>
      </c>
      <c r="I134" s="101"/>
      <c r="J134" s="102">
        <f>ROUND(I134*H134,2)</f>
        <v>0</v>
      </c>
      <c r="K134" s="98" t="s">
        <v>157</v>
      </c>
      <c r="L134" s="22"/>
      <c r="M134" s="103" t="s">
        <v>1</v>
      </c>
      <c r="N134" s="104" t="s">
        <v>41</v>
      </c>
      <c r="O134" s="36"/>
      <c r="P134" s="105">
        <f>O134*H134</f>
        <v>0</v>
      </c>
      <c r="Q134" s="105">
        <v>0</v>
      </c>
      <c r="R134" s="105">
        <f>Q134*H134</f>
        <v>0</v>
      </c>
      <c r="S134" s="105">
        <v>0</v>
      </c>
      <c r="T134" s="106">
        <f>S134*H134</f>
        <v>0</v>
      </c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R134" s="107" t="s">
        <v>158</v>
      </c>
      <c r="AT134" s="107" t="s">
        <v>153</v>
      </c>
      <c r="AU134" s="107" t="s">
        <v>86</v>
      </c>
      <c r="AY134" s="11" t="s">
        <v>151</v>
      </c>
      <c r="BE134" s="108">
        <f>IF(N134="základní",J134,0)</f>
        <v>0</v>
      </c>
      <c r="BF134" s="108">
        <f>IF(N134="snížená",J134,0)</f>
        <v>0</v>
      </c>
      <c r="BG134" s="108">
        <f>IF(N134="zákl. přenesená",J134,0)</f>
        <v>0</v>
      </c>
      <c r="BH134" s="108">
        <f>IF(N134="sníž. přenesená",J134,0)</f>
        <v>0</v>
      </c>
      <c r="BI134" s="108">
        <f>IF(N134="nulová",J134,0)</f>
        <v>0</v>
      </c>
      <c r="BJ134" s="11" t="s">
        <v>84</v>
      </c>
      <c r="BK134" s="108">
        <f>ROUND(I134*H134,2)</f>
        <v>0</v>
      </c>
      <c r="BL134" s="11" t="s">
        <v>158</v>
      </c>
      <c r="BM134" s="107" t="s">
        <v>579</v>
      </c>
    </row>
    <row r="135" spans="1:65" s="7" customFormat="1" ht="22.9" customHeight="1">
      <c r="B135" s="82"/>
      <c r="D135" s="83" t="s">
        <v>75</v>
      </c>
      <c r="E135" s="93" t="s">
        <v>163</v>
      </c>
      <c r="F135" s="93" t="s">
        <v>271</v>
      </c>
      <c r="I135" s="85"/>
      <c r="J135" s="94">
        <f>BK135</f>
        <v>0</v>
      </c>
      <c r="L135" s="82"/>
      <c r="M135" s="87"/>
      <c r="N135" s="88"/>
      <c r="O135" s="88"/>
      <c r="P135" s="89">
        <f>SUM(P136:P161)</f>
        <v>0</v>
      </c>
      <c r="Q135" s="88"/>
      <c r="R135" s="89">
        <f>SUM(R136:R161)</f>
        <v>33.657972399999998</v>
      </c>
      <c r="S135" s="88"/>
      <c r="T135" s="90">
        <f>SUM(T136:T161)</f>
        <v>0</v>
      </c>
      <c r="AR135" s="83" t="s">
        <v>84</v>
      </c>
      <c r="AT135" s="91" t="s">
        <v>75</v>
      </c>
      <c r="AU135" s="91" t="s">
        <v>84</v>
      </c>
      <c r="AY135" s="83" t="s">
        <v>151</v>
      </c>
      <c r="BK135" s="92">
        <f>SUM(BK136:BK161)</f>
        <v>0</v>
      </c>
    </row>
    <row r="136" spans="1:65" s="2" customFormat="1" ht="22.15" customHeight="1">
      <c r="A136" s="21"/>
      <c r="B136" s="95"/>
      <c r="C136" s="96" t="s">
        <v>186</v>
      </c>
      <c r="D136" s="96" t="s">
        <v>153</v>
      </c>
      <c r="E136" s="97" t="s">
        <v>580</v>
      </c>
      <c r="F136" s="98" t="s">
        <v>581</v>
      </c>
      <c r="G136" s="99" t="s">
        <v>166</v>
      </c>
      <c r="H136" s="100">
        <v>13.32</v>
      </c>
      <c r="I136" s="101"/>
      <c r="J136" s="102">
        <f>ROUND(I136*H136,2)</f>
        <v>0</v>
      </c>
      <c r="K136" s="98" t="s">
        <v>157</v>
      </c>
      <c r="L136" s="22"/>
      <c r="M136" s="103" t="s">
        <v>1</v>
      </c>
      <c r="N136" s="104" t="s">
        <v>41</v>
      </c>
      <c r="O136" s="36"/>
      <c r="P136" s="105">
        <f>O136*H136</f>
        <v>0</v>
      </c>
      <c r="Q136" s="105">
        <v>0</v>
      </c>
      <c r="R136" s="105">
        <f>Q136*H136</f>
        <v>0</v>
      </c>
      <c r="S136" s="105">
        <v>0</v>
      </c>
      <c r="T136" s="106">
        <f>S136*H136</f>
        <v>0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R136" s="107" t="s">
        <v>158</v>
      </c>
      <c r="AT136" s="107" t="s">
        <v>153</v>
      </c>
      <c r="AU136" s="107" t="s">
        <v>86</v>
      </c>
      <c r="AY136" s="11" t="s">
        <v>151</v>
      </c>
      <c r="BE136" s="108">
        <f>IF(N136="základní",J136,0)</f>
        <v>0</v>
      </c>
      <c r="BF136" s="108">
        <f>IF(N136="snížená",J136,0)</f>
        <v>0</v>
      </c>
      <c r="BG136" s="108">
        <f>IF(N136="zákl. přenesená",J136,0)</f>
        <v>0</v>
      </c>
      <c r="BH136" s="108">
        <f>IF(N136="sníž. přenesená",J136,0)</f>
        <v>0</v>
      </c>
      <c r="BI136" s="108">
        <f>IF(N136="nulová",J136,0)</f>
        <v>0</v>
      </c>
      <c r="BJ136" s="11" t="s">
        <v>84</v>
      </c>
      <c r="BK136" s="108">
        <f>ROUND(I136*H136,2)</f>
        <v>0</v>
      </c>
      <c r="BL136" s="11" t="s">
        <v>158</v>
      </c>
      <c r="BM136" s="107" t="s">
        <v>582</v>
      </c>
    </row>
    <row r="137" spans="1:65" s="8" customFormat="1">
      <c r="B137" s="109"/>
      <c r="D137" s="110" t="s">
        <v>168</v>
      </c>
      <c r="E137" s="111" t="s">
        <v>1</v>
      </c>
      <c r="F137" s="112" t="s">
        <v>583</v>
      </c>
      <c r="H137" s="113">
        <v>13.32</v>
      </c>
      <c r="I137" s="114"/>
      <c r="L137" s="109"/>
      <c r="M137" s="115"/>
      <c r="N137" s="116"/>
      <c r="O137" s="116"/>
      <c r="P137" s="116"/>
      <c r="Q137" s="116"/>
      <c r="R137" s="116"/>
      <c r="S137" s="116"/>
      <c r="T137" s="117"/>
      <c r="AT137" s="111" t="s">
        <v>168</v>
      </c>
      <c r="AU137" s="111" t="s">
        <v>86</v>
      </c>
      <c r="AV137" s="8" t="s">
        <v>86</v>
      </c>
      <c r="AW137" s="8" t="s">
        <v>32</v>
      </c>
      <c r="AX137" s="8" t="s">
        <v>84</v>
      </c>
      <c r="AY137" s="111" t="s">
        <v>151</v>
      </c>
    </row>
    <row r="138" spans="1:65" s="2" customFormat="1" ht="34.9" customHeight="1">
      <c r="A138" s="21"/>
      <c r="B138" s="95"/>
      <c r="C138" s="96" t="s">
        <v>190</v>
      </c>
      <c r="D138" s="96" t="s">
        <v>153</v>
      </c>
      <c r="E138" s="97" t="s">
        <v>266</v>
      </c>
      <c r="F138" s="98" t="s">
        <v>267</v>
      </c>
      <c r="G138" s="99" t="s">
        <v>166</v>
      </c>
      <c r="H138" s="100">
        <v>13.32</v>
      </c>
      <c r="I138" s="101"/>
      <c r="J138" s="102">
        <f>ROUND(I138*H138,2)</f>
        <v>0</v>
      </c>
      <c r="K138" s="98" t="s">
        <v>157</v>
      </c>
      <c r="L138" s="22"/>
      <c r="M138" s="103" t="s">
        <v>1</v>
      </c>
      <c r="N138" s="104" t="s">
        <v>41</v>
      </c>
      <c r="O138" s="36"/>
      <c r="P138" s="105">
        <f>O138*H138</f>
        <v>0</v>
      </c>
      <c r="Q138" s="105">
        <v>0</v>
      </c>
      <c r="R138" s="105">
        <f>Q138*H138</f>
        <v>0</v>
      </c>
      <c r="S138" s="105">
        <v>0</v>
      </c>
      <c r="T138" s="106">
        <f>S138*H138</f>
        <v>0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R138" s="107" t="s">
        <v>158</v>
      </c>
      <c r="AT138" s="107" t="s">
        <v>153</v>
      </c>
      <c r="AU138" s="107" t="s">
        <v>86</v>
      </c>
      <c r="AY138" s="11" t="s">
        <v>151</v>
      </c>
      <c r="BE138" s="108">
        <f>IF(N138="základní",J138,0)</f>
        <v>0</v>
      </c>
      <c r="BF138" s="108">
        <f>IF(N138="snížená",J138,0)</f>
        <v>0</v>
      </c>
      <c r="BG138" s="108">
        <f>IF(N138="zákl. přenesená",J138,0)</f>
        <v>0</v>
      </c>
      <c r="BH138" s="108">
        <f>IF(N138="sníž. přenesená",J138,0)</f>
        <v>0</v>
      </c>
      <c r="BI138" s="108">
        <f>IF(N138="nulová",J138,0)</f>
        <v>0</v>
      </c>
      <c r="BJ138" s="11" t="s">
        <v>84</v>
      </c>
      <c r="BK138" s="108">
        <f>ROUND(I138*H138,2)</f>
        <v>0</v>
      </c>
      <c r="BL138" s="11" t="s">
        <v>158</v>
      </c>
      <c r="BM138" s="107" t="s">
        <v>584</v>
      </c>
    </row>
    <row r="139" spans="1:65" s="2" customFormat="1" ht="30" customHeight="1">
      <c r="A139" s="21"/>
      <c r="B139" s="95"/>
      <c r="C139" s="96" t="s">
        <v>194</v>
      </c>
      <c r="D139" s="96" t="s">
        <v>153</v>
      </c>
      <c r="E139" s="97" t="s">
        <v>187</v>
      </c>
      <c r="F139" s="98" t="s">
        <v>188</v>
      </c>
      <c r="G139" s="99" t="s">
        <v>166</v>
      </c>
      <c r="H139" s="100">
        <v>13.32</v>
      </c>
      <c r="I139" s="101"/>
      <c r="J139" s="102">
        <f>ROUND(I139*H139,2)</f>
        <v>0</v>
      </c>
      <c r="K139" s="98" t="s">
        <v>1</v>
      </c>
      <c r="L139" s="22"/>
      <c r="M139" s="103" t="s">
        <v>1</v>
      </c>
      <c r="N139" s="104" t="s">
        <v>41</v>
      </c>
      <c r="O139" s="36"/>
      <c r="P139" s="105">
        <f>O139*H139</f>
        <v>0</v>
      </c>
      <c r="Q139" s="105">
        <v>0</v>
      </c>
      <c r="R139" s="105">
        <f>Q139*H139</f>
        <v>0</v>
      </c>
      <c r="S139" s="105">
        <v>0</v>
      </c>
      <c r="T139" s="106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07" t="s">
        <v>158</v>
      </c>
      <c r="AT139" s="107" t="s">
        <v>153</v>
      </c>
      <c r="AU139" s="107" t="s">
        <v>86</v>
      </c>
      <c r="AY139" s="11" t="s">
        <v>151</v>
      </c>
      <c r="BE139" s="108">
        <f>IF(N139="základní",J139,0)</f>
        <v>0</v>
      </c>
      <c r="BF139" s="108">
        <f>IF(N139="snížená",J139,0)</f>
        <v>0</v>
      </c>
      <c r="BG139" s="108">
        <f>IF(N139="zákl. přenesená",J139,0)</f>
        <v>0</v>
      </c>
      <c r="BH139" s="108">
        <f>IF(N139="sníž. přenesená",J139,0)</f>
        <v>0</v>
      </c>
      <c r="BI139" s="108">
        <f>IF(N139="nulová",J139,0)</f>
        <v>0</v>
      </c>
      <c r="BJ139" s="11" t="s">
        <v>84</v>
      </c>
      <c r="BK139" s="108">
        <f>ROUND(I139*H139,2)</f>
        <v>0</v>
      </c>
      <c r="BL139" s="11" t="s">
        <v>158</v>
      </c>
      <c r="BM139" s="107" t="s">
        <v>585</v>
      </c>
    </row>
    <row r="140" spans="1:65" s="2" customFormat="1" ht="30" customHeight="1">
      <c r="A140" s="21"/>
      <c r="B140" s="95"/>
      <c r="C140" s="96" t="s">
        <v>202</v>
      </c>
      <c r="D140" s="96" t="s">
        <v>153</v>
      </c>
      <c r="E140" s="97" t="s">
        <v>286</v>
      </c>
      <c r="F140" s="98" t="s">
        <v>287</v>
      </c>
      <c r="G140" s="99" t="s">
        <v>288</v>
      </c>
      <c r="H140" s="100">
        <v>37</v>
      </c>
      <c r="I140" s="101"/>
      <c r="J140" s="102">
        <f>ROUND(I140*H140,2)</f>
        <v>0</v>
      </c>
      <c r="K140" s="98" t="s">
        <v>157</v>
      </c>
      <c r="L140" s="22"/>
      <c r="M140" s="103" t="s">
        <v>1</v>
      </c>
      <c r="N140" s="104" t="s">
        <v>41</v>
      </c>
      <c r="O140" s="36"/>
      <c r="P140" s="105">
        <f>O140*H140</f>
        <v>0</v>
      </c>
      <c r="Q140" s="105">
        <v>5.8900000000000003E-3</v>
      </c>
      <c r="R140" s="105">
        <f>Q140*H140</f>
        <v>0.21793000000000001</v>
      </c>
      <c r="S140" s="105">
        <v>0</v>
      </c>
      <c r="T140" s="106">
        <f>S140*H140</f>
        <v>0</v>
      </c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R140" s="107" t="s">
        <v>158</v>
      </c>
      <c r="AT140" s="107" t="s">
        <v>153</v>
      </c>
      <c r="AU140" s="107" t="s">
        <v>86</v>
      </c>
      <c r="AY140" s="11" t="s">
        <v>151</v>
      </c>
      <c r="BE140" s="108">
        <f>IF(N140="základní",J140,0)</f>
        <v>0</v>
      </c>
      <c r="BF140" s="108">
        <f>IF(N140="snížená",J140,0)</f>
        <v>0</v>
      </c>
      <c r="BG140" s="108">
        <f>IF(N140="zákl. přenesená",J140,0)</f>
        <v>0</v>
      </c>
      <c r="BH140" s="108">
        <f>IF(N140="sníž. přenesená",J140,0)</f>
        <v>0</v>
      </c>
      <c r="BI140" s="108">
        <f>IF(N140="nulová",J140,0)</f>
        <v>0</v>
      </c>
      <c r="BJ140" s="11" t="s">
        <v>84</v>
      </c>
      <c r="BK140" s="108">
        <f>ROUND(I140*H140,2)</f>
        <v>0</v>
      </c>
      <c r="BL140" s="11" t="s">
        <v>158</v>
      </c>
      <c r="BM140" s="107" t="s">
        <v>586</v>
      </c>
    </row>
    <row r="141" spans="1:65" s="2" customFormat="1" ht="14.45" customHeight="1">
      <c r="A141" s="21"/>
      <c r="B141" s="95"/>
      <c r="C141" s="96" t="s">
        <v>207</v>
      </c>
      <c r="D141" s="96" t="s">
        <v>153</v>
      </c>
      <c r="E141" s="97" t="s">
        <v>282</v>
      </c>
      <c r="F141" s="98" t="s">
        <v>283</v>
      </c>
      <c r="G141" s="99" t="s">
        <v>166</v>
      </c>
      <c r="H141" s="100">
        <v>13.32</v>
      </c>
      <c r="I141" s="101"/>
      <c r="J141" s="102">
        <f>ROUND(I141*H141,2)</f>
        <v>0</v>
      </c>
      <c r="K141" s="98" t="s">
        <v>157</v>
      </c>
      <c r="L141" s="22"/>
      <c r="M141" s="103" t="s">
        <v>1</v>
      </c>
      <c r="N141" s="104" t="s">
        <v>41</v>
      </c>
      <c r="O141" s="36"/>
      <c r="P141" s="105">
        <f>O141*H141</f>
        <v>0</v>
      </c>
      <c r="Q141" s="105">
        <v>2.3010199999999998</v>
      </c>
      <c r="R141" s="105">
        <f>Q141*H141</f>
        <v>30.649586399999997</v>
      </c>
      <c r="S141" s="105">
        <v>0</v>
      </c>
      <c r="T141" s="106">
        <f>S141*H141</f>
        <v>0</v>
      </c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R141" s="107" t="s">
        <v>158</v>
      </c>
      <c r="AT141" s="107" t="s">
        <v>153</v>
      </c>
      <c r="AU141" s="107" t="s">
        <v>86</v>
      </c>
      <c r="AY141" s="11" t="s">
        <v>151</v>
      </c>
      <c r="BE141" s="108">
        <f>IF(N141="základní",J141,0)</f>
        <v>0</v>
      </c>
      <c r="BF141" s="108">
        <f>IF(N141="snížená",J141,0)</f>
        <v>0</v>
      </c>
      <c r="BG141" s="108">
        <f>IF(N141="zákl. přenesená",J141,0)</f>
        <v>0</v>
      </c>
      <c r="BH141" s="108">
        <f>IF(N141="sníž. přenesená",J141,0)</f>
        <v>0</v>
      </c>
      <c r="BI141" s="108">
        <f>IF(N141="nulová",J141,0)</f>
        <v>0</v>
      </c>
      <c r="BJ141" s="11" t="s">
        <v>84</v>
      </c>
      <c r="BK141" s="108">
        <f>ROUND(I141*H141,2)</f>
        <v>0</v>
      </c>
      <c r="BL141" s="11" t="s">
        <v>158</v>
      </c>
      <c r="BM141" s="107" t="s">
        <v>587</v>
      </c>
    </row>
    <row r="142" spans="1:65" s="8" customFormat="1">
      <c r="B142" s="109"/>
      <c r="D142" s="110" t="s">
        <v>168</v>
      </c>
      <c r="E142" s="111" t="s">
        <v>1</v>
      </c>
      <c r="F142" s="112" t="s">
        <v>583</v>
      </c>
      <c r="H142" s="113">
        <v>13.32</v>
      </c>
      <c r="I142" s="114"/>
      <c r="L142" s="109"/>
      <c r="M142" s="115"/>
      <c r="N142" s="116"/>
      <c r="O142" s="116"/>
      <c r="P142" s="116"/>
      <c r="Q142" s="116"/>
      <c r="R142" s="116"/>
      <c r="S142" s="116"/>
      <c r="T142" s="117"/>
      <c r="AT142" s="111" t="s">
        <v>168</v>
      </c>
      <c r="AU142" s="111" t="s">
        <v>86</v>
      </c>
      <c r="AV142" s="8" t="s">
        <v>86</v>
      </c>
      <c r="AW142" s="8" t="s">
        <v>32</v>
      </c>
      <c r="AX142" s="8" t="s">
        <v>84</v>
      </c>
      <c r="AY142" s="111" t="s">
        <v>151</v>
      </c>
    </row>
    <row r="143" spans="1:65" s="2" customFormat="1" ht="22.15" customHeight="1">
      <c r="A143" s="21"/>
      <c r="B143" s="95"/>
      <c r="C143" s="96" t="s">
        <v>209</v>
      </c>
      <c r="D143" s="96" t="s">
        <v>153</v>
      </c>
      <c r="E143" s="97" t="s">
        <v>291</v>
      </c>
      <c r="F143" s="98" t="s">
        <v>292</v>
      </c>
      <c r="G143" s="99" t="s">
        <v>288</v>
      </c>
      <c r="H143" s="100">
        <v>37</v>
      </c>
      <c r="I143" s="101"/>
      <c r="J143" s="102">
        <f>ROUND(I143*H143,2)</f>
        <v>0</v>
      </c>
      <c r="K143" s="98" t="s">
        <v>157</v>
      </c>
      <c r="L143" s="22"/>
      <c r="M143" s="103" t="s">
        <v>1</v>
      </c>
      <c r="N143" s="104" t="s">
        <v>41</v>
      </c>
      <c r="O143" s="36"/>
      <c r="P143" s="105">
        <f>O143*H143</f>
        <v>0</v>
      </c>
      <c r="Q143" s="105">
        <v>7.0200000000000002E-3</v>
      </c>
      <c r="R143" s="105">
        <f>Q143*H143</f>
        <v>0.25974000000000003</v>
      </c>
      <c r="S143" s="105">
        <v>0</v>
      </c>
      <c r="T143" s="106">
        <f>S143*H143</f>
        <v>0</v>
      </c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R143" s="107" t="s">
        <v>158</v>
      </c>
      <c r="AT143" s="107" t="s">
        <v>153</v>
      </c>
      <c r="AU143" s="107" t="s">
        <v>86</v>
      </c>
      <c r="AY143" s="11" t="s">
        <v>151</v>
      </c>
      <c r="BE143" s="108">
        <f>IF(N143="základní",J143,0)</f>
        <v>0</v>
      </c>
      <c r="BF143" s="108">
        <f>IF(N143="snížená",J143,0)</f>
        <v>0</v>
      </c>
      <c r="BG143" s="108">
        <f>IF(N143="zákl. přenesená",J143,0)</f>
        <v>0</v>
      </c>
      <c r="BH143" s="108">
        <f>IF(N143="sníž. přenesená",J143,0)</f>
        <v>0</v>
      </c>
      <c r="BI143" s="108">
        <f>IF(N143="nulová",J143,0)</f>
        <v>0</v>
      </c>
      <c r="BJ143" s="11" t="s">
        <v>84</v>
      </c>
      <c r="BK143" s="108">
        <f>ROUND(I143*H143,2)</f>
        <v>0</v>
      </c>
      <c r="BL143" s="11" t="s">
        <v>158</v>
      </c>
      <c r="BM143" s="107" t="s">
        <v>588</v>
      </c>
    </row>
    <row r="144" spans="1:65" s="8" customFormat="1">
      <c r="B144" s="109"/>
      <c r="D144" s="110" t="s">
        <v>168</v>
      </c>
      <c r="E144" s="111" t="s">
        <v>1</v>
      </c>
      <c r="F144" s="112" t="s">
        <v>589</v>
      </c>
      <c r="H144" s="113">
        <v>35.238</v>
      </c>
      <c r="I144" s="114"/>
      <c r="L144" s="109"/>
      <c r="M144" s="115"/>
      <c r="N144" s="116"/>
      <c r="O144" s="116"/>
      <c r="P144" s="116"/>
      <c r="Q144" s="116"/>
      <c r="R144" s="116"/>
      <c r="S144" s="116"/>
      <c r="T144" s="117"/>
      <c r="AT144" s="111" t="s">
        <v>168</v>
      </c>
      <c r="AU144" s="111" t="s">
        <v>86</v>
      </c>
      <c r="AV144" s="8" t="s">
        <v>86</v>
      </c>
      <c r="AW144" s="8" t="s">
        <v>32</v>
      </c>
      <c r="AX144" s="8" t="s">
        <v>76</v>
      </c>
      <c r="AY144" s="111" t="s">
        <v>151</v>
      </c>
    </row>
    <row r="145" spans="1:65" s="8" customFormat="1">
      <c r="B145" s="109"/>
      <c r="D145" s="110" t="s">
        <v>168</v>
      </c>
      <c r="E145" s="111" t="s">
        <v>1</v>
      </c>
      <c r="F145" s="112" t="s">
        <v>590</v>
      </c>
      <c r="H145" s="113">
        <v>1.762</v>
      </c>
      <c r="I145" s="114"/>
      <c r="L145" s="109"/>
      <c r="M145" s="115"/>
      <c r="N145" s="116"/>
      <c r="O145" s="116"/>
      <c r="P145" s="116"/>
      <c r="Q145" s="116"/>
      <c r="R145" s="116"/>
      <c r="S145" s="116"/>
      <c r="T145" s="117"/>
      <c r="AT145" s="111" t="s">
        <v>168</v>
      </c>
      <c r="AU145" s="111" t="s">
        <v>86</v>
      </c>
      <c r="AV145" s="8" t="s">
        <v>86</v>
      </c>
      <c r="AW145" s="8" t="s">
        <v>32</v>
      </c>
      <c r="AX145" s="8" t="s">
        <v>76</v>
      </c>
      <c r="AY145" s="111" t="s">
        <v>151</v>
      </c>
    </row>
    <row r="146" spans="1:65" s="9" customFormat="1">
      <c r="B146" s="118"/>
      <c r="D146" s="110" t="s">
        <v>168</v>
      </c>
      <c r="E146" s="119" t="s">
        <v>1</v>
      </c>
      <c r="F146" s="120" t="s">
        <v>170</v>
      </c>
      <c r="H146" s="121">
        <v>37</v>
      </c>
      <c r="I146" s="122"/>
      <c r="L146" s="118"/>
      <c r="M146" s="123"/>
      <c r="N146" s="124"/>
      <c r="O146" s="124"/>
      <c r="P146" s="124"/>
      <c r="Q146" s="124"/>
      <c r="R146" s="124"/>
      <c r="S146" s="124"/>
      <c r="T146" s="125"/>
      <c r="AT146" s="119" t="s">
        <v>168</v>
      </c>
      <c r="AU146" s="119" t="s">
        <v>86</v>
      </c>
      <c r="AV146" s="9" t="s">
        <v>158</v>
      </c>
      <c r="AW146" s="9" t="s">
        <v>32</v>
      </c>
      <c r="AX146" s="9" t="s">
        <v>84</v>
      </c>
      <c r="AY146" s="119" t="s">
        <v>151</v>
      </c>
    </row>
    <row r="147" spans="1:65" s="2" customFormat="1" ht="19.899999999999999" customHeight="1">
      <c r="A147" s="21"/>
      <c r="B147" s="95"/>
      <c r="C147" s="126" t="s">
        <v>213</v>
      </c>
      <c r="D147" s="126" t="s">
        <v>195</v>
      </c>
      <c r="E147" s="127" t="s">
        <v>295</v>
      </c>
      <c r="F147" s="128" t="s">
        <v>296</v>
      </c>
      <c r="G147" s="129" t="s">
        <v>255</v>
      </c>
      <c r="H147" s="130">
        <v>1.3959999999999999</v>
      </c>
      <c r="I147" s="131"/>
      <c r="J147" s="132">
        <f>ROUND(I147*H147,2)</f>
        <v>0</v>
      </c>
      <c r="K147" s="128" t="s">
        <v>198</v>
      </c>
      <c r="L147" s="133"/>
      <c r="M147" s="134" t="s">
        <v>1</v>
      </c>
      <c r="N147" s="135" t="s">
        <v>41</v>
      </c>
      <c r="O147" s="36"/>
      <c r="P147" s="105">
        <f>O147*H147</f>
        <v>0</v>
      </c>
      <c r="Q147" s="105">
        <v>1</v>
      </c>
      <c r="R147" s="105">
        <f>Q147*H147</f>
        <v>1.3959999999999999</v>
      </c>
      <c r="S147" s="105">
        <v>0</v>
      </c>
      <c r="T147" s="106">
        <f>S147*H147</f>
        <v>0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R147" s="107" t="s">
        <v>186</v>
      </c>
      <c r="AT147" s="107" t="s">
        <v>195</v>
      </c>
      <c r="AU147" s="107" t="s">
        <v>86</v>
      </c>
      <c r="AY147" s="11" t="s">
        <v>151</v>
      </c>
      <c r="BE147" s="108">
        <f>IF(N147="základní",J147,0)</f>
        <v>0</v>
      </c>
      <c r="BF147" s="108">
        <f>IF(N147="snížená",J147,0)</f>
        <v>0</v>
      </c>
      <c r="BG147" s="108">
        <f>IF(N147="zákl. přenesená",J147,0)</f>
        <v>0</v>
      </c>
      <c r="BH147" s="108">
        <f>IF(N147="sníž. přenesená",J147,0)</f>
        <v>0</v>
      </c>
      <c r="BI147" s="108">
        <f>IF(N147="nulová",J147,0)</f>
        <v>0</v>
      </c>
      <c r="BJ147" s="11" t="s">
        <v>84</v>
      </c>
      <c r="BK147" s="108">
        <f>ROUND(I147*H147,2)</f>
        <v>0</v>
      </c>
      <c r="BL147" s="11" t="s">
        <v>158</v>
      </c>
      <c r="BM147" s="107" t="s">
        <v>591</v>
      </c>
    </row>
    <row r="148" spans="1:65" s="8" customFormat="1">
      <c r="B148" s="109"/>
      <c r="D148" s="110" t="s">
        <v>168</v>
      </c>
      <c r="E148" s="111" t="s">
        <v>1</v>
      </c>
      <c r="F148" s="112" t="s">
        <v>592</v>
      </c>
      <c r="H148" s="113">
        <v>1.3959999999999999</v>
      </c>
      <c r="I148" s="114"/>
      <c r="L148" s="109"/>
      <c r="M148" s="115"/>
      <c r="N148" s="116"/>
      <c r="O148" s="116"/>
      <c r="P148" s="116"/>
      <c r="Q148" s="116"/>
      <c r="R148" s="116"/>
      <c r="S148" s="116"/>
      <c r="T148" s="117"/>
      <c r="AT148" s="111" t="s">
        <v>168</v>
      </c>
      <c r="AU148" s="111" t="s">
        <v>86</v>
      </c>
      <c r="AV148" s="8" t="s">
        <v>86</v>
      </c>
      <c r="AW148" s="8" t="s">
        <v>32</v>
      </c>
      <c r="AX148" s="8" t="s">
        <v>84</v>
      </c>
      <c r="AY148" s="111" t="s">
        <v>151</v>
      </c>
    </row>
    <row r="149" spans="1:65" s="2" customFormat="1" ht="22.15" customHeight="1">
      <c r="A149" s="21"/>
      <c r="B149" s="95"/>
      <c r="C149" s="96" t="s">
        <v>8</v>
      </c>
      <c r="D149" s="96" t="s">
        <v>153</v>
      </c>
      <c r="E149" s="97" t="s">
        <v>593</v>
      </c>
      <c r="F149" s="98" t="s">
        <v>594</v>
      </c>
      <c r="G149" s="99" t="s">
        <v>288</v>
      </c>
      <c r="H149" s="100">
        <v>1</v>
      </c>
      <c r="I149" s="101"/>
      <c r="J149" s="102">
        <f>ROUND(I149*H149,2)</f>
        <v>0</v>
      </c>
      <c r="K149" s="98" t="s">
        <v>157</v>
      </c>
      <c r="L149" s="22"/>
      <c r="M149" s="103" t="s">
        <v>1</v>
      </c>
      <c r="N149" s="104" t="s">
        <v>41</v>
      </c>
      <c r="O149" s="36"/>
      <c r="P149" s="105">
        <f>O149*H149</f>
        <v>0</v>
      </c>
      <c r="Q149" s="105">
        <v>0</v>
      </c>
      <c r="R149" s="105">
        <f>Q149*H149</f>
        <v>0</v>
      </c>
      <c r="S149" s="105">
        <v>0</v>
      </c>
      <c r="T149" s="106">
        <f>S149*H149</f>
        <v>0</v>
      </c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R149" s="107" t="s">
        <v>158</v>
      </c>
      <c r="AT149" s="107" t="s">
        <v>153</v>
      </c>
      <c r="AU149" s="107" t="s">
        <v>86</v>
      </c>
      <c r="AY149" s="11" t="s">
        <v>151</v>
      </c>
      <c r="BE149" s="108">
        <f>IF(N149="základní",J149,0)</f>
        <v>0</v>
      </c>
      <c r="BF149" s="108">
        <f>IF(N149="snížená",J149,0)</f>
        <v>0</v>
      </c>
      <c r="BG149" s="108">
        <f>IF(N149="zákl. přenesená",J149,0)</f>
        <v>0</v>
      </c>
      <c r="BH149" s="108">
        <f>IF(N149="sníž. přenesená",J149,0)</f>
        <v>0</v>
      </c>
      <c r="BI149" s="108">
        <f>IF(N149="nulová",J149,0)</f>
        <v>0</v>
      </c>
      <c r="BJ149" s="11" t="s">
        <v>84</v>
      </c>
      <c r="BK149" s="108">
        <f>ROUND(I149*H149,2)</f>
        <v>0</v>
      </c>
      <c r="BL149" s="11" t="s">
        <v>158</v>
      </c>
      <c r="BM149" s="107" t="s">
        <v>595</v>
      </c>
    </row>
    <row r="150" spans="1:65" s="2" customFormat="1" ht="22.15" customHeight="1">
      <c r="A150" s="21"/>
      <c r="B150" s="95"/>
      <c r="C150" s="126" t="s">
        <v>219</v>
      </c>
      <c r="D150" s="126" t="s">
        <v>195</v>
      </c>
      <c r="E150" s="127" t="s">
        <v>308</v>
      </c>
      <c r="F150" s="128" t="s">
        <v>309</v>
      </c>
      <c r="G150" s="129" t="s">
        <v>288</v>
      </c>
      <c r="H150" s="130">
        <v>1</v>
      </c>
      <c r="I150" s="131"/>
      <c r="J150" s="132">
        <f>ROUND(I150*H150,2)</f>
        <v>0</v>
      </c>
      <c r="K150" s="128" t="s">
        <v>198</v>
      </c>
      <c r="L150" s="133"/>
      <c r="M150" s="134" t="s">
        <v>1</v>
      </c>
      <c r="N150" s="135" t="s">
        <v>41</v>
      </c>
      <c r="O150" s="36"/>
      <c r="P150" s="105">
        <f>O150*H150</f>
        <v>0</v>
      </c>
      <c r="Q150" s="105">
        <v>0</v>
      </c>
      <c r="R150" s="105">
        <f>Q150*H150</f>
        <v>0</v>
      </c>
      <c r="S150" s="105">
        <v>0</v>
      </c>
      <c r="T150" s="106">
        <f>S150*H150</f>
        <v>0</v>
      </c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R150" s="107" t="s">
        <v>186</v>
      </c>
      <c r="AT150" s="107" t="s">
        <v>195</v>
      </c>
      <c r="AU150" s="107" t="s">
        <v>86</v>
      </c>
      <c r="AY150" s="11" t="s">
        <v>151</v>
      </c>
      <c r="BE150" s="108">
        <f>IF(N150="základní",J150,0)</f>
        <v>0</v>
      </c>
      <c r="BF150" s="108">
        <f>IF(N150="snížená",J150,0)</f>
        <v>0</v>
      </c>
      <c r="BG150" s="108">
        <f>IF(N150="zákl. přenesená",J150,0)</f>
        <v>0</v>
      </c>
      <c r="BH150" s="108">
        <f>IF(N150="sníž. přenesená",J150,0)</f>
        <v>0</v>
      </c>
      <c r="BI150" s="108">
        <f>IF(N150="nulová",J150,0)</f>
        <v>0</v>
      </c>
      <c r="BJ150" s="11" t="s">
        <v>84</v>
      </c>
      <c r="BK150" s="108">
        <f>ROUND(I150*H150,2)</f>
        <v>0</v>
      </c>
      <c r="BL150" s="11" t="s">
        <v>158</v>
      </c>
      <c r="BM150" s="107" t="s">
        <v>596</v>
      </c>
    </row>
    <row r="151" spans="1:65" s="2" customFormat="1" ht="22.15" customHeight="1">
      <c r="A151" s="21"/>
      <c r="B151" s="95"/>
      <c r="C151" s="96" t="s">
        <v>224</v>
      </c>
      <c r="D151" s="96" t="s">
        <v>153</v>
      </c>
      <c r="E151" s="97" t="s">
        <v>312</v>
      </c>
      <c r="F151" s="98" t="s">
        <v>313</v>
      </c>
      <c r="G151" s="99" t="s">
        <v>237</v>
      </c>
      <c r="H151" s="100">
        <v>74</v>
      </c>
      <c r="I151" s="101"/>
      <c r="J151" s="102">
        <f>ROUND(I151*H151,2)</f>
        <v>0</v>
      </c>
      <c r="K151" s="98" t="s">
        <v>1</v>
      </c>
      <c r="L151" s="22"/>
      <c r="M151" s="103" t="s">
        <v>1</v>
      </c>
      <c r="N151" s="104" t="s">
        <v>41</v>
      </c>
      <c r="O151" s="36"/>
      <c r="P151" s="105">
        <f>O151*H151</f>
        <v>0</v>
      </c>
      <c r="Q151" s="105">
        <v>0</v>
      </c>
      <c r="R151" s="105">
        <f>Q151*H151</f>
        <v>0</v>
      </c>
      <c r="S151" s="105">
        <v>0</v>
      </c>
      <c r="T151" s="106">
        <f>S151*H151</f>
        <v>0</v>
      </c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R151" s="107" t="s">
        <v>158</v>
      </c>
      <c r="AT151" s="107" t="s">
        <v>153</v>
      </c>
      <c r="AU151" s="107" t="s">
        <v>86</v>
      </c>
      <c r="AY151" s="11" t="s">
        <v>151</v>
      </c>
      <c r="BE151" s="108">
        <f>IF(N151="základní",J151,0)</f>
        <v>0</v>
      </c>
      <c r="BF151" s="108">
        <f>IF(N151="snížená",J151,0)</f>
        <v>0</v>
      </c>
      <c r="BG151" s="108">
        <f>IF(N151="zákl. přenesená",J151,0)</f>
        <v>0</v>
      </c>
      <c r="BH151" s="108">
        <f>IF(N151="sníž. přenesená",J151,0)</f>
        <v>0</v>
      </c>
      <c r="BI151" s="108">
        <f>IF(N151="nulová",J151,0)</f>
        <v>0</v>
      </c>
      <c r="BJ151" s="11" t="s">
        <v>84</v>
      </c>
      <c r="BK151" s="108">
        <f>ROUND(I151*H151,2)</f>
        <v>0</v>
      </c>
      <c r="BL151" s="11" t="s">
        <v>158</v>
      </c>
      <c r="BM151" s="107" t="s">
        <v>597</v>
      </c>
    </row>
    <row r="152" spans="1:65" s="8" customFormat="1">
      <c r="B152" s="109"/>
      <c r="D152" s="110" t="s">
        <v>168</v>
      </c>
      <c r="E152" s="111" t="s">
        <v>1</v>
      </c>
      <c r="F152" s="112" t="s">
        <v>469</v>
      </c>
      <c r="H152" s="113">
        <v>74</v>
      </c>
      <c r="I152" s="114"/>
      <c r="L152" s="109"/>
      <c r="M152" s="115"/>
      <c r="N152" s="116"/>
      <c r="O152" s="116"/>
      <c r="P152" s="116"/>
      <c r="Q152" s="116"/>
      <c r="R152" s="116"/>
      <c r="S152" s="116"/>
      <c r="T152" s="117"/>
      <c r="AT152" s="111" t="s">
        <v>168</v>
      </c>
      <c r="AU152" s="111" t="s">
        <v>86</v>
      </c>
      <c r="AV152" s="8" t="s">
        <v>86</v>
      </c>
      <c r="AW152" s="8" t="s">
        <v>32</v>
      </c>
      <c r="AX152" s="8" t="s">
        <v>84</v>
      </c>
      <c r="AY152" s="111" t="s">
        <v>151</v>
      </c>
    </row>
    <row r="153" spans="1:65" s="2" customFormat="1" ht="14.45" customHeight="1">
      <c r="A153" s="21"/>
      <c r="B153" s="95"/>
      <c r="C153" s="126" t="s">
        <v>229</v>
      </c>
      <c r="D153" s="126" t="s">
        <v>195</v>
      </c>
      <c r="E153" s="127" t="s">
        <v>317</v>
      </c>
      <c r="F153" s="128" t="s">
        <v>318</v>
      </c>
      <c r="G153" s="129" t="s">
        <v>156</v>
      </c>
      <c r="H153" s="130">
        <v>319.68</v>
      </c>
      <c r="I153" s="131"/>
      <c r="J153" s="132">
        <f>ROUND(I153*H153,2)</f>
        <v>0</v>
      </c>
      <c r="K153" s="128" t="s">
        <v>1</v>
      </c>
      <c r="L153" s="133"/>
      <c r="M153" s="134" t="s">
        <v>1</v>
      </c>
      <c r="N153" s="135" t="s">
        <v>41</v>
      </c>
      <c r="O153" s="36"/>
      <c r="P153" s="105">
        <f>O153*H153</f>
        <v>0</v>
      </c>
      <c r="Q153" s="105">
        <v>3.2000000000000002E-3</v>
      </c>
      <c r="R153" s="105">
        <f>Q153*H153</f>
        <v>1.0229760000000001</v>
      </c>
      <c r="S153" s="105">
        <v>0</v>
      </c>
      <c r="T153" s="106">
        <f>S153*H153</f>
        <v>0</v>
      </c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R153" s="107" t="s">
        <v>186</v>
      </c>
      <c r="AT153" s="107" t="s">
        <v>195</v>
      </c>
      <c r="AU153" s="107" t="s">
        <v>86</v>
      </c>
      <c r="AY153" s="11" t="s">
        <v>151</v>
      </c>
      <c r="BE153" s="108">
        <f>IF(N153="základní",J153,0)</f>
        <v>0</v>
      </c>
      <c r="BF153" s="108">
        <f>IF(N153="snížená",J153,0)</f>
        <v>0</v>
      </c>
      <c r="BG153" s="108">
        <f>IF(N153="zákl. přenesená",J153,0)</f>
        <v>0</v>
      </c>
      <c r="BH153" s="108">
        <f>IF(N153="sníž. přenesená",J153,0)</f>
        <v>0</v>
      </c>
      <c r="BI153" s="108">
        <f>IF(N153="nulová",J153,0)</f>
        <v>0</v>
      </c>
      <c r="BJ153" s="11" t="s">
        <v>84</v>
      </c>
      <c r="BK153" s="108">
        <f>ROUND(I153*H153,2)</f>
        <v>0</v>
      </c>
      <c r="BL153" s="11" t="s">
        <v>158</v>
      </c>
      <c r="BM153" s="107" t="s">
        <v>598</v>
      </c>
    </row>
    <row r="154" spans="1:65" s="8" customFormat="1">
      <c r="B154" s="109"/>
      <c r="D154" s="110" t="s">
        <v>168</v>
      </c>
      <c r="E154" s="111" t="s">
        <v>1</v>
      </c>
      <c r="F154" s="112" t="s">
        <v>599</v>
      </c>
      <c r="H154" s="113">
        <v>319.68</v>
      </c>
      <c r="I154" s="114"/>
      <c r="L154" s="109"/>
      <c r="M154" s="115"/>
      <c r="N154" s="116"/>
      <c r="O154" s="116"/>
      <c r="P154" s="116"/>
      <c r="Q154" s="116"/>
      <c r="R154" s="116"/>
      <c r="S154" s="116"/>
      <c r="T154" s="117"/>
      <c r="AT154" s="111" t="s">
        <v>168</v>
      </c>
      <c r="AU154" s="111" t="s">
        <v>86</v>
      </c>
      <c r="AV154" s="8" t="s">
        <v>86</v>
      </c>
      <c r="AW154" s="8" t="s">
        <v>32</v>
      </c>
      <c r="AX154" s="8" t="s">
        <v>76</v>
      </c>
      <c r="AY154" s="111" t="s">
        <v>151</v>
      </c>
    </row>
    <row r="155" spans="1:65" s="9" customFormat="1">
      <c r="B155" s="118"/>
      <c r="D155" s="110" t="s">
        <v>168</v>
      </c>
      <c r="E155" s="119" t="s">
        <v>1</v>
      </c>
      <c r="F155" s="120" t="s">
        <v>170</v>
      </c>
      <c r="H155" s="121">
        <v>319.68</v>
      </c>
      <c r="I155" s="122"/>
      <c r="L155" s="118"/>
      <c r="M155" s="123"/>
      <c r="N155" s="124"/>
      <c r="O155" s="124"/>
      <c r="P155" s="124"/>
      <c r="Q155" s="124"/>
      <c r="R155" s="124"/>
      <c r="S155" s="124"/>
      <c r="T155" s="125"/>
      <c r="AT155" s="119" t="s">
        <v>168</v>
      </c>
      <c r="AU155" s="119" t="s">
        <v>86</v>
      </c>
      <c r="AV155" s="9" t="s">
        <v>158</v>
      </c>
      <c r="AW155" s="9" t="s">
        <v>32</v>
      </c>
      <c r="AX155" s="9" t="s">
        <v>84</v>
      </c>
      <c r="AY155" s="119" t="s">
        <v>151</v>
      </c>
    </row>
    <row r="156" spans="1:65" s="2" customFormat="1" ht="19.899999999999999" customHeight="1">
      <c r="A156" s="21"/>
      <c r="B156" s="95"/>
      <c r="C156" s="96" t="s">
        <v>234</v>
      </c>
      <c r="D156" s="96" t="s">
        <v>153</v>
      </c>
      <c r="E156" s="97" t="s">
        <v>322</v>
      </c>
      <c r="F156" s="98" t="s">
        <v>323</v>
      </c>
      <c r="G156" s="99" t="s">
        <v>237</v>
      </c>
      <c r="H156" s="100">
        <v>370</v>
      </c>
      <c r="I156" s="101"/>
      <c r="J156" s="102">
        <f>ROUND(I156*H156,2)</f>
        <v>0</v>
      </c>
      <c r="K156" s="98" t="s">
        <v>157</v>
      </c>
      <c r="L156" s="22"/>
      <c r="M156" s="103" t="s">
        <v>1</v>
      </c>
      <c r="N156" s="104" t="s">
        <v>41</v>
      </c>
      <c r="O156" s="36"/>
      <c r="P156" s="105">
        <f>O156*H156</f>
        <v>0</v>
      </c>
      <c r="Q156" s="105">
        <v>0</v>
      </c>
      <c r="R156" s="105">
        <f>Q156*H156</f>
        <v>0</v>
      </c>
      <c r="S156" s="105">
        <v>0</v>
      </c>
      <c r="T156" s="106">
        <f>S156*H156</f>
        <v>0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R156" s="107" t="s">
        <v>158</v>
      </c>
      <c r="AT156" s="107" t="s">
        <v>153</v>
      </c>
      <c r="AU156" s="107" t="s">
        <v>86</v>
      </c>
      <c r="AY156" s="11" t="s">
        <v>151</v>
      </c>
      <c r="BE156" s="108">
        <f>IF(N156="základní",J156,0)</f>
        <v>0</v>
      </c>
      <c r="BF156" s="108">
        <f>IF(N156="snížená",J156,0)</f>
        <v>0</v>
      </c>
      <c r="BG156" s="108">
        <f>IF(N156="zákl. přenesená",J156,0)</f>
        <v>0</v>
      </c>
      <c r="BH156" s="108">
        <f>IF(N156="sníž. přenesená",J156,0)</f>
        <v>0</v>
      </c>
      <c r="BI156" s="108">
        <f>IF(N156="nulová",J156,0)</f>
        <v>0</v>
      </c>
      <c r="BJ156" s="11" t="s">
        <v>84</v>
      </c>
      <c r="BK156" s="108">
        <f>ROUND(I156*H156,2)</f>
        <v>0</v>
      </c>
      <c r="BL156" s="11" t="s">
        <v>158</v>
      </c>
      <c r="BM156" s="107" t="s">
        <v>600</v>
      </c>
    </row>
    <row r="157" spans="1:65" s="8" customFormat="1">
      <c r="B157" s="109"/>
      <c r="D157" s="110" t="s">
        <v>168</v>
      </c>
      <c r="E157" s="111" t="s">
        <v>1</v>
      </c>
      <c r="F157" s="112" t="s">
        <v>601</v>
      </c>
      <c r="H157" s="113">
        <v>370</v>
      </c>
      <c r="I157" s="114"/>
      <c r="L157" s="109"/>
      <c r="M157" s="115"/>
      <c r="N157" s="116"/>
      <c r="O157" s="116"/>
      <c r="P157" s="116"/>
      <c r="Q157" s="116"/>
      <c r="R157" s="116"/>
      <c r="S157" s="116"/>
      <c r="T157" s="117"/>
      <c r="AT157" s="111" t="s">
        <v>168</v>
      </c>
      <c r="AU157" s="111" t="s">
        <v>86</v>
      </c>
      <c r="AV157" s="8" t="s">
        <v>86</v>
      </c>
      <c r="AW157" s="8" t="s">
        <v>32</v>
      </c>
      <c r="AX157" s="8" t="s">
        <v>84</v>
      </c>
      <c r="AY157" s="111" t="s">
        <v>151</v>
      </c>
    </row>
    <row r="158" spans="1:65" s="2" customFormat="1" ht="14.45" customHeight="1">
      <c r="A158" s="21"/>
      <c r="B158" s="95"/>
      <c r="C158" s="126" t="s">
        <v>240</v>
      </c>
      <c r="D158" s="126" t="s">
        <v>195</v>
      </c>
      <c r="E158" s="127" t="s">
        <v>327</v>
      </c>
      <c r="F158" s="128" t="s">
        <v>328</v>
      </c>
      <c r="G158" s="129" t="s">
        <v>237</v>
      </c>
      <c r="H158" s="130">
        <v>370</v>
      </c>
      <c r="I158" s="131"/>
      <c r="J158" s="132">
        <f>ROUND(I158*H158,2)</f>
        <v>0</v>
      </c>
      <c r="K158" s="128" t="s">
        <v>1</v>
      </c>
      <c r="L158" s="133"/>
      <c r="M158" s="134" t="s">
        <v>1</v>
      </c>
      <c r="N158" s="135" t="s">
        <v>41</v>
      </c>
      <c r="O158" s="36"/>
      <c r="P158" s="105">
        <f>O158*H158</f>
        <v>0</v>
      </c>
      <c r="Q158" s="105">
        <v>5.0000000000000002E-5</v>
      </c>
      <c r="R158" s="105">
        <f>Q158*H158</f>
        <v>1.8500000000000003E-2</v>
      </c>
      <c r="S158" s="105">
        <v>0</v>
      </c>
      <c r="T158" s="106">
        <f>S158*H158</f>
        <v>0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R158" s="107" t="s">
        <v>186</v>
      </c>
      <c r="AT158" s="107" t="s">
        <v>195</v>
      </c>
      <c r="AU158" s="107" t="s">
        <v>86</v>
      </c>
      <c r="AY158" s="11" t="s">
        <v>151</v>
      </c>
      <c r="BE158" s="108">
        <f>IF(N158="základní",J158,0)</f>
        <v>0</v>
      </c>
      <c r="BF158" s="108">
        <f>IF(N158="snížená",J158,0)</f>
        <v>0</v>
      </c>
      <c r="BG158" s="108">
        <f>IF(N158="zákl. přenesená",J158,0)</f>
        <v>0</v>
      </c>
      <c r="BH158" s="108">
        <f>IF(N158="sníž. přenesená",J158,0)</f>
        <v>0</v>
      </c>
      <c r="BI158" s="108">
        <f>IF(N158="nulová",J158,0)</f>
        <v>0</v>
      </c>
      <c r="BJ158" s="11" t="s">
        <v>84</v>
      </c>
      <c r="BK158" s="108">
        <f>ROUND(I158*H158,2)</f>
        <v>0</v>
      </c>
      <c r="BL158" s="11" t="s">
        <v>158</v>
      </c>
      <c r="BM158" s="107" t="s">
        <v>602</v>
      </c>
    </row>
    <row r="159" spans="1:65" s="2" customFormat="1" ht="22.15" customHeight="1">
      <c r="A159" s="21"/>
      <c r="B159" s="95"/>
      <c r="C159" s="96" t="s">
        <v>7</v>
      </c>
      <c r="D159" s="96" t="s">
        <v>153</v>
      </c>
      <c r="E159" s="97" t="s">
        <v>331</v>
      </c>
      <c r="F159" s="98" t="s">
        <v>332</v>
      </c>
      <c r="G159" s="99" t="s">
        <v>237</v>
      </c>
      <c r="H159" s="100">
        <v>370</v>
      </c>
      <c r="I159" s="101"/>
      <c r="J159" s="102">
        <f>ROUND(I159*H159,2)</f>
        <v>0</v>
      </c>
      <c r="K159" s="98" t="s">
        <v>157</v>
      </c>
      <c r="L159" s="22"/>
      <c r="M159" s="103" t="s">
        <v>1</v>
      </c>
      <c r="N159" s="104" t="s">
        <v>41</v>
      </c>
      <c r="O159" s="36"/>
      <c r="P159" s="105">
        <f>O159*H159</f>
        <v>0</v>
      </c>
      <c r="Q159" s="105">
        <v>0</v>
      </c>
      <c r="R159" s="105">
        <f>Q159*H159</f>
        <v>0</v>
      </c>
      <c r="S159" s="105">
        <v>0</v>
      </c>
      <c r="T159" s="106">
        <f>S159*H159</f>
        <v>0</v>
      </c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R159" s="107" t="s">
        <v>158</v>
      </c>
      <c r="AT159" s="107" t="s">
        <v>153</v>
      </c>
      <c r="AU159" s="107" t="s">
        <v>86</v>
      </c>
      <c r="AY159" s="11" t="s">
        <v>151</v>
      </c>
      <c r="BE159" s="108">
        <f>IF(N159="základní",J159,0)</f>
        <v>0</v>
      </c>
      <c r="BF159" s="108">
        <f>IF(N159="snížená",J159,0)</f>
        <v>0</v>
      </c>
      <c r="BG159" s="108">
        <f>IF(N159="zákl. přenesená",J159,0)</f>
        <v>0</v>
      </c>
      <c r="BH159" s="108">
        <f>IF(N159="sníž. přenesená",J159,0)</f>
        <v>0</v>
      </c>
      <c r="BI159" s="108">
        <f>IF(N159="nulová",J159,0)</f>
        <v>0</v>
      </c>
      <c r="BJ159" s="11" t="s">
        <v>84</v>
      </c>
      <c r="BK159" s="108">
        <f>ROUND(I159*H159,2)</f>
        <v>0</v>
      </c>
      <c r="BL159" s="11" t="s">
        <v>158</v>
      </c>
      <c r="BM159" s="107" t="s">
        <v>603</v>
      </c>
    </row>
    <row r="160" spans="1:65" s="2" customFormat="1" ht="30" customHeight="1">
      <c r="A160" s="21"/>
      <c r="B160" s="95"/>
      <c r="C160" s="96" t="s">
        <v>247</v>
      </c>
      <c r="D160" s="96" t="s">
        <v>153</v>
      </c>
      <c r="E160" s="97" t="s">
        <v>343</v>
      </c>
      <c r="F160" s="98" t="s">
        <v>344</v>
      </c>
      <c r="G160" s="99" t="s">
        <v>156</v>
      </c>
      <c r="H160" s="100">
        <v>444</v>
      </c>
      <c r="I160" s="101"/>
      <c r="J160" s="102">
        <f>ROUND(I160*H160,2)</f>
        <v>0</v>
      </c>
      <c r="K160" s="98" t="s">
        <v>1</v>
      </c>
      <c r="L160" s="22"/>
      <c r="M160" s="103" t="s">
        <v>1</v>
      </c>
      <c r="N160" s="104" t="s">
        <v>41</v>
      </c>
      <c r="O160" s="36"/>
      <c r="P160" s="105">
        <f>O160*H160</f>
        <v>0</v>
      </c>
      <c r="Q160" s="105">
        <v>2.1000000000000001E-4</v>
      </c>
      <c r="R160" s="105">
        <f>Q160*H160</f>
        <v>9.3240000000000003E-2</v>
      </c>
      <c r="S160" s="105">
        <v>0</v>
      </c>
      <c r="T160" s="106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07" t="s">
        <v>158</v>
      </c>
      <c r="AT160" s="107" t="s">
        <v>153</v>
      </c>
      <c r="AU160" s="107" t="s">
        <v>86</v>
      </c>
      <c r="AY160" s="11" t="s">
        <v>151</v>
      </c>
      <c r="BE160" s="108">
        <f>IF(N160="základní",J160,0)</f>
        <v>0</v>
      </c>
      <c r="BF160" s="108">
        <f>IF(N160="snížená",J160,0)</f>
        <v>0</v>
      </c>
      <c r="BG160" s="108">
        <f>IF(N160="zákl. přenesená",J160,0)</f>
        <v>0</v>
      </c>
      <c r="BH160" s="108">
        <f>IF(N160="sníž. přenesená",J160,0)</f>
        <v>0</v>
      </c>
      <c r="BI160" s="108">
        <f>IF(N160="nulová",J160,0)</f>
        <v>0</v>
      </c>
      <c r="BJ160" s="11" t="s">
        <v>84</v>
      </c>
      <c r="BK160" s="108">
        <f>ROUND(I160*H160,2)</f>
        <v>0</v>
      </c>
      <c r="BL160" s="11" t="s">
        <v>158</v>
      </c>
      <c r="BM160" s="107" t="s">
        <v>604</v>
      </c>
    </row>
    <row r="161" spans="1:65" s="8" customFormat="1">
      <c r="B161" s="109"/>
      <c r="D161" s="110" t="s">
        <v>168</v>
      </c>
      <c r="E161" s="111" t="s">
        <v>1</v>
      </c>
      <c r="F161" s="112" t="s">
        <v>605</v>
      </c>
      <c r="H161" s="113">
        <v>444</v>
      </c>
      <c r="I161" s="114"/>
      <c r="L161" s="109"/>
      <c r="M161" s="115"/>
      <c r="N161" s="116"/>
      <c r="O161" s="116"/>
      <c r="P161" s="116"/>
      <c r="Q161" s="116"/>
      <c r="R161" s="116"/>
      <c r="S161" s="116"/>
      <c r="T161" s="117"/>
      <c r="AT161" s="111" t="s">
        <v>168</v>
      </c>
      <c r="AU161" s="111" t="s">
        <v>86</v>
      </c>
      <c r="AV161" s="8" t="s">
        <v>86</v>
      </c>
      <c r="AW161" s="8" t="s">
        <v>32</v>
      </c>
      <c r="AX161" s="8" t="s">
        <v>84</v>
      </c>
      <c r="AY161" s="111" t="s">
        <v>151</v>
      </c>
    </row>
    <row r="162" spans="1:65" s="7" customFormat="1" ht="22.9" customHeight="1">
      <c r="B162" s="82"/>
      <c r="D162" s="83" t="s">
        <v>75</v>
      </c>
      <c r="E162" s="93" t="s">
        <v>390</v>
      </c>
      <c r="F162" s="93" t="s">
        <v>606</v>
      </c>
      <c r="I162" s="85"/>
      <c r="J162" s="94">
        <f>BK162</f>
        <v>0</v>
      </c>
      <c r="L162" s="82"/>
      <c r="M162" s="87"/>
      <c r="N162" s="88"/>
      <c r="O162" s="88"/>
      <c r="P162" s="89">
        <f>SUM(P163:P165)</f>
        <v>0</v>
      </c>
      <c r="Q162" s="88"/>
      <c r="R162" s="89">
        <f>SUM(R163:R165)</f>
        <v>394.79231999999996</v>
      </c>
      <c r="S162" s="88"/>
      <c r="T162" s="90">
        <f>SUM(T163:T165)</f>
        <v>0</v>
      </c>
      <c r="AR162" s="83" t="s">
        <v>84</v>
      </c>
      <c r="AT162" s="91" t="s">
        <v>75</v>
      </c>
      <c r="AU162" s="91" t="s">
        <v>84</v>
      </c>
      <c r="AY162" s="83" t="s">
        <v>151</v>
      </c>
      <c r="BK162" s="92">
        <f>SUM(BK163:BK165)</f>
        <v>0</v>
      </c>
    </row>
    <row r="163" spans="1:65" s="2" customFormat="1" ht="22.15" customHeight="1">
      <c r="A163" s="21"/>
      <c r="B163" s="95"/>
      <c r="C163" s="96" t="s">
        <v>252</v>
      </c>
      <c r="D163" s="96" t="s">
        <v>153</v>
      </c>
      <c r="E163" s="97" t="s">
        <v>548</v>
      </c>
      <c r="F163" s="98" t="s">
        <v>549</v>
      </c>
      <c r="G163" s="99" t="s">
        <v>156</v>
      </c>
      <c r="H163" s="100">
        <v>312</v>
      </c>
      <c r="I163" s="101"/>
      <c r="J163" s="102">
        <f>ROUND(I163*H163,2)</f>
        <v>0</v>
      </c>
      <c r="K163" s="98" t="s">
        <v>157</v>
      </c>
      <c r="L163" s="22"/>
      <c r="M163" s="103" t="s">
        <v>1</v>
      </c>
      <c r="N163" s="104" t="s">
        <v>41</v>
      </c>
      <c r="O163" s="36"/>
      <c r="P163" s="105">
        <f>O163*H163</f>
        <v>0</v>
      </c>
      <c r="Q163" s="105">
        <v>0.69</v>
      </c>
      <c r="R163" s="105">
        <f>Q163*H163</f>
        <v>215.27999999999997</v>
      </c>
      <c r="S163" s="105">
        <v>0</v>
      </c>
      <c r="T163" s="106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07" t="s">
        <v>158</v>
      </c>
      <c r="AT163" s="107" t="s">
        <v>153</v>
      </c>
      <c r="AU163" s="107" t="s">
        <v>86</v>
      </c>
      <c r="AY163" s="11" t="s">
        <v>151</v>
      </c>
      <c r="BE163" s="108">
        <f>IF(N163="základní",J163,0)</f>
        <v>0</v>
      </c>
      <c r="BF163" s="108">
        <f>IF(N163="snížená",J163,0)</f>
        <v>0</v>
      </c>
      <c r="BG163" s="108">
        <f>IF(N163="zákl. přenesená",J163,0)</f>
        <v>0</v>
      </c>
      <c r="BH163" s="108">
        <f>IF(N163="sníž. přenesená",J163,0)</f>
        <v>0</v>
      </c>
      <c r="BI163" s="108">
        <f>IF(N163="nulová",J163,0)</f>
        <v>0</v>
      </c>
      <c r="BJ163" s="11" t="s">
        <v>84</v>
      </c>
      <c r="BK163" s="108">
        <f>ROUND(I163*H163,2)</f>
        <v>0</v>
      </c>
      <c r="BL163" s="11" t="s">
        <v>158</v>
      </c>
      <c r="BM163" s="107" t="s">
        <v>607</v>
      </c>
    </row>
    <row r="164" spans="1:65" s="2" customFormat="1" ht="19.899999999999999" customHeight="1">
      <c r="A164" s="21"/>
      <c r="B164" s="95"/>
      <c r="C164" s="96" t="s">
        <v>257</v>
      </c>
      <c r="D164" s="96" t="s">
        <v>153</v>
      </c>
      <c r="E164" s="97" t="s">
        <v>545</v>
      </c>
      <c r="F164" s="98" t="s">
        <v>546</v>
      </c>
      <c r="G164" s="99" t="s">
        <v>156</v>
      </c>
      <c r="H164" s="100">
        <v>312</v>
      </c>
      <c r="I164" s="101"/>
      <c r="J164" s="102">
        <f>ROUND(I164*H164,2)</f>
        <v>0</v>
      </c>
      <c r="K164" s="98" t="s">
        <v>157</v>
      </c>
      <c r="L164" s="22"/>
      <c r="M164" s="103" t="s">
        <v>1</v>
      </c>
      <c r="N164" s="104" t="s">
        <v>41</v>
      </c>
      <c r="O164" s="36"/>
      <c r="P164" s="105">
        <f>O164*H164</f>
        <v>0</v>
      </c>
      <c r="Q164" s="105">
        <v>0.57499999999999996</v>
      </c>
      <c r="R164" s="105">
        <f>Q164*H164</f>
        <v>179.39999999999998</v>
      </c>
      <c r="S164" s="105">
        <v>0</v>
      </c>
      <c r="T164" s="106">
        <f>S164*H164</f>
        <v>0</v>
      </c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R164" s="107" t="s">
        <v>158</v>
      </c>
      <c r="AT164" s="107" t="s">
        <v>153</v>
      </c>
      <c r="AU164" s="107" t="s">
        <v>86</v>
      </c>
      <c r="AY164" s="11" t="s">
        <v>151</v>
      </c>
      <c r="BE164" s="108">
        <f>IF(N164="základní",J164,0)</f>
        <v>0</v>
      </c>
      <c r="BF164" s="108">
        <f>IF(N164="snížená",J164,0)</f>
        <v>0</v>
      </c>
      <c r="BG164" s="108">
        <f>IF(N164="zákl. přenesená",J164,0)</f>
        <v>0</v>
      </c>
      <c r="BH164" s="108">
        <f>IF(N164="sníž. přenesená",J164,0)</f>
        <v>0</v>
      </c>
      <c r="BI164" s="108">
        <f>IF(N164="nulová",J164,0)</f>
        <v>0</v>
      </c>
      <c r="BJ164" s="11" t="s">
        <v>84</v>
      </c>
      <c r="BK164" s="108">
        <f>ROUND(I164*H164,2)</f>
        <v>0</v>
      </c>
      <c r="BL164" s="11" t="s">
        <v>158</v>
      </c>
      <c r="BM164" s="107" t="s">
        <v>608</v>
      </c>
    </row>
    <row r="165" spans="1:65" s="2" customFormat="1" ht="22.15" customHeight="1">
      <c r="A165" s="21"/>
      <c r="B165" s="95"/>
      <c r="C165" s="96" t="s">
        <v>262</v>
      </c>
      <c r="D165" s="96" t="s">
        <v>153</v>
      </c>
      <c r="E165" s="97" t="s">
        <v>369</v>
      </c>
      <c r="F165" s="98" t="s">
        <v>370</v>
      </c>
      <c r="G165" s="99" t="s">
        <v>156</v>
      </c>
      <c r="H165" s="100">
        <v>312</v>
      </c>
      <c r="I165" s="101"/>
      <c r="J165" s="102">
        <f>ROUND(I165*H165,2)</f>
        <v>0</v>
      </c>
      <c r="K165" s="98" t="s">
        <v>157</v>
      </c>
      <c r="L165" s="22"/>
      <c r="M165" s="103" t="s">
        <v>1</v>
      </c>
      <c r="N165" s="104" t="s">
        <v>41</v>
      </c>
      <c r="O165" s="36"/>
      <c r="P165" s="105">
        <f>O165*H165</f>
        <v>0</v>
      </c>
      <c r="Q165" s="105">
        <v>3.6000000000000002E-4</v>
      </c>
      <c r="R165" s="105">
        <f>Q165*H165</f>
        <v>0.11232</v>
      </c>
      <c r="S165" s="105">
        <v>0</v>
      </c>
      <c r="T165" s="106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107" t="s">
        <v>158</v>
      </c>
      <c r="AT165" s="107" t="s">
        <v>153</v>
      </c>
      <c r="AU165" s="107" t="s">
        <v>86</v>
      </c>
      <c r="AY165" s="11" t="s">
        <v>151</v>
      </c>
      <c r="BE165" s="108">
        <f>IF(N165="základní",J165,0)</f>
        <v>0</v>
      </c>
      <c r="BF165" s="108">
        <f>IF(N165="snížená",J165,0)</f>
        <v>0</v>
      </c>
      <c r="BG165" s="108">
        <f>IF(N165="zákl. přenesená",J165,0)</f>
        <v>0</v>
      </c>
      <c r="BH165" s="108">
        <f>IF(N165="sníž. přenesená",J165,0)</f>
        <v>0</v>
      </c>
      <c r="BI165" s="108">
        <f>IF(N165="nulová",J165,0)</f>
        <v>0</v>
      </c>
      <c r="BJ165" s="11" t="s">
        <v>84</v>
      </c>
      <c r="BK165" s="108">
        <f>ROUND(I165*H165,2)</f>
        <v>0</v>
      </c>
      <c r="BL165" s="11" t="s">
        <v>158</v>
      </c>
      <c r="BM165" s="107" t="s">
        <v>609</v>
      </c>
    </row>
    <row r="166" spans="1:65" s="7" customFormat="1" ht="22.9" customHeight="1">
      <c r="B166" s="82"/>
      <c r="D166" s="83" t="s">
        <v>75</v>
      </c>
      <c r="E166" s="93" t="s">
        <v>190</v>
      </c>
      <c r="F166" s="93" t="s">
        <v>610</v>
      </c>
      <c r="I166" s="85"/>
      <c r="J166" s="94">
        <f>BK166</f>
        <v>0</v>
      </c>
      <c r="L166" s="82"/>
      <c r="M166" s="87"/>
      <c r="N166" s="88"/>
      <c r="O166" s="88"/>
      <c r="P166" s="89">
        <f>SUM(P167:P168)</f>
        <v>0</v>
      </c>
      <c r="Q166" s="88"/>
      <c r="R166" s="89">
        <f>SUM(R167:R168)</f>
        <v>11.655000000000001</v>
      </c>
      <c r="S166" s="88"/>
      <c r="T166" s="90">
        <f>SUM(T167:T168)</f>
        <v>0</v>
      </c>
      <c r="AR166" s="83" t="s">
        <v>84</v>
      </c>
      <c r="AT166" s="91" t="s">
        <v>75</v>
      </c>
      <c r="AU166" s="91" t="s">
        <v>84</v>
      </c>
      <c r="AY166" s="83" t="s">
        <v>151</v>
      </c>
      <c r="BK166" s="92">
        <f>SUM(BK167:BK168)</f>
        <v>0</v>
      </c>
    </row>
    <row r="167" spans="1:65" s="2" customFormat="1" ht="30" customHeight="1">
      <c r="A167" s="21"/>
      <c r="B167" s="95"/>
      <c r="C167" s="96" t="s">
        <v>265</v>
      </c>
      <c r="D167" s="96" t="s">
        <v>153</v>
      </c>
      <c r="E167" s="97" t="s">
        <v>444</v>
      </c>
      <c r="F167" s="98" t="s">
        <v>445</v>
      </c>
      <c r="G167" s="99" t="s">
        <v>237</v>
      </c>
      <c r="H167" s="100">
        <v>74</v>
      </c>
      <c r="I167" s="101"/>
      <c r="J167" s="102">
        <f>ROUND(I167*H167,2)</f>
        <v>0</v>
      </c>
      <c r="K167" s="98" t="s">
        <v>157</v>
      </c>
      <c r="L167" s="22"/>
      <c r="M167" s="103" t="s">
        <v>1</v>
      </c>
      <c r="N167" s="104" t="s">
        <v>41</v>
      </c>
      <c r="O167" s="36"/>
      <c r="P167" s="105">
        <f>O167*H167</f>
        <v>0</v>
      </c>
      <c r="Q167" s="105">
        <v>0.1295</v>
      </c>
      <c r="R167" s="105">
        <f>Q167*H167</f>
        <v>9.5830000000000002</v>
      </c>
      <c r="S167" s="105">
        <v>0</v>
      </c>
      <c r="T167" s="106">
        <f>S167*H167</f>
        <v>0</v>
      </c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R167" s="107" t="s">
        <v>158</v>
      </c>
      <c r="AT167" s="107" t="s">
        <v>153</v>
      </c>
      <c r="AU167" s="107" t="s">
        <v>86</v>
      </c>
      <c r="AY167" s="11" t="s">
        <v>151</v>
      </c>
      <c r="BE167" s="108">
        <f>IF(N167="základní",J167,0)</f>
        <v>0</v>
      </c>
      <c r="BF167" s="108">
        <f>IF(N167="snížená",J167,0)</f>
        <v>0</v>
      </c>
      <c r="BG167" s="108">
        <f>IF(N167="zákl. přenesená",J167,0)</f>
        <v>0</v>
      </c>
      <c r="BH167" s="108">
        <f>IF(N167="sníž. přenesená",J167,0)</f>
        <v>0</v>
      </c>
      <c r="BI167" s="108">
        <f>IF(N167="nulová",J167,0)</f>
        <v>0</v>
      </c>
      <c r="BJ167" s="11" t="s">
        <v>84</v>
      </c>
      <c r="BK167" s="108">
        <f>ROUND(I167*H167,2)</f>
        <v>0</v>
      </c>
      <c r="BL167" s="11" t="s">
        <v>158</v>
      </c>
      <c r="BM167" s="107" t="s">
        <v>611</v>
      </c>
    </row>
    <row r="168" spans="1:65" s="2" customFormat="1" ht="14.45" customHeight="1">
      <c r="A168" s="21"/>
      <c r="B168" s="95"/>
      <c r="C168" s="126" t="s">
        <v>269</v>
      </c>
      <c r="D168" s="126" t="s">
        <v>195</v>
      </c>
      <c r="E168" s="127" t="s">
        <v>448</v>
      </c>
      <c r="F168" s="128" t="s">
        <v>449</v>
      </c>
      <c r="G168" s="129" t="s">
        <v>237</v>
      </c>
      <c r="H168" s="130">
        <v>74</v>
      </c>
      <c r="I168" s="131"/>
      <c r="J168" s="132">
        <f>ROUND(I168*H168,2)</f>
        <v>0</v>
      </c>
      <c r="K168" s="128" t="s">
        <v>198</v>
      </c>
      <c r="L168" s="133"/>
      <c r="M168" s="134" t="s">
        <v>1</v>
      </c>
      <c r="N168" s="135" t="s">
        <v>41</v>
      </c>
      <c r="O168" s="36"/>
      <c r="P168" s="105">
        <f>O168*H168</f>
        <v>0</v>
      </c>
      <c r="Q168" s="105">
        <v>2.8000000000000001E-2</v>
      </c>
      <c r="R168" s="105">
        <f>Q168*H168</f>
        <v>2.0720000000000001</v>
      </c>
      <c r="S168" s="105">
        <v>0</v>
      </c>
      <c r="T168" s="106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07" t="s">
        <v>186</v>
      </c>
      <c r="AT168" s="107" t="s">
        <v>195</v>
      </c>
      <c r="AU168" s="107" t="s">
        <v>86</v>
      </c>
      <c r="AY168" s="11" t="s">
        <v>151</v>
      </c>
      <c r="BE168" s="108">
        <f>IF(N168="základní",J168,0)</f>
        <v>0</v>
      </c>
      <c r="BF168" s="108">
        <f>IF(N168="snížená",J168,0)</f>
        <v>0</v>
      </c>
      <c r="BG168" s="108">
        <f>IF(N168="zákl. přenesená",J168,0)</f>
        <v>0</v>
      </c>
      <c r="BH168" s="108">
        <f>IF(N168="sníž. přenesená",J168,0)</f>
        <v>0</v>
      </c>
      <c r="BI168" s="108">
        <f>IF(N168="nulová",J168,0)</f>
        <v>0</v>
      </c>
      <c r="BJ168" s="11" t="s">
        <v>84</v>
      </c>
      <c r="BK168" s="108">
        <f>ROUND(I168*H168,2)</f>
        <v>0</v>
      </c>
      <c r="BL168" s="11" t="s">
        <v>158</v>
      </c>
      <c r="BM168" s="107" t="s">
        <v>612</v>
      </c>
    </row>
    <row r="169" spans="1:65" s="7" customFormat="1" ht="22.9" customHeight="1">
      <c r="B169" s="82"/>
      <c r="D169" s="83" t="s">
        <v>75</v>
      </c>
      <c r="E169" s="93" t="s">
        <v>486</v>
      </c>
      <c r="F169" s="93" t="s">
        <v>487</v>
      </c>
      <c r="I169" s="85"/>
      <c r="J169" s="94">
        <f>BK169</f>
        <v>0</v>
      </c>
      <c r="L169" s="82"/>
      <c r="M169" s="87"/>
      <c r="N169" s="88"/>
      <c r="O169" s="88"/>
      <c r="P169" s="89">
        <f>P170</f>
        <v>0</v>
      </c>
      <c r="Q169" s="88"/>
      <c r="R169" s="89">
        <f>R170</f>
        <v>0</v>
      </c>
      <c r="S169" s="88"/>
      <c r="T169" s="90">
        <f>T170</f>
        <v>0</v>
      </c>
      <c r="AR169" s="83" t="s">
        <v>84</v>
      </c>
      <c r="AT169" s="91" t="s">
        <v>75</v>
      </c>
      <c r="AU169" s="91" t="s">
        <v>84</v>
      </c>
      <c r="AY169" s="83" t="s">
        <v>151</v>
      </c>
      <c r="BK169" s="92">
        <f>BK170</f>
        <v>0</v>
      </c>
    </row>
    <row r="170" spans="1:65" s="2" customFormat="1" ht="22.15" customHeight="1">
      <c r="A170" s="21"/>
      <c r="B170" s="95"/>
      <c r="C170" s="96" t="s">
        <v>272</v>
      </c>
      <c r="D170" s="96" t="s">
        <v>153</v>
      </c>
      <c r="E170" s="97" t="s">
        <v>489</v>
      </c>
      <c r="F170" s="98" t="s">
        <v>490</v>
      </c>
      <c r="G170" s="99" t="s">
        <v>255</v>
      </c>
      <c r="H170" s="100">
        <v>440.10500000000002</v>
      </c>
      <c r="I170" s="101"/>
      <c r="J170" s="102">
        <f>ROUND(I170*H170,2)</f>
        <v>0</v>
      </c>
      <c r="K170" s="98" t="s">
        <v>157</v>
      </c>
      <c r="L170" s="22"/>
      <c r="M170" s="136" t="s">
        <v>1</v>
      </c>
      <c r="N170" s="137" t="s">
        <v>41</v>
      </c>
      <c r="O170" s="138"/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07" t="s">
        <v>158</v>
      </c>
      <c r="AT170" s="107" t="s">
        <v>153</v>
      </c>
      <c r="AU170" s="107" t="s">
        <v>86</v>
      </c>
      <c r="AY170" s="11" t="s">
        <v>151</v>
      </c>
      <c r="BE170" s="108">
        <f>IF(N170="základní",J170,0)</f>
        <v>0</v>
      </c>
      <c r="BF170" s="108">
        <f>IF(N170="snížená",J170,0)</f>
        <v>0</v>
      </c>
      <c r="BG170" s="108">
        <f>IF(N170="zákl. přenesená",J170,0)</f>
        <v>0</v>
      </c>
      <c r="BH170" s="108">
        <f>IF(N170="sníž. přenesená",J170,0)</f>
        <v>0</v>
      </c>
      <c r="BI170" s="108">
        <f>IF(N170="nulová",J170,0)</f>
        <v>0</v>
      </c>
      <c r="BJ170" s="11" t="s">
        <v>84</v>
      </c>
      <c r="BK170" s="108">
        <f>ROUND(I170*H170,2)</f>
        <v>0</v>
      </c>
      <c r="BL170" s="11" t="s">
        <v>158</v>
      </c>
      <c r="BM170" s="107" t="s">
        <v>613</v>
      </c>
    </row>
    <row r="171" spans="1:65" s="2" customFormat="1" ht="6.95" customHeight="1">
      <c r="A171" s="21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22"/>
      <c r="M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</sheetData>
  <sheetProtection algorithmName="SHA-512" hashValue="Wx3+rHU9kfmobFqPbPW5wY2qeFB1pj96+qZ+H4Iz+G43qVEPB6uUIlDhlmDqN6UvMJWVx76YVg0170HgtA8Ixg==" saltValue="UlrXeLmQLSAlz9NI1SIQ6Q==" spinCount="100000" sheet="1" objects="1" scenarios="1" selectLockedCells="1"/>
  <autoFilter ref="C121:K17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7"/>
  <sheetViews>
    <sheetView showGridLines="0" topLeftCell="A17" workbookViewId="0">
      <selection activeCell="J17" sqref="J17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91" t="s">
        <v>5</v>
      </c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11" t="s">
        <v>95</v>
      </c>
    </row>
    <row r="3" spans="1:46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86</v>
      </c>
    </row>
    <row r="4" spans="1:46" s="1" customFormat="1" ht="24.95" customHeight="1">
      <c r="B4" s="14"/>
      <c r="D4" s="15" t="s">
        <v>114</v>
      </c>
      <c r="L4" s="14"/>
      <c r="M4" s="45" t="s">
        <v>10</v>
      </c>
      <c r="AT4" s="11" t="s">
        <v>3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7" t="s">
        <v>16</v>
      </c>
      <c r="L6" s="14"/>
    </row>
    <row r="7" spans="1:46" s="1" customFormat="1" ht="27" customHeight="1">
      <c r="B7" s="14"/>
      <c r="E7" s="389" t="str">
        <f>'Rekapitulace stavby'!K6</f>
        <v>Rekonstrukce sportovního arealu Dvořákovo gymnázium a soše Kralupy n/Vltavou</v>
      </c>
      <c r="F7" s="390"/>
      <c r="G7" s="390"/>
      <c r="H7" s="390"/>
      <c r="L7" s="14"/>
    </row>
    <row r="8" spans="1:46" s="2" customFormat="1" ht="12" customHeight="1">
      <c r="A8" s="21"/>
      <c r="B8" s="22"/>
      <c r="C8" s="21"/>
      <c r="D8" s="17" t="s">
        <v>115</v>
      </c>
      <c r="E8" s="21"/>
      <c r="F8" s="21"/>
      <c r="G8" s="21"/>
      <c r="H8" s="21"/>
      <c r="I8" s="21"/>
      <c r="J8" s="21"/>
      <c r="K8" s="21"/>
      <c r="L8" s="2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5.6" customHeight="1">
      <c r="A9" s="21"/>
      <c r="B9" s="22"/>
      <c r="C9" s="21"/>
      <c r="D9" s="21"/>
      <c r="E9" s="387" t="s">
        <v>614</v>
      </c>
      <c r="F9" s="388"/>
      <c r="G9" s="388"/>
      <c r="H9" s="388"/>
      <c r="I9" s="21"/>
      <c r="J9" s="21"/>
      <c r="K9" s="21"/>
      <c r="L9" s="2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22"/>
      <c r="C11" s="21"/>
      <c r="D11" s="17" t="s">
        <v>18</v>
      </c>
      <c r="E11" s="21"/>
      <c r="F11" s="16" t="s">
        <v>1</v>
      </c>
      <c r="G11" s="21"/>
      <c r="H11" s="21"/>
      <c r="I11" s="17" t="s">
        <v>19</v>
      </c>
      <c r="J11" s="16" t="s">
        <v>1</v>
      </c>
      <c r="K11" s="21"/>
      <c r="L11" s="2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22"/>
      <c r="C12" s="21"/>
      <c r="D12" s="17" t="s">
        <v>20</v>
      </c>
      <c r="E12" s="21"/>
      <c r="F12" s="16" t="s">
        <v>21</v>
      </c>
      <c r="G12" s="21"/>
      <c r="H12" s="21"/>
      <c r="I12" s="17" t="s">
        <v>22</v>
      </c>
      <c r="J12" s="34" t="str">
        <f>'Rekapitulace stavby'!AN8</f>
        <v>13. 7. 2022</v>
      </c>
      <c r="K12" s="21"/>
      <c r="L12" s="2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22"/>
      <c r="C14" s="21"/>
      <c r="D14" s="17" t="s">
        <v>24</v>
      </c>
      <c r="E14" s="21"/>
      <c r="F14" s="21"/>
      <c r="G14" s="21"/>
      <c r="H14" s="21"/>
      <c r="I14" s="17" t="s">
        <v>25</v>
      </c>
      <c r="J14" s="16" t="str">
        <f>IF('Rekapitulace stavby'!AN10="","",'Rekapitulace stavby'!AN10)</f>
        <v/>
      </c>
      <c r="K14" s="21"/>
      <c r="L14" s="2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22"/>
      <c r="C15" s="21"/>
      <c r="D15" s="21"/>
      <c r="E15" s="16" t="str">
        <f>IF('Rekapitulace stavby'!E11="","",'Rekapitulace stavby'!E11)</f>
        <v xml:space="preserve"> </v>
      </c>
      <c r="F15" s="21"/>
      <c r="G15" s="21"/>
      <c r="H15" s="21"/>
      <c r="I15" s="17" t="s">
        <v>27</v>
      </c>
      <c r="J15" s="16" t="str">
        <f>IF('Rekapitulace stavby'!AN11="","",'Rekapitulace stavby'!AN11)</f>
        <v/>
      </c>
      <c r="K15" s="21"/>
      <c r="L15" s="2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22"/>
      <c r="C17" s="21"/>
      <c r="D17" s="17" t="s">
        <v>28</v>
      </c>
      <c r="E17" s="21"/>
      <c r="F17" s="21"/>
      <c r="G17" s="21"/>
      <c r="H17" s="21"/>
      <c r="I17" s="17" t="s">
        <v>25</v>
      </c>
      <c r="J17" s="18" t="str">
        <f>'Rekapitulace stavby'!AN13</f>
        <v>Vyplň údaj</v>
      </c>
      <c r="K17" s="21"/>
      <c r="L17" s="2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22"/>
      <c r="C18" s="21"/>
      <c r="D18" s="21"/>
      <c r="E18" s="385" t="str">
        <f>'Rekapitulace stavby'!E14</f>
        <v>Vyplň údaj</v>
      </c>
      <c r="F18" s="393"/>
      <c r="G18" s="393"/>
      <c r="H18" s="393"/>
      <c r="I18" s="17" t="s">
        <v>27</v>
      </c>
      <c r="J18" s="18" t="str">
        <f>'Rekapitulace stavby'!AN14</f>
        <v>Vyplň údaj</v>
      </c>
      <c r="K18" s="21"/>
      <c r="L18" s="2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22"/>
      <c r="C20" s="21"/>
      <c r="D20" s="17" t="s">
        <v>30</v>
      </c>
      <c r="E20" s="21"/>
      <c r="F20" s="21"/>
      <c r="G20" s="21"/>
      <c r="H20" s="21"/>
      <c r="I20" s="17" t="s">
        <v>25</v>
      </c>
      <c r="J20" s="16" t="s">
        <v>1</v>
      </c>
      <c r="K20" s="21"/>
      <c r="L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22"/>
      <c r="C21" s="21"/>
      <c r="D21" s="21"/>
      <c r="E21" s="16" t="s">
        <v>31</v>
      </c>
      <c r="F21" s="21"/>
      <c r="G21" s="21"/>
      <c r="H21" s="21"/>
      <c r="I21" s="17" t="s">
        <v>27</v>
      </c>
      <c r="J21" s="16" t="s">
        <v>1</v>
      </c>
      <c r="K21" s="21"/>
      <c r="L21" s="2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22"/>
      <c r="C23" s="21"/>
      <c r="D23" s="17" t="s">
        <v>33</v>
      </c>
      <c r="E23" s="21"/>
      <c r="F23" s="21"/>
      <c r="G23" s="21"/>
      <c r="H23" s="21"/>
      <c r="I23" s="17" t="s">
        <v>25</v>
      </c>
      <c r="J23" s="16" t="s">
        <v>1</v>
      </c>
      <c r="K23" s="21"/>
      <c r="L23" s="2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22"/>
      <c r="C24" s="21"/>
      <c r="D24" s="21"/>
      <c r="E24" s="16" t="s">
        <v>34</v>
      </c>
      <c r="F24" s="21"/>
      <c r="G24" s="21"/>
      <c r="H24" s="21"/>
      <c r="I24" s="17" t="s">
        <v>27</v>
      </c>
      <c r="J24" s="16" t="s">
        <v>1</v>
      </c>
      <c r="K24" s="21"/>
      <c r="L24" s="2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22"/>
      <c r="C26" s="21"/>
      <c r="D26" s="17" t="s">
        <v>35</v>
      </c>
      <c r="E26" s="21"/>
      <c r="F26" s="21"/>
      <c r="G26" s="21"/>
      <c r="H26" s="21"/>
      <c r="I26" s="21"/>
      <c r="J26" s="21"/>
      <c r="K26" s="21"/>
      <c r="L26" s="2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3" customFormat="1" ht="14.45" customHeight="1">
      <c r="A27" s="46"/>
      <c r="B27" s="47"/>
      <c r="C27" s="46"/>
      <c r="D27" s="46"/>
      <c r="E27" s="394" t="s">
        <v>1</v>
      </c>
      <c r="F27" s="394"/>
      <c r="G27" s="394"/>
      <c r="H27" s="394"/>
      <c r="I27" s="46"/>
      <c r="J27" s="46"/>
      <c r="K27" s="46"/>
      <c r="L27" s="48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2" customFormat="1" ht="6.95" customHeight="1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22"/>
      <c r="C29" s="21"/>
      <c r="D29" s="42"/>
      <c r="E29" s="42"/>
      <c r="F29" s="42"/>
      <c r="G29" s="42"/>
      <c r="H29" s="42"/>
      <c r="I29" s="42"/>
      <c r="J29" s="42"/>
      <c r="K29" s="42"/>
      <c r="L29" s="2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22"/>
      <c r="C30" s="21"/>
      <c r="D30" s="49" t="s">
        <v>36</v>
      </c>
      <c r="E30" s="21"/>
      <c r="F30" s="21"/>
      <c r="G30" s="21"/>
      <c r="H30" s="21"/>
      <c r="I30" s="21"/>
      <c r="J30" s="44">
        <f>ROUND(J124, 2)</f>
        <v>0</v>
      </c>
      <c r="K30" s="21"/>
      <c r="L30" s="2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5" customHeight="1">
      <c r="A31" s="21"/>
      <c r="B31" s="22"/>
      <c r="C31" s="21"/>
      <c r="D31" s="42"/>
      <c r="E31" s="42"/>
      <c r="F31" s="42"/>
      <c r="G31" s="42"/>
      <c r="H31" s="42"/>
      <c r="I31" s="42"/>
      <c r="J31" s="42"/>
      <c r="K31" s="42"/>
      <c r="L31" s="2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5" customHeight="1">
      <c r="A32" s="21"/>
      <c r="B32" s="22"/>
      <c r="C32" s="21"/>
      <c r="D32" s="21"/>
      <c r="E32" s="21"/>
      <c r="F32" s="24" t="s">
        <v>38</v>
      </c>
      <c r="G32" s="21"/>
      <c r="H32" s="21"/>
      <c r="I32" s="24" t="s">
        <v>37</v>
      </c>
      <c r="J32" s="24" t="s">
        <v>39</v>
      </c>
      <c r="K32" s="21"/>
      <c r="L32" s="2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5" customHeight="1">
      <c r="A33" s="21"/>
      <c r="B33" s="22"/>
      <c r="C33" s="21"/>
      <c r="D33" s="50" t="s">
        <v>40</v>
      </c>
      <c r="E33" s="17" t="s">
        <v>41</v>
      </c>
      <c r="F33" s="51">
        <f>ROUND((SUM(BE124:BE176)),  2)</f>
        <v>0</v>
      </c>
      <c r="G33" s="21"/>
      <c r="H33" s="21"/>
      <c r="I33" s="52">
        <v>0.21</v>
      </c>
      <c r="J33" s="51">
        <f>ROUND(((SUM(BE124:BE176))*I33),  2)</f>
        <v>0</v>
      </c>
      <c r="K33" s="21"/>
      <c r="L33" s="2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22"/>
      <c r="C34" s="21"/>
      <c r="D34" s="21"/>
      <c r="E34" s="17" t="s">
        <v>42</v>
      </c>
      <c r="F34" s="51">
        <f>ROUND((SUM(BF124:BF176)),  2)</f>
        <v>0</v>
      </c>
      <c r="G34" s="21"/>
      <c r="H34" s="21"/>
      <c r="I34" s="52">
        <v>0.15</v>
      </c>
      <c r="J34" s="51">
        <f>ROUND(((SUM(BF124:BF176))*I34),  2)</f>
        <v>0</v>
      </c>
      <c r="K34" s="21"/>
      <c r="L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hidden="1" customHeight="1">
      <c r="A35" s="21"/>
      <c r="B35" s="22"/>
      <c r="C35" s="21"/>
      <c r="D35" s="21"/>
      <c r="E35" s="17" t="s">
        <v>43</v>
      </c>
      <c r="F35" s="51">
        <f>ROUND((SUM(BG124:BG176)),  2)</f>
        <v>0</v>
      </c>
      <c r="G35" s="21"/>
      <c r="H35" s="21"/>
      <c r="I35" s="52">
        <v>0.21</v>
      </c>
      <c r="J35" s="51">
        <f>0</f>
        <v>0</v>
      </c>
      <c r="K35" s="21"/>
      <c r="L35" s="2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hidden="1" customHeight="1">
      <c r="A36" s="21"/>
      <c r="B36" s="22"/>
      <c r="C36" s="21"/>
      <c r="D36" s="21"/>
      <c r="E36" s="17" t="s">
        <v>44</v>
      </c>
      <c r="F36" s="51">
        <f>ROUND((SUM(BH124:BH176)),  2)</f>
        <v>0</v>
      </c>
      <c r="G36" s="21"/>
      <c r="H36" s="21"/>
      <c r="I36" s="52">
        <v>0.15</v>
      </c>
      <c r="J36" s="51">
        <f>0</f>
        <v>0</v>
      </c>
      <c r="K36" s="21"/>
      <c r="L36" s="2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22"/>
      <c r="C37" s="21"/>
      <c r="D37" s="21"/>
      <c r="E37" s="17" t="s">
        <v>45</v>
      </c>
      <c r="F37" s="51">
        <f>ROUND((SUM(BI124:BI176)),  2)</f>
        <v>0</v>
      </c>
      <c r="G37" s="21"/>
      <c r="H37" s="21"/>
      <c r="I37" s="52">
        <v>0</v>
      </c>
      <c r="J37" s="51">
        <f>0</f>
        <v>0</v>
      </c>
      <c r="K37" s="21"/>
      <c r="L37" s="2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22"/>
      <c r="C39" s="53"/>
      <c r="D39" s="54" t="s">
        <v>46</v>
      </c>
      <c r="E39" s="37"/>
      <c r="F39" s="37"/>
      <c r="G39" s="55" t="s">
        <v>47</v>
      </c>
      <c r="H39" s="56" t="s">
        <v>48</v>
      </c>
      <c r="I39" s="37"/>
      <c r="J39" s="57">
        <f>SUM(J30:J37)</f>
        <v>0</v>
      </c>
      <c r="K39" s="58"/>
      <c r="L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5" customHeight="1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25"/>
      <c r="D50" s="26" t="s">
        <v>49</v>
      </c>
      <c r="E50" s="27"/>
      <c r="F50" s="27"/>
      <c r="G50" s="26" t="s">
        <v>50</v>
      </c>
      <c r="H50" s="27"/>
      <c r="I50" s="27"/>
      <c r="J50" s="27"/>
      <c r="K50" s="27"/>
      <c r="L50" s="25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" customFormat="1" ht="12.75">
      <c r="A61" s="21"/>
      <c r="B61" s="22"/>
      <c r="C61" s="21"/>
      <c r="D61" s="28" t="s">
        <v>51</v>
      </c>
      <c r="E61" s="23"/>
      <c r="F61" s="59" t="s">
        <v>52</v>
      </c>
      <c r="G61" s="28" t="s">
        <v>51</v>
      </c>
      <c r="H61" s="23"/>
      <c r="I61" s="23"/>
      <c r="J61" s="60" t="s">
        <v>52</v>
      </c>
      <c r="K61" s="23"/>
      <c r="L61" s="25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" customFormat="1" ht="12.75">
      <c r="A65" s="21"/>
      <c r="B65" s="22"/>
      <c r="C65" s="21"/>
      <c r="D65" s="26" t="s">
        <v>53</v>
      </c>
      <c r="E65" s="29"/>
      <c r="F65" s="29"/>
      <c r="G65" s="26" t="s">
        <v>54</v>
      </c>
      <c r="H65" s="29"/>
      <c r="I65" s="29"/>
      <c r="J65" s="29"/>
      <c r="K65" s="29"/>
      <c r="L65" s="25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" customFormat="1" ht="12.75">
      <c r="A76" s="21"/>
      <c r="B76" s="22"/>
      <c r="C76" s="21"/>
      <c r="D76" s="28" t="s">
        <v>51</v>
      </c>
      <c r="E76" s="23"/>
      <c r="F76" s="59" t="s">
        <v>52</v>
      </c>
      <c r="G76" s="28" t="s">
        <v>51</v>
      </c>
      <c r="H76" s="23"/>
      <c r="I76" s="23"/>
      <c r="J76" s="60" t="s">
        <v>52</v>
      </c>
      <c r="K76" s="23"/>
      <c r="L76" s="2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2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" customFormat="1" ht="6.95" customHeight="1">
      <c r="A81" s="2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2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22"/>
      <c r="C82" s="15" t="s">
        <v>117</v>
      </c>
      <c r="D82" s="21"/>
      <c r="E82" s="21"/>
      <c r="F82" s="21"/>
      <c r="G82" s="21"/>
      <c r="H82" s="21"/>
      <c r="I82" s="21"/>
      <c r="J82" s="21"/>
      <c r="K82" s="21"/>
      <c r="L82" s="2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22"/>
      <c r="C84" s="17" t="s">
        <v>16</v>
      </c>
      <c r="D84" s="21"/>
      <c r="E84" s="21"/>
      <c r="F84" s="21"/>
      <c r="G84" s="21"/>
      <c r="H84" s="21"/>
      <c r="I84" s="21"/>
      <c r="J84" s="21"/>
      <c r="K84" s="21"/>
      <c r="L84" s="2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27" customHeight="1">
      <c r="A85" s="21"/>
      <c r="B85" s="22"/>
      <c r="C85" s="21"/>
      <c r="D85" s="21"/>
      <c r="E85" s="389" t="str">
        <f>E7</f>
        <v>Rekonstrukce sportovního arealu Dvořákovo gymnázium a soše Kralupy n/Vltavou</v>
      </c>
      <c r="F85" s="390"/>
      <c r="G85" s="390"/>
      <c r="H85" s="390"/>
      <c r="I85" s="21"/>
      <c r="J85" s="21"/>
      <c r="K85" s="21"/>
      <c r="L85" s="2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22"/>
      <c r="C86" s="17" t="s">
        <v>115</v>
      </c>
      <c r="D86" s="21"/>
      <c r="E86" s="21"/>
      <c r="F86" s="21"/>
      <c r="G86" s="21"/>
      <c r="H86" s="21"/>
      <c r="I86" s="21"/>
      <c r="J86" s="21"/>
      <c r="K86" s="21"/>
      <c r="L86" s="25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5.6" customHeight="1">
      <c r="A87" s="21"/>
      <c r="B87" s="22"/>
      <c r="C87" s="21"/>
      <c r="D87" s="21"/>
      <c r="E87" s="387" t="str">
        <f>E9</f>
        <v>SO-04 - Workoutové prvky</v>
      </c>
      <c r="F87" s="388"/>
      <c r="G87" s="388"/>
      <c r="H87" s="388"/>
      <c r="I87" s="21"/>
      <c r="J87" s="21"/>
      <c r="K87" s="21"/>
      <c r="L87" s="25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5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22"/>
      <c r="C89" s="17" t="s">
        <v>20</v>
      </c>
      <c r="D89" s="21"/>
      <c r="E89" s="21"/>
      <c r="F89" s="16" t="str">
        <f>F12</f>
        <v>Kralupy nad vltavou</v>
      </c>
      <c r="G89" s="21"/>
      <c r="H89" s="21"/>
      <c r="I89" s="17" t="s">
        <v>22</v>
      </c>
      <c r="J89" s="34" t="str">
        <f>IF(J12="","",J12)</f>
        <v>13. 7. 2022</v>
      </c>
      <c r="K89" s="21"/>
      <c r="L89" s="2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5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6" customHeight="1">
      <c r="A91" s="21"/>
      <c r="B91" s="22"/>
      <c r="C91" s="17" t="s">
        <v>24</v>
      </c>
      <c r="D91" s="21"/>
      <c r="E91" s="21"/>
      <c r="F91" s="16" t="str">
        <f>E15</f>
        <v xml:space="preserve"> </v>
      </c>
      <c r="G91" s="21"/>
      <c r="H91" s="21"/>
      <c r="I91" s="17" t="s">
        <v>30</v>
      </c>
      <c r="J91" s="20" t="str">
        <f>E21</f>
        <v>Ing.Hynek Seiner</v>
      </c>
      <c r="K91" s="21"/>
      <c r="L91" s="25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6" customHeight="1">
      <c r="A92" s="21"/>
      <c r="B92" s="22"/>
      <c r="C92" s="17" t="s">
        <v>28</v>
      </c>
      <c r="D92" s="21"/>
      <c r="E92" s="21"/>
      <c r="F92" s="16" t="str">
        <f>IF(E18="","",E18)</f>
        <v>Vyplň údaj</v>
      </c>
      <c r="G92" s="21"/>
      <c r="H92" s="21"/>
      <c r="I92" s="17" t="s">
        <v>33</v>
      </c>
      <c r="J92" s="20" t="str">
        <f>E24</f>
        <v>Horáková Dana</v>
      </c>
      <c r="K92" s="21"/>
      <c r="L92" s="25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5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22"/>
      <c r="C94" s="61" t="s">
        <v>118</v>
      </c>
      <c r="D94" s="53"/>
      <c r="E94" s="53"/>
      <c r="F94" s="53"/>
      <c r="G94" s="53"/>
      <c r="H94" s="53"/>
      <c r="I94" s="53"/>
      <c r="J94" s="62" t="s">
        <v>119</v>
      </c>
      <c r="K94" s="53"/>
      <c r="L94" s="2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5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22"/>
      <c r="C96" s="63" t="s">
        <v>120</v>
      </c>
      <c r="D96" s="21"/>
      <c r="E96" s="21"/>
      <c r="F96" s="21"/>
      <c r="G96" s="21"/>
      <c r="H96" s="21"/>
      <c r="I96" s="21"/>
      <c r="J96" s="44">
        <f>J124</f>
        <v>0</v>
      </c>
      <c r="K96" s="21"/>
      <c r="L96" s="25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1" t="s">
        <v>121</v>
      </c>
    </row>
    <row r="97" spans="1:31" s="4" customFormat="1" ht="24.95" customHeight="1">
      <c r="B97" s="64"/>
      <c r="D97" s="65" t="s">
        <v>122</v>
      </c>
      <c r="E97" s="66"/>
      <c r="F97" s="66"/>
      <c r="G97" s="66"/>
      <c r="H97" s="66"/>
      <c r="I97" s="66"/>
      <c r="J97" s="67">
        <f>J125</f>
        <v>0</v>
      </c>
      <c r="L97" s="64"/>
    </row>
    <row r="98" spans="1:31" s="5" customFormat="1" ht="19.899999999999999" customHeight="1">
      <c r="B98" s="68"/>
      <c r="D98" s="69" t="s">
        <v>123</v>
      </c>
      <c r="E98" s="70"/>
      <c r="F98" s="70"/>
      <c r="G98" s="70"/>
      <c r="H98" s="70"/>
      <c r="I98" s="70"/>
      <c r="J98" s="71">
        <f>J126</f>
        <v>0</v>
      </c>
      <c r="L98" s="68"/>
    </row>
    <row r="99" spans="1:31" s="5" customFormat="1" ht="19.899999999999999" customHeight="1">
      <c r="B99" s="68"/>
      <c r="D99" s="69" t="s">
        <v>615</v>
      </c>
      <c r="E99" s="70"/>
      <c r="F99" s="70"/>
      <c r="G99" s="70"/>
      <c r="H99" s="70"/>
      <c r="I99" s="70"/>
      <c r="J99" s="71">
        <f>J141</f>
        <v>0</v>
      </c>
      <c r="L99" s="68"/>
    </row>
    <row r="100" spans="1:31" s="5" customFormat="1" ht="19.899999999999999" customHeight="1">
      <c r="B100" s="68"/>
      <c r="D100" s="69" t="s">
        <v>616</v>
      </c>
      <c r="E100" s="70"/>
      <c r="F100" s="70"/>
      <c r="G100" s="70"/>
      <c r="H100" s="70"/>
      <c r="I100" s="70"/>
      <c r="J100" s="71">
        <f>J156</f>
        <v>0</v>
      </c>
      <c r="L100" s="68"/>
    </row>
    <row r="101" spans="1:31" s="5" customFormat="1" ht="19.899999999999999" customHeight="1">
      <c r="B101" s="68"/>
      <c r="D101" s="69" t="s">
        <v>568</v>
      </c>
      <c r="E101" s="70"/>
      <c r="F101" s="70"/>
      <c r="G101" s="70"/>
      <c r="H101" s="70"/>
      <c r="I101" s="70"/>
      <c r="J101" s="71">
        <f>J165</f>
        <v>0</v>
      </c>
      <c r="L101" s="68"/>
    </row>
    <row r="102" spans="1:31" s="5" customFormat="1" ht="19.899999999999999" customHeight="1">
      <c r="B102" s="68"/>
      <c r="D102" s="69" t="s">
        <v>569</v>
      </c>
      <c r="E102" s="70"/>
      <c r="F102" s="70"/>
      <c r="G102" s="70"/>
      <c r="H102" s="70"/>
      <c r="I102" s="70"/>
      <c r="J102" s="71">
        <f>J169</f>
        <v>0</v>
      </c>
      <c r="L102" s="68"/>
    </row>
    <row r="103" spans="1:31" s="5" customFormat="1" ht="19.899999999999999" customHeight="1">
      <c r="B103" s="68"/>
      <c r="D103" s="69" t="s">
        <v>617</v>
      </c>
      <c r="E103" s="70"/>
      <c r="F103" s="70"/>
      <c r="G103" s="70"/>
      <c r="H103" s="70"/>
      <c r="I103" s="70"/>
      <c r="J103" s="71">
        <f>J173</f>
        <v>0</v>
      </c>
      <c r="L103" s="68"/>
    </row>
    <row r="104" spans="1:31" s="5" customFormat="1" ht="19.899999999999999" customHeight="1">
      <c r="B104" s="68"/>
      <c r="D104" s="69" t="s">
        <v>135</v>
      </c>
      <c r="E104" s="70"/>
      <c r="F104" s="70"/>
      <c r="G104" s="70"/>
      <c r="H104" s="70"/>
      <c r="I104" s="70"/>
      <c r="J104" s="71">
        <f>J175</f>
        <v>0</v>
      </c>
      <c r="L104" s="68"/>
    </row>
    <row r="105" spans="1:31" s="2" customFormat="1" ht="21.75" customHeight="1">
      <c r="A105" s="21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5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25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10" spans="1:31" s="2" customFormat="1" ht="6.95" customHeight="1">
      <c r="A110" s="2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25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24.95" customHeight="1">
      <c r="A111" s="21"/>
      <c r="B111" s="22"/>
      <c r="C111" s="15" t="s">
        <v>136</v>
      </c>
      <c r="D111" s="21"/>
      <c r="E111" s="21"/>
      <c r="F111" s="21"/>
      <c r="G111" s="21"/>
      <c r="H111" s="21"/>
      <c r="I111" s="21"/>
      <c r="J111" s="21"/>
      <c r="K111" s="21"/>
      <c r="L111" s="25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5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22"/>
      <c r="C113" s="17" t="s">
        <v>16</v>
      </c>
      <c r="D113" s="21"/>
      <c r="E113" s="21"/>
      <c r="F113" s="21"/>
      <c r="G113" s="21"/>
      <c r="H113" s="21"/>
      <c r="I113" s="21"/>
      <c r="J113" s="21"/>
      <c r="K113" s="21"/>
      <c r="L113" s="25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27" customHeight="1">
      <c r="A114" s="21"/>
      <c r="B114" s="22"/>
      <c r="C114" s="21"/>
      <c r="D114" s="21"/>
      <c r="E114" s="389" t="str">
        <f>E7</f>
        <v>Rekonstrukce sportovního arealu Dvořákovo gymnázium a soše Kralupy n/Vltavou</v>
      </c>
      <c r="F114" s="390"/>
      <c r="G114" s="390"/>
      <c r="H114" s="390"/>
      <c r="I114" s="21"/>
      <c r="J114" s="21"/>
      <c r="K114" s="21"/>
      <c r="L114" s="25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22"/>
      <c r="C115" s="17" t="s">
        <v>115</v>
      </c>
      <c r="D115" s="21"/>
      <c r="E115" s="21"/>
      <c r="F115" s="21"/>
      <c r="G115" s="21"/>
      <c r="H115" s="21"/>
      <c r="I115" s="21"/>
      <c r="J115" s="21"/>
      <c r="K115" s="21"/>
      <c r="L115" s="25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5.6" customHeight="1">
      <c r="A116" s="21"/>
      <c r="B116" s="22"/>
      <c r="C116" s="21"/>
      <c r="D116" s="21"/>
      <c r="E116" s="387" t="str">
        <f>E9</f>
        <v>SO-04 - Workoutové prvky</v>
      </c>
      <c r="F116" s="388"/>
      <c r="G116" s="388"/>
      <c r="H116" s="388"/>
      <c r="I116" s="21"/>
      <c r="J116" s="21"/>
      <c r="K116" s="21"/>
      <c r="L116" s="25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5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2" customHeight="1">
      <c r="A118" s="21"/>
      <c r="B118" s="22"/>
      <c r="C118" s="17" t="s">
        <v>20</v>
      </c>
      <c r="D118" s="21"/>
      <c r="E118" s="21"/>
      <c r="F118" s="16" t="str">
        <f>F12</f>
        <v>Kralupy nad vltavou</v>
      </c>
      <c r="G118" s="21"/>
      <c r="H118" s="21"/>
      <c r="I118" s="17" t="s">
        <v>22</v>
      </c>
      <c r="J118" s="34" t="str">
        <f>IF(J12="","",J12)</f>
        <v>13. 7. 2022</v>
      </c>
      <c r="K118" s="21"/>
      <c r="L118" s="25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6.95" customHeight="1">
      <c r="A119" s="21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5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6" customHeight="1">
      <c r="A120" s="21"/>
      <c r="B120" s="22"/>
      <c r="C120" s="17" t="s">
        <v>24</v>
      </c>
      <c r="D120" s="21"/>
      <c r="E120" s="21"/>
      <c r="F120" s="16" t="str">
        <f>E15</f>
        <v xml:space="preserve"> </v>
      </c>
      <c r="G120" s="21"/>
      <c r="H120" s="21"/>
      <c r="I120" s="17" t="s">
        <v>30</v>
      </c>
      <c r="J120" s="20" t="str">
        <f>E21</f>
        <v>Ing.Hynek Seiner</v>
      </c>
      <c r="K120" s="21"/>
      <c r="L120" s="25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6" customHeight="1">
      <c r="A121" s="21"/>
      <c r="B121" s="22"/>
      <c r="C121" s="17" t="s">
        <v>28</v>
      </c>
      <c r="D121" s="21"/>
      <c r="E121" s="21"/>
      <c r="F121" s="16" t="str">
        <f>IF(E18="","",E18)</f>
        <v>Vyplň údaj</v>
      </c>
      <c r="G121" s="21"/>
      <c r="H121" s="21"/>
      <c r="I121" s="17" t="s">
        <v>33</v>
      </c>
      <c r="J121" s="20" t="str">
        <f>E24</f>
        <v>Horáková Dana</v>
      </c>
      <c r="K121" s="21"/>
      <c r="L121" s="25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0.35" customHeight="1">
      <c r="A122" s="21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5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6" customFormat="1" ht="29.25" customHeight="1">
      <c r="A123" s="72"/>
      <c r="B123" s="73"/>
      <c r="C123" s="207" t="s">
        <v>137</v>
      </c>
      <c r="D123" s="208" t="s">
        <v>61</v>
      </c>
      <c r="E123" s="208" t="s">
        <v>57</v>
      </c>
      <c r="F123" s="208" t="s">
        <v>58</v>
      </c>
      <c r="G123" s="208" t="s">
        <v>138</v>
      </c>
      <c r="H123" s="208" t="s">
        <v>139</v>
      </c>
      <c r="I123" s="208" t="s">
        <v>140</v>
      </c>
      <c r="J123" s="208" t="s">
        <v>119</v>
      </c>
      <c r="K123" s="209" t="s">
        <v>141</v>
      </c>
      <c r="L123" s="77"/>
      <c r="M123" s="38" t="s">
        <v>1</v>
      </c>
      <c r="N123" s="39" t="s">
        <v>40</v>
      </c>
      <c r="O123" s="39" t="s">
        <v>142</v>
      </c>
      <c r="P123" s="39" t="s">
        <v>143</v>
      </c>
      <c r="Q123" s="39" t="s">
        <v>144</v>
      </c>
      <c r="R123" s="39" t="s">
        <v>145</v>
      </c>
      <c r="S123" s="39" t="s">
        <v>146</v>
      </c>
      <c r="T123" s="40" t="s">
        <v>147</v>
      </c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65" s="2" customFormat="1" ht="22.9" customHeight="1">
      <c r="A124" s="21"/>
      <c r="B124" s="22"/>
      <c r="C124" s="215" t="s">
        <v>148</v>
      </c>
      <c r="D124" s="156"/>
      <c r="E124" s="156"/>
      <c r="F124" s="156"/>
      <c r="G124" s="156"/>
      <c r="H124" s="156"/>
      <c r="I124" s="156"/>
      <c r="J124" s="216">
        <f>BK124</f>
        <v>0</v>
      </c>
      <c r="K124" s="156"/>
      <c r="L124" s="22"/>
      <c r="M124" s="41"/>
      <c r="N124" s="35"/>
      <c r="O124" s="42"/>
      <c r="P124" s="79">
        <f>P125</f>
        <v>0</v>
      </c>
      <c r="Q124" s="42"/>
      <c r="R124" s="79">
        <f>R125</f>
        <v>172.23739301000003</v>
      </c>
      <c r="S124" s="42"/>
      <c r="T124" s="80">
        <f>T125</f>
        <v>0</v>
      </c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T124" s="11" t="s">
        <v>75</v>
      </c>
      <c r="AU124" s="11" t="s">
        <v>121</v>
      </c>
      <c r="BK124" s="81">
        <f>BK125</f>
        <v>0</v>
      </c>
    </row>
    <row r="125" spans="1:65" s="7" customFormat="1" ht="25.9" customHeight="1">
      <c r="B125" s="82"/>
      <c r="C125" s="222"/>
      <c r="D125" s="224" t="s">
        <v>75</v>
      </c>
      <c r="E125" s="225" t="s">
        <v>149</v>
      </c>
      <c r="F125" s="225" t="s">
        <v>150</v>
      </c>
      <c r="G125" s="222"/>
      <c r="H125" s="222"/>
      <c r="I125" s="222"/>
      <c r="J125" s="226">
        <f>BK125</f>
        <v>0</v>
      </c>
      <c r="K125" s="222"/>
      <c r="L125" s="82"/>
      <c r="M125" s="87"/>
      <c r="N125" s="88"/>
      <c r="O125" s="88"/>
      <c r="P125" s="89">
        <f>P126+P141+P156+P165+P169+P173+P175</f>
        <v>0</v>
      </c>
      <c r="Q125" s="88"/>
      <c r="R125" s="89">
        <f>R126+R141+R156+R165+R169+R173+R175</f>
        <v>172.23739301000003</v>
      </c>
      <c r="S125" s="88"/>
      <c r="T125" s="90">
        <f>T126+T141+T156+T165+T169+T173+T175</f>
        <v>0</v>
      </c>
      <c r="AR125" s="83" t="s">
        <v>84</v>
      </c>
      <c r="AT125" s="91" t="s">
        <v>75</v>
      </c>
      <c r="AU125" s="91" t="s">
        <v>76</v>
      </c>
      <c r="AY125" s="83" t="s">
        <v>151</v>
      </c>
      <c r="BK125" s="92">
        <f>BK126+BK141+BK156+BK165+BK169+BK173+BK175</f>
        <v>0</v>
      </c>
    </row>
    <row r="126" spans="1:65" s="7" customFormat="1" ht="22.9" customHeight="1">
      <c r="B126" s="82"/>
      <c r="C126" s="222"/>
      <c r="D126" s="224" t="s">
        <v>75</v>
      </c>
      <c r="E126" s="233" t="s">
        <v>84</v>
      </c>
      <c r="F126" s="233" t="s">
        <v>152</v>
      </c>
      <c r="G126" s="222"/>
      <c r="H126" s="222"/>
      <c r="I126" s="222"/>
      <c r="J126" s="234">
        <f>BK126</f>
        <v>0</v>
      </c>
      <c r="K126" s="222"/>
      <c r="L126" s="82"/>
      <c r="M126" s="87"/>
      <c r="N126" s="88"/>
      <c r="O126" s="88"/>
      <c r="P126" s="89">
        <f>SUM(P127:P140)</f>
        <v>0</v>
      </c>
      <c r="Q126" s="88"/>
      <c r="R126" s="89">
        <f>SUM(R127:R140)</f>
        <v>0</v>
      </c>
      <c r="S126" s="88"/>
      <c r="T126" s="90">
        <f>SUM(T127:T140)</f>
        <v>0</v>
      </c>
      <c r="AR126" s="83" t="s">
        <v>84</v>
      </c>
      <c r="AT126" s="91" t="s">
        <v>75</v>
      </c>
      <c r="AU126" s="91" t="s">
        <v>84</v>
      </c>
      <c r="AY126" s="83" t="s">
        <v>151</v>
      </c>
      <c r="BK126" s="92">
        <f>SUM(BK127:BK140)</f>
        <v>0</v>
      </c>
    </row>
    <row r="127" spans="1:65" s="2" customFormat="1" ht="22.15" customHeight="1">
      <c r="A127" s="21"/>
      <c r="B127" s="95"/>
      <c r="C127" s="235" t="s">
        <v>84</v>
      </c>
      <c r="D127" s="235" t="s">
        <v>153</v>
      </c>
      <c r="E127" s="236" t="s">
        <v>154</v>
      </c>
      <c r="F127" s="237" t="s">
        <v>155</v>
      </c>
      <c r="G127" s="238" t="s">
        <v>156</v>
      </c>
      <c r="H127" s="239">
        <v>167</v>
      </c>
      <c r="I127" s="101"/>
      <c r="J127" s="240">
        <f>ROUND(I127*H127,2)</f>
        <v>0</v>
      </c>
      <c r="K127" s="237" t="s">
        <v>157</v>
      </c>
      <c r="L127" s="22"/>
      <c r="M127" s="103" t="s">
        <v>1</v>
      </c>
      <c r="N127" s="104" t="s">
        <v>41</v>
      </c>
      <c r="O127" s="36"/>
      <c r="P127" s="105">
        <f>O127*H127</f>
        <v>0</v>
      </c>
      <c r="Q127" s="105">
        <v>0</v>
      </c>
      <c r="R127" s="105">
        <f>Q127*H127</f>
        <v>0</v>
      </c>
      <c r="S127" s="105">
        <v>0</v>
      </c>
      <c r="T127" s="106">
        <f>S127*H127</f>
        <v>0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R127" s="107" t="s">
        <v>158</v>
      </c>
      <c r="AT127" s="107" t="s">
        <v>153</v>
      </c>
      <c r="AU127" s="107" t="s">
        <v>86</v>
      </c>
      <c r="AY127" s="11" t="s">
        <v>151</v>
      </c>
      <c r="BE127" s="108">
        <f>IF(N127="základní",J127,0)</f>
        <v>0</v>
      </c>
      <c r="BF127" s="108">
        <f>IF(N127="snížená",J127,0)</f>
        <v>0</v>
      </c>
      <c r="BG127" s="108">
        <f>IF(N127="zákl. přenesená",J127,0)</f>
        <v>0</v>
      </c>
      <c r="BH127" s="108">
        <f>IF(N127="sníž. přenesená",J127,0)</f>
        <v>0</v>
      </c>
      <c r="BI127" s="108">
        <f>IF(N127="nulová",J127,0)</f>
        <v>0</v>
      </c>
      <c r="BJ127" s="11" t="s">
        <v>84</v>
      </c>
      <c r="BK127" s="108">
        <f>ROUND(I127*H127,2)</f>
        <v>0</v>
      </c>
      <c r="BL127" s="11" t="s">
        <v>158</v>
      </c>
      <c r="BM127" s="107" t="s">
        <v>618</v>
      </c>
    </row>
    <row r="128" spans="1:65" s="8" customFormat="1">
      <c r="B128" s="109"/>
      <c r="C128" s="248"/>
      <c r="D128" s="250" t="s">
        <v>168</v>
      </c>
      <c r="E128" s="251" t="s">
        <v>1</v>
      </c>
      <c r="F128" s="252" t="s">
        <v>619</v>
      </c>
      <c r="G128" s="248"/>
      <c r="H128" s="253">
        <v>167</v>
      </c>
      <c r="I128" s="114"/>
      <c r="J128" s="248"/>
      <c r="K128" s="248"/>
      <c r="L128" s="109"/>
      <c r="M128" s="115"/>
      <c r="N128" s="116"/>
      <c r="O128" s="116"/>
      <c r="P128" s="116"/>
      <c r="Q128" s="116"/>
      <c r="R128" s="116"/>
      <c r="S128" s="116"/>
      <c r="T128" s="117"/>
      <c r="AT128" s="111" t="s">
        <v>168</v>
      </c>
      <c r="AU128" s="111" t="s">
        <v>86</v>
      </c>
      <c r="AV128" s="8" t="s">
        <v>86</v>
      </c>
      <c r="AW128" s="8" t="s">
        <v>32</v>
      </c>
      <c r="AX128" s="8" t="s">
        <v>84</v>
      </c>
      <c r="AY128" s="111" t="s">
        <v>151</v>
      </c>
    </row>
    <row r="129" spans="1:65" s="2" customFormat="1" ht="22.15" customHeight="1">
      <c r="A129" s="21"/>
      <c r="B129" s="95"/>
      <c r="C129" s="235" t="s">
        <v>86</v>
      </c>
      <c r="D129" s="235" t="s">
        <v>153</v>
      </c>
      <c r="E129" s="236" t="s">
        <v>160</v>
      </c>
      <c r="F129" s="237" t="s">
        <v>161</v>
      </c>
      <c r="G129" s="238" t="s">
        <v>156</v>
      </c>
      <c r="H129" s="239">
        <v>167</v>
      </c>
      <c r="I129" s="101"/>
      <c r="J129" s="240">
        <f>ROUND(I129*H129,2)</f>
        <v>0</v>
      </c>
      <c r="K129" s="237" t="s">
        <v>157</v>
      </c>
      <c r="L129" s="22"/>
      <c r="M129" s="103" t="s">
        <v>1</v>
      </c>
      <c r="N129" s="104" t="s">
        <v>41</v>
      </c>
      <c r="O129" s="36"/>
      <c r="P129" s="105">
        <f>O129*H129</f>
        <v>0</v>
      </c>
      <c r="Q129" s="105">
        <v>0</v>
      </c>
      <c r="R129" s="105">
        <f>Q129*H129</f>
        <v>0</v>
      </c>
      <c r="S129" s="105">
        <v>0</v>
      </c>
      <c r="T129" s="106">
        <f>S129*H129</f>
        <v>0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R129" s="107" t="s">
        <v>158</v>
      </c>
      <c r="AT129" s="107" t="s">
        <v>153</v>
      </c>
      <c r="AU129" s="107" t="s">
        <v>86</v>
      </c>
      <c r="AY129" s="11" t="s">
        <v>151</v>
      </c>
      <c r="BE129" s="108">
        <f>IF(N129="základní",J129,0)</f>
        <v>0</v>
      </c>
      <c r="BF129" s="108">
        <f>IF(N129="snížená",J129,0)</f>
        <v>0</v>
      </c>
      <c r="BG129" s="108">
        <f>IF(N129="zákl. přenesená",J129,0)</f>
        <v>0</v>
      </c>
      <c r="BH129" s="108">
        <f>IF(N129="sníž. přenesená",J129,0)</f>
        <v>0</v>
      </c>
      <c r="BI129" s="108">
        <f>IF(N129="nulová",J129,0)</f>
        <v>0</v>
      </c>
      <c r="BJ129" s="11" t="s">
        <v>84</v>
      </c>
      <c r="BK129" s="108">
        <f>ROUND(I129*H129,2)</f>
        <v>0</v>
      </c>
      <c r="BL129" s="11" t="s">
        <v>158</v>
      </c>
      <c r="BM129" s="107" t="s">
        <v>620</v>
      </c>
    </row>
    <row r="130" spans="1:65" s="2" customFormat="1" ht="22.15" customHeight="1">
      <c r="A130" s="21"/>
      <c r="B130" s="95"/>
      <c r="C130" s="235" t="s">
        <v>163</v>
      </c>
      <c r="D130" s="235" t="s">
        <v>153</v>
      </c>
      <c r="E130" s="236" t="s">
        <v>496</v>
      </c>
      <c r="F130" s="237" t="s">
        <v>497</v>
      </c>
      <c r="G130" s="238" t="s">
        <v>156</v>
      </c>
      <c r="H130" s="239">
        <v>668</v>
      </c>
      <c r="I130" s="101"/>
      <c r="J130" s="240">
        <f>ROUND(I130*H130,2)</f>
        <v>0</v>
      </c>
      <c r="K130" s="237" t="s">
        <v>157</v>
      </c>
      <c r="L130" s="22"/>
      <c r="M130" s="103" t="s">
        <v>1</v>
      </c>
      <c r="N130" s="104" t="s">
        <v>41</v>
      </c>
      <c r="O130" s="36"/>
      <c r="P130" s="105">
        <f>O130*H130</f>
        <v>0</v>
      </c>
      <c r="Q130" s="105">
        <v>0</v>
      </c>
      <c r="R130" s="105">
        <f>Q130*H130</f>
        <v>0</v>
      </c>
      <c r="S130" s="105">
        <v>0</v>
      </c>
      <c r="T130" s="106">
        <f>S130*H130</f>
        <v>0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107" t="s">
        <v>158</v>
      </c>
      <c r="AT130" s="107" t="s">
        <v>153</v>
      </c>
      <c r="AU130" s="107" t="s">
        <v>86</v>
      </c>
      <c r="AY130" s="11" t="s">
        <v>151</v>
      </c>
      <c r="BE130" s="108">
        <f>IF(N130="základní",J130,0)</f>
        <v>0</v>
      </c>
      <c r="BF130" s="108">
        <f>IF(N130="snížená",J130,0)</f>
        <v>0</v>
      </c>
      <c r="BG130" s="108">
        <f>IF(N130="zákl. přenesená",J130,0)</f>
        <v>0</v>
      </c>
      <c r="BH130" s="108">
        <f>IF(N130="sníž. přenesená",J130,0)</f>
        <v>0</v>
      </c>
      <c r="BI130" s="108">
        <f>IF(N130="nulová",J130,0)</f>
        <v>0</v>
      </c>
      <c r="BJ130" s="11" t="s">
        <v>84</v>
      </c>
      <c r="BK130" s="108">
        <f>ROUND(I130*H130,2)</f>
        <v>0</v>
      </c>
      <c r="BL130" s="11" t="s">
        <v>158</v>
      </c>
      <c r="BM130" s="107" t="s">
        <v>621</v>
      </c>
    </row>
    <row r="131" spans="1:65" s="8" customFormat="1">
      <c r="B131" s="109"/>
      <c r="C131" s="248"/>
      <c r="D131" s="250" t="s">
        <v>168</v>
      </c>
      <c r="E131" s="251" t="s">
        <v>1</v>
      </c>
      <c r="F131" s="252" t="s">
        <v>622</v>
      </c>
      <c r="G131" s="248"/>
      <c r="H131" s="253">
        <v>668</v>
      </c>
      <c r="I131" s="114"/>
      <c r="J131" s="248"/>
      <c r="K131" s="248"/>
      <c r="L131" s="109"/>
      <c r="M131" s="115"/>
      <c r="N131" s="116"/>
      <c r="O131" s="116"/>
      <c r="P131" s="116"/>
      <c r="Q131" s="116"/>
      <c r="R131" s="116"/>
      <c r="S131" s="116"/>
      <c r="T131" s="117"/>
      <c r="AT131" s="111" t="s">
        <v>168</v>
      </c>
      <c r="AU131" s="111" t="s">
        <v>86</v>
      </c>
      <c r="AV131" s="8" t="s">
        <v>86</v>
      </c>
      <c r="AW131" s="8" t="s">
        <v>32</v>
      </c>
      <c r="AX131" s="8" t="s">
        <v>84</v>
      </c>
      <c r="AY131" s="111" t="s">
        <v>151</v>
      </c>
    </row>
    <row r="132" spans="1:65" s="2" customFormat="1" ht="30" customHeight="1">
      <c r="A132" s="21"/>
      <c r="B132" s="95"/>
      <c r="C132" s="235" t="s">
        <v>158</v>
      </c>
      <c r="D132" s="235" t="s">
        <v>153</v>
      </c>
      <c r="E132" s="236" t="s">
        <v>623</v>
      </c>
      <c r="F132" s="237" t="s">
        <v>624</v>
      </c>
      <c r="G132" s="238" t="s">
        <v>166</v>
      </c>
      <c r="H132" s="239">
        <v>51.98</v>
      </c>
      <c r="I132" s="101"/>
      <c r="J132" s="240">
        <f>ROUND(I132*H132,2)</f>
        <v>0</v>
      </c>
      <c r="K132" s="237" t="s">
        <v>157</v>
      </c>
      <c r="L132" s="22"/>
      <c r="M132" s="103" t="s">
        <v>1</v>
      </c>
      <c r="N132" s="104" t="s">
        <v>41</v>
      </c>
      <c r="O132" s="36"/>
      <c r="P132" s="105">
        <f>O132*H132</f>
        <v>0</v>
      </c>
      <c r="Q132" s="105">
        <v>0</v>
      </c>
      <c r="R132" s="105">
        <f>Q132*H132</f>
        <v>0</v>
      </c>
      <c r="S132" s="105">
        <v>0</v>
      </c>
      <c r="T132" s="106">
        <f>S132*H132</f>
        <v>0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107" t="s">
        <v>158</v>
      </c>
      <c r="AT132" s="107" t="s">
        <v>153</v>
      </c>
      <c r="AU132" s="107" t="s">
        <v>86</v>
      </c>
      <c r="AY132" s="11" t="s">
        <v>151</v>
      </c>
      <c r="BE132" s="108">
        <f>IF(N132="základní",J132,0)</f>
        <v>0</v>
      </c>
      <c r="BF132" s="108">
        <f>IF(N132="snížená",J132,0)</f>
        <v>0</v>
      </c>
      <c r="BG132" s="108">
        <f>IF(N132="zákl. přenesená",J132,0)</f>
        <v>0</v>
      </c>
      <c r="BH132" s="108">
        <f>IF(N132="sníž. přenesená",J132,0)</f>
        <v>0</v>
      </c>
      <c r="BI132" s="108">
        <f>IF(N132="nulová",J132,0)</f>
        <v>0</v>
      </c>
      <c r="BJ132" s="11" t="s">
        <v>84</v>
      </c>
      <c r="BK132" s="108">
        <f>ROUND(I132*H132,2)</f>
        <v>0</v>
      </c>
      <c r="BL132" s="11" t="s">
        <v>158</v>
      </c>
      <c r="BM132" s="107" t="s">
        <v>625</v>
      </c>
    </row>
    <row r="133" spans="1:65" s="8" customFormat="1">
      <c r="B133" s="109"/>
      <c r="C133" s="248"/>
      <c r="D133" s="250" t="s">
        <v>168</v>
      </c>
      <c r="E133" s="251" t="s">
        <v>1</v>
      </c>
      <c r="F133" s="252" t="s">
        <v>626</v>
      </c>
      <c r="G133" s="248"/>
      <c r="H133" s="253">
        <v>30.38</v>
      </c>
      <c r="I133" s="114"/>
      <c r="J133" s="248"/>
      <c r="K133" s="248"/>
      <c r="L133" s="109"/>
      <c r="M133" s="115"/>
      <c r="N133" s="116"/>
      <c r="O133" s="116"/>
      <c r="P133" s="116"/>
      <c r="Q133" s="116"/>
      <c r="R133" s="116"/>
      <c r="S133" s="116"/>
      <c r="T133" s="117"/>
      <c r="AT133" s="111" t="s">
        <v>168</v>
      </c>
      <c r="AU133" s="111" t="s">
        <v>86</v>
      </c>
      <c r="AV133" s="8" t="s">
        <v>86</v>
      </c>
      <c r="AW133" s="8" t="s">
        <v>32</v>
      </c>
      <c r="AX133" s="8" t="s">
        <v>76</v>
      </c>
      <c r="AY133" s="111" t="s">
        <v>151</v>
      </c>
    </row>
    <row r="134" spans="1:65" s="10" customFormat="1">
      <c r="B134" s="141"/>
      <c r="C134" s="279"/>
      <c r="D134" s="250" t="s">
        <v>168</v>
      </c>
      <c r="E134" s="280" t="s">
        <v>1</v>
      </c>
      <c r="F134" s="281" t="s">
        <v>627</v>
      </c>
      <c r="G134" s="279"/>
      <c r="H134" s="282">
        <v>30.38</v>
      </c>
      <c r="I134" s="143"/>
      <c r="J134" s="279"/>
      <c r="K134" s="279"/>
      <c r="L134" s="141"/>
      <c r="M134" s="144"/>
      <c r="N134" s="145"/>
      <c r="O134" s="145"/>
      <c r="P134" s="145"/>
      <c r="Q134" s="145"/>
      <c r="R134" s="145"/>
      <c r="S134" s="145"/>
      <c r="T134" s="146"/>
      <c r="AT134" s="142" t="s">
        <v>168</v>
      </c>
      <c r="AU134" s="142" t="s">
        <v>86</v>
      </c>
      <c r="AV134" s="10" t="s">
        <v>163</v>
      </c>
      <c r="AW134" s="10" t="s">
        <v>32</v>
      </c>
      <c r="AX134" s="10" t="s">
        <v>76</v>
      </c>
      <c r="AY134" s="142" t="s">
        <v>151</v>
      </c>
    </row>
    <row r="135" spans="1:65" s="8" customFormat="1">
      <c r="B135" s="109"/>
      <c r="C135" s="248"/>
      <c r="D135" s="250" t="s">
        <v>168</v>
      </c>
      <c r="E135" s="251" t="s">
        <v>1</v>
      </c>
      <c r="F135" s="252" t="s">
        <v>628</v>
      </c>
      <c r="G135" s="248"/>
      <c r="H135" s="253">
        <v>21.6</v>
      </c>
      <c r="I135" s="114"/>
      <c r="J135" s="248"/>
      <c r="K135" s="248"/>
      <c r="L135" s="109"/>
      <c r="M135" s="115"/>
      <c r="N135" s="116"/>
      <c r="O135" s="116"/>
      <c r="P135" s="116"/>
      <c r="Q135" s="116"/>
      <c r="R135" s="116"/>
      <c r="S135" s="116"/>
      <c r="T135" s="117"/>
      <c r="AT135" s="111" t="s">
        <v>168</v>
      </c>
      <c r="AU135" s="111" t="s">
        <v>86</v>
      </c>
      <c r="AV135" s="8" t="s">
        <v>86</v>
      </c>
      <c r="AW135" s="8" t="s">
        <v>32</v>
      </c>
      <c r="AX135" s="8" t="s">
        <v>76</v>
      </c>
      <c r="AY135" s="111" t="s">
        <v>151</v>
      </c>
    </row>
    <row r="136" spans="1:65" s="10" customFormat="1">
      <c r="B136" s="141"/>
      <c r="C136" s="279"/>
      <c r="D136" s="250" t="s">
        <v>168</v>
      </c>
      <c r="E136" s="280" t="s">
        <v>1</v>
      </c>
      <c r="F136" s="281" t="s">
        <v>629</v>
      </c>
      <c r="G136" s="279"/>
      <c r="H136" s="282">
        <v>21.6</v>
      </c>
      <c r="I136" s="143"/>
      <c r="J136" s="279"/>
      <c r="K136" s="279"/>
      <c r="L136" s="141"/>
      <c r="M136" s="144"/>
      <c r="N136" s="145"/>
      <c r="O136" s="145"/>
      <c r="P136" s="145"/>
      <c r="Q136" s="145"/>
      <c r="R136" s="145"/>
      <c r="S136" s="145"/>
      <c r="T136" s="146"/>
      <c r="AT136" s="142" t="s">
        <v>168</v>
      </c>
      <c r="AU136" s="142" t="s">
        <v>86</v>
      </c>
      <c r="AV136" s="10" t="s">
        <v>163</v>
      </c>
      <c r="AW136" s="10" t="s">
        <v>32</v>
      </c>
      <c r="AX136" s="10" t="s">
        <v>76</v>
      </c>
      <c r="AY136" s="142" t="s">
        <v>151</v>
      </c>
    </row>
    <row r="137" spans="1:65" s="9" customFormat="1">
      <c r="B137" s="118"/>
      <c r="C137" s="257"/>
      <c r="D137" s="250" t="s">
        <v>168</v>
      </c>
      <c r="E137" s="259" t="s">
        <v>1</v>
      </c>
      <c r="F137" s="260" t="s">
        <v>170</v>
      </c>
      <c r="G137" s="257"/>
      <c r="H137" s="261">
        <v>51.980000000000004</v>
      </c>
      <c r="I137" s="122"/>
      <c r="J137" s="257"/>
      <c r="K137" s="257"/>
      <c r="L137" s="118"/>
      <c r="M137" s="123"/>
      <c r="N137" s="124"/>
      <c r="O137" s="124"/>
      <c r="P137" s="124"/>
      <c r="Q137" s="124"/>
      <c r="R137" s="124"/>
      <c r="S137" s="124"/>
      <c r="T137" s="125"/>
      <c r="AT137" s="119" t="s">
        <v>168</v>
      </c>
      <c r="AU137" s="119" t="s">
        <v>86</v>
      </c>
      <c r="AV137" s="9" t="s">
        <v>158</v>
      </c>
      <c r="AW137" s="9" t="s">
        <v>32</v>
      </c>
      <c r="AX137" s="9" t="s">
        <v>84</v>
      </c>
      <c r="AY137" s="119" t="s">
        <v>151</v>
      </c>
    </row>
    <row r="138" spans="1:65" s="2" customFormat="1" ht="34.9" customHeight="1">
      <c r="A138" s="21"/>
      <c r="B138" s="95"/>
      <c r="C138" s="235" t="s">
        <v>174</v>
      </c>
      <c r="D138" s="235" t="s">
        <v>153</v>
      </c>
      <c r="E138" s="236" t="s">
        <v>266</v>
      </c>
      <c r="F138" s="237" t="s">
        <v>267</v>
      </c>
      <c r="G138" s="238" t="s">
        <v>166</v>
      </c>
      <c r="H138" s="239">
        <v>51.98</v>
      </c>
      <c r="I138" s="101"/>
      <c r="J138" s="240">
        <f>ROUND(I138*H138,2)</f>
        <v>0</v>
      </c>
      <c r="K138" s="237" t="s">
        <v>157</v>
      </c>
      <c r="L138" s="22"/>
      <c r="M138" s="103" t="s">
        <v>1</v>
      </c>
      <c r="N138" s="104" t="s">
        <v>41</v>
      </c>
      <c r="O138" s="36"/>
      <c r="P138" s="105">
        <f>O138*H138</f>
        <v>0</v>
      </c>
      <c r="Q138" s="105">
        <v>0</v>
      </c>
      <c r="R138" s="105">
        <f>Q138*H138</f>
        <v>0</v>
      </c>
      <c r="S138" s="105">
        <v>0</v>
      </c>
      <c r="T138" s="106">
        <f>S138*H138</f>
        <v>0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R138" s="107" t="s">
        <v>158</v>
      </c>
      <c r="AT138" s="107" t="s">
        <v>153</v>
      </c>
      <c r="AU138" s="107" t="s">
        <v>86</v>
      </c>
      <c r="AY138" s="11" t="s">
        <v>151</v>
      </c>
      <c r="BE138" s="108">
        <f>IF(N138="základní",J138,0)</f>
        <v>0</v>
      </c>
      <c r="BF138" s="108">
        <f>IF(N138="snížená",J138,0)</f>
        <v>0</v>
      </c>
      <c r="BG138" s="108">
        <f>IF(N138="zákl. přenesená",J138,0)</f>
        <v>0</v>
      </c>
      <c r="BH138" s="108">
        <f>IF(N138="sníž. přenesená",J138,0)</f>
        <v>0</v>
      </c>
      <c r="BI138" s="108">
        <f>IF(N138="nulová",J138,0)</f>
        <v>0</v>
      </c>
      <c r="BJ138" s="11" t="s">
        <v>84</v>
      </c>
      <c r="BK138" s="108">
        <f>ROUND(I138*H138,2)</f>
        <v>0</v>
      </c>
      <c r="BL138" s="11" t="s">
        <v>158</v>
      </c>
      <c r="BM138" s="107" t="s">
        <v>630</v>
      </c>
    </row>
    <row r="139" spans="1:65" s="2" customFormat="1" ht="30" customHeight="1">
      <c r="A139" s="21"/>
      <c r="B139" s="95"/>
      <c r="C139" s="235" t="s">
        <v>178</v>
      </c>
      <c r="D139" s="235" t="s">
        <v>153</v>
      </c>
      <c r="E139" s="236" t="s">
        <v>187</v>
      </c>
      <c r="F139" s="237" t="s">
        <v>188</v>
      </c>
      <c r="G139" s="238" t="s">
        <v>166</v>
      </c>
      <c r="H139" s="239">
        <v>51.98</v>
      </c>
      <c r="I139" s="101"/>
      <c r="J139" s="240">
        <f>ROUND(I139*H139,2)</f>
        <v>0</v>
      </c>
      <c r="K139" s="237" t="s">
        <v>1</v>
      </c>
      <c r="L139" s="22"/>
      <c r="M139" s="103" t="s">
        <v>1</v>
      </c>
      <c r="N139" s="104" t="s">
        <v>41</v>
      </c>
      <c r="O139" s="36"/>
      <c r="P139" s="105">
        <f>O139*H139</f>
        <v>0</v>
      </c>
      <c r="Q139" s="105">
        <v>0</v>
      </c>
      <c r="R139" s="105">
        <f>Q139*H139</f>
        <v>0</v>
      </c>
      <c r="S139" s="105">
        <v>0</v>
      </c>
      <c r="T139" s="106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07" t="s">
        <v>158</v>
      </c>
      <c r="AT139" s="107" t="s">
        <v>153</v>
      </c>
      <c r="AU139" s="107" t="s">
        <v>86</v>
      </c>
      <c r="AY139" s="11" t="s">
        <v>151</v>
      </c>
      <c r="BE139" s="108">
        <f>IF(N139="základní",J139,0)</f>
        <v>0</v>
      </c>
      <c r="BF139" s="108">
        <f>IF(N139="snížená",J139,0)</f>
        <v>0</v>
      </c>
      <c r="BG139" s="108">
        <f>IF(N139="zákl. přenesená",J139,0)</f>
        <v>0</v>
      </c>
      <c r="BH139" s="108">
        <f>IF(N139="sníž. přenesená",J139,0)</f>
        <v>0</v>
      </c>
      <c r="BI139" s="108">
        <f>IF(N139="nulová",J139,0)</f>
        <v>0</v>
      </c>
      <c r="BJ139" s="11" t="s">
        <v>84</v>
      </c>
      <c r="BK139" s="108">
        <f>ROUND(I139*H139,2)</f>
        <v>0</v>
      </c>
      <c r="BL139" s="11" t="s">
        <v>158</v>
      </c>
      <c r="BM139" s="107" t="s">
        <v>631</v>
      </c>
    </row>
    <row r="140" spans="1:65" s="2" customFormat="1" ht="22.15" customHeight="1">
      <c r="A140" s="21"/>
      <c r="B140" s="95"/>
      <c r="C140" s="235" t="s">
        <v>182</v>
      </c>
      <c r="D140" s="235" t="s">
        <v>153</v>
      </c>
      <c r="E140" s="236" t="s">
        <v>171</v>
      </c>
      <c r="F140" s="237" t="s">
        <v>172</v>
      </c>
      <c r="G140" s="238" t="s">
        <v>156</v>
      </c>
      <c r="H140" s="239">
        <v>146</v>
      </c>
      <c r="I140" s="101"/>
      <c r="J140" s="240">
        <f>ROUND(I140*H140,2)</f>
        <v>0</v>
      </c>
      <c r="K140" s="237" t="s">
        <v>157</v>
      </c>
      <c r="L140" s="22"/>
      <c r="M140" s="103" t="s">
        <v>1</v>
      </c>
      <c r="N140" s="104" t="s">
        <v>41</v>
      </c>
      <c r="O140" s="36"/>
      <c r="P140" s="105">
        <f>O140*H140</f>
        <v>0</v>
      </c>
      <c r="Q140" s="105">
        <v>0</v>
      </c>
      <c r="R140" s="105">
        <f>Q140*H140</f>
        <v>0</v>
      </c>
      <c r="S140" s="105">
        <v>0</v>
      </c>
      <c r="T140" s="106">
        <f>S140*H140</f>
        <v>0</v>
      </c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R140" s="107" t="s">
        <v>158</v>
      </c>
      <c r="AT140" s="107" t="s">
        <v>153</v>
      </c>
      <c r="AU140" s="107" t="s">
        <v>86</v>
      </c>
      <c r="AY140" s="11" t="s">
        <v>151</v>
      </c>
      <c r="BE140" s="108">
        <f>IF(N140="základní",J140,0)</f>
        <v>0</v>
      </c>
      <c r="BF140" s="108">
        <f>IF(N140="snížená",J140,0)</f>
        <v>0</v>
      </c>
      <c r="BG140" s="108">
        <f>IF(N140="zákl. přenesená",J140,0)</f>
        <v>0</v>
      </c>
      <c r="BH140" s="108">
        <f>IF(N140="sníž. přenesená",J140,0)</f>
        <v>0</v>
      </c>
      <c r="BI140" s="108">
        <f>IF(N140="nulová",J140,0)</f>
        <v>0</v>
      </c>
      <c r="BJ140" s="11" t="s">
        <v>84</v>
      </c>
      <c r="BK140" s="108">
        <f>ROUND(I140*H140,2)</f>
        <v>0</v>
      </c>
      <c r="BL140" s="11" t="s">
        <v>158</v>
      </c>
      <c r="BM140" s="107" t="s">
        <v>632</v>
      </c>
    </row>
    <row r="141" spans="1:65" s="7" customFormat="1" ht="22.9" customHeight="1">
      <c r="B141" s="82"/>
      <c r="C141" s="222"/>
      <c r="D141" s="224" t="s">
        <v>75</v>
      </c>
      <c r="E141" s="233" t="s">
        <v>86</v>
      </c>
      <c r="F141" s="233" t="s">
        <v>633</v>
      </c>
      <c r="G141" s="222"/>
      <c r="H141" s="222"/>
      <c r="I141" s="85"/>
      <c r="J141" s="234">
        <f>BK141</f>
        <v>0</v>
      </c>
      <c r="K141" s="222"/>
      <c r="L141" s="82"/>
      <c r="M141" s="87"/>
      <c r="N141" s="88"/>
      <c r="O141" s="88"/>
      <c r="P141" s="89">
        <f>SUM(P142:P155)</f>
        <v>0</v>
      </c>
      <c r="Q141" s="88"/>
      <c r="R141" s="89">
        <f>SUM(R142:R155)</f>
        <v>7.0158593200000006</v>
      </c>
      <c r="S141" s="88"/>
      <c r="T141" s="90">
        <f>SUM(T142:T155)</f>
        <v>0</v>
      </c>
      <c r="AR141" s="83" t="s">
        <v>84</v>
      </c>
      <c r="AT141" s="91" t="s">
        <v>75</v>
      </c>
      <c r="AU141" s="91" t="s">
        <v>84</v>
      </c>
      <c r="AY141" s="83" t="s">
        <v>151</v>
      </c>
      <c r="BK141" s="92">
        <f>SUM(BK142:BK155)</f>
        <v>0</v>
      </c>
    </row>
    <row r="142" spans="1:65" s="2" customFormat="1" ht="22.15" customHeight="1">
      <c r="A142" s="21"/>
      <c r="B142" s="95"/>
      <c r="C142" s="235" t="s">
        <v>186</v>
      </c>
      <c r="D142" s="235" t="s">
        <v>153</v>
      </c>
      <c r="E142" s="236" t="s">
        <v>580</v>
      </c>
      <c r="F142" s="237" t="s">
        <v>581</v>
      </c>
      <c r="G142" s="238" t="s">
        <v>166</v>
      </c>
      <c r="H142" s="239">
        <v>2.7360000000000002</v>
      </c>
      <c r="I142" s="101"/>
      <c r="J142" s="240">
        <f>ROUND(I142*H142,2)</f>
        <v>0</v>
      </c>
      <c r="K142" s="237" t="s">
        <v>157</v>
      </c>
      <c r="L142" s="22"/>
      <c r="M142" s="103" t="s">
        <v>1</v>
      </c>
      <c r="N142" s="104" t="s">
        <v>41</v>
      </c>
      <c r="O142" s="36"/>
      <c r="P142" s="105">
        <f>O142*H142</f>
        <v>0</v>
      </c>
      <c r="Q142" s="105">
        <v>0</v>
      </c>
      <c r="R142" s="105">
        <f>Q142*H142</f>
        <v>0</v>
      </c>
      <c r="S142" s="105">
        <v>0</v>
      </c>
      <c r="T142" s="106">
        <f>S142*H142</f>
        <v>0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R142" s="107" t="s">
        <v>158</v>
      </c>
      <c r="AT142" s="107" t="s">
        <v>153</v>
      </c>
      <c r="AU142" s="107" t="s">
        <v>86</v>
      </c>
      <c r="AY142" s="11" t="s">
        <v>151</v>
      </c>
      <c r="BE142" s="108">
        <f>IF(N142="základní",J142,0)</f>
        <v>0</v>
      </c>
      <c r="BF142" s="108">
        <f>IF(N142="snížená",J142,0)</f>
        <v>0</v>
      </c>
      <c r="BG142" s="108">
        <f>IF(N142="zákl. přenesená",J142,0)</f>
        <v>0</v>
      </c>
      <c r="BH142" s="108">
        <f>IF(N142="sníž. přenesená",J142,0)</f>
        <v>0</v>
      </c>
      <c r="BI142" s="108">
        <f>IF(N142="nulová",J142,0)</f>
        <v>0</v>
      </c>
      <c r="BJ142" s="11" t="s">
        <v>84</v>
      </c>
      <c r="BK142" s="108">
        <f>ROUND(I142*H142,2)</f>
        <v>0</v>
      </c>
      <c r="BL142" s="11" t="s">
        <v>158</v>
      </c>
      <c r="BM142" s="107" t="s">
        <v>634</v>
      </c>
    </row>
    <row r="143" spans="1:65" s="8" customFormat="1">
      <c r="B143" s="109"/>
      <c r="C143" s="248"/>
      <c r="D143" s="250" t="s">
        <v>168</v>
      </c>
      <c r="E143" s="251" t="s">
        <v>1</v>
      </c>
      <c r="F143" s="252" t="s">
        <v>635</v>
      </c>
      <c r="G143" s="248"/>
      <c r="H143" s="253">
        <v>1.8</v>
      </c>
      <c r="I143" s="114"/>
      <c r="J143" s="248"/>
      <c r="K143" s="248"/>
      <c r="L143" s="109"/>
      <c r="M143" s="115"/>
      <c r="N143" s="116"/>
      <c r="O143" s="116"/>
      <c r="P143" s="116"/>
      <c r="Q143" s="116"/>
      <c r="R143" s="116"/>
      <c r="S143" s="116"/>
      <c r="T143" s="117"/>
      <c r="AT143" s="111" t="s">
        <v>168</v>
      </c>
      <c r="AU143" s="111" t="s">
        <v>86</v>
      </c>
      <c r="AV143" s="8" t="s">
        <v>86</v>
      </c>
      <c r="AW143" s="8" t="s">
        <v>32</v>
      </c>
      <c r="AX143" s="8" t="s">
        <v>76</v>
      </c>
      <c r="AY143" s="111" t="s">
        <v>151</v>
      </c>
    </row>
    <row r="144" spans="1:65" s="8" customFormat="1">
      <c r="B144" s="109"/>
      <c r="C144" s="248"/>
      <c r="D144" s="250" t="s">
        <v>168</v>
      </c>
      <c r="E144" s="251" t="s">
        <v>1</v>
      </c>
      <c r="F144" s="252" t="s">
        <v>636</v>
      </c>
      <c r="G144" s="248"/>
      <c r="H144" s="253">
        <v>0.93600000000000005</v>
      </c>
      <c r="I144" s="114"/>
      <c r="J144" s="248"/>
      <c r="K144" s="248"/>
      <c r="L144" s="109"/>
      <c r="M144" s="115"/>
      <c r="N144" s="116"/>
      <c r="O144" s="116"/>
      <c r="P144" s="116"/>
      <c r="Q144" s="116"/>
      <c r="R144" s="116"/>
      <c r="S144" s="116"/>
      <c r="T144" s="117"/>
      <c r="AT144" s="111" t="s">
        <v>168</v>
      </c>
      <c r="AU144" s="111" t="s">
        <v>86</v>
      </c>
      <c r="AV144" s="8" t="s">
        <v>86</v>
      </c>
      <c r="AW144" s="8" t="s">
        <v>32</v>
      </c>
      <c r="AX144" s="8" t="s">
        <v>76</v>
      </c>
      <c r="AY144" s="111" t="s">
        <v>151</v>
      </c>
    </row>
    <row r="145" spans="1:65" s="9" customFormat="1">
      <c r="B145" s="118"/>
      <c r="C145" s="257"/>
      <c r="D145" s="250" t="s">
        <v>168</v>
      </c>
      <c r="E145" s="259" t="s">
        <v>1</v>
      </c>
      <c r="F145" s="260" t="s">
        <v>170</v>
      </c>
      <c r="G145" s="257"/>
      <c r="H145" s="261">
        <v>2.7360000000000002</v>
      </c>
      <c r="I145" s="122"/>
      <c r="J145" s="257"/>
      <c r="K145" s="257"/>
      <c r="L145" s="118"/>
      <c r="M145" s="123"/>
      <c r="N145" s="124"/>
      <c r="O145" s="124"/>
      <c r="P145" s="124"/>
      <c r="Q145" s="124"/>
      <c r="R145" s="124"/>
      <c r="S145" s="124"/>
      <c r="T145" s="125"/>
      <c r="AT145" s="119" t="s">
        <v>168</v>
      </c>
      <c r="AU145" s="119" t="s">
        <v>86</v>
      </c>
      <c r="AV145" s="9" t="s">
        <v>158</v>
      </c>
      <c r="AW145" s="9" t="s">
        <v>32</v>
      </c>
      <c r="AX145" s="9" t="s">
        <v>84</v>
      </c>
      <c r="AY145" s="119" t="s">
        <v>151</v>
      </c>
    </row>
    <row r="146" spans="1:65" s="2" customFormat="1" ht="34.9" customHeight="1">
      <c r="A146" s="21"/>
      <c r="B146" s="95"/>
      <c r="C146" s="235" t="s">
        <v>190</v>
      </c>
      <c r="D146" s="235" t="s">
        <v>153</v>
      </c>
      <c r="E146" s="236" t="s">
        <v>266</v>
      </c>
      <c r="F146" s="237" t="s">
        <v>267</v>
      </c>
      <c r="G146" s="238" t="s">
        <v>166</v>
      </c>
      <c r="H146" s="239">
        <v>2.7360000000000002</v>
      </c>
      <c r="I146" s="101"/>
      <c r="J146" s="240">
        <f>ROUND(I146*H146,2)</f>
        <v>0</v>
      </c>
      <c r="K146" s="237" t="s">
        <v>157</v>
      </c>
      <c r="L146" s="22"/>
      <c r="M146" s="103" t="s">
        <v>1</v>
      </c>
      <c r="N146" s="104" t="s">
        <v>41</v>
      </c>
      <c r="O146" s="36"/>
      <c r="P146" s="105">
        <f>O146*H146</f>
        <v>0</v>
      </c>
      <c r="Q146" s="105">
        <v>0</v>
      </c>
      <c r="R146" s="105">
        <f>Q146*H146</f>
        <v>0</v>
      </c>
      <c r="S146" s="105">
        <v>0</v>
      </c>
      <c r="T146" s="106">
        <f>S146*H146</f>
        <v>0</v>
      </c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R146" s="107" t="s">
        <v>158</v>
      </c>
      <c r="AT146" s="107" t="s">
        <v>153</v>
      </c>
      <c r="AU146" s="107" t="s">
        <v>86</v>
      </c>
      <c r="AY146" s="11" t="s">
        <v>151</v>
      </c>
      <c r="BE146" s="108">
        <f>IF(N146="základní",J146,0)</f>
        <v>0</v>
      </c>
      <c r="BF146" s="108">
        <f>IF(N146="snížená",J146,0)</f>
        <v>0</v>
      </c>
      <c r="BG146" s="108">
        <f>IF(N146="zákl. přenesená",J146,0)</f>
        <v>0</v>
      </c>
      <c r="BH146" s="108">
        <f>IF(N146="sníž. přenesená",J146,0)</f>
        <v>0</v>
      </c>
      <c r="BI146" s="108">
        <f>IF(N146="nulová",J146,0)</f>
        <v>0</v>
      </c>
      <c r="BJ146" s="11" t="s">
        <v>84</v>
      </c>
      <c r="BK146" s="108">
        <f>ROUND(I146*H146,2)</f>
        <v>0</v>
      </c>
      <c r="BL146" s="11" t="s">
        <v>158</v>
      </c>
      <c r="BM146" s="107" t="s">
        <v>637</v>
      </c>
    </row>
    <row r="147" spans="1:65" s="2" customFormat="1" ht="30" customHeight="1">
      <c r="A147" s="21"/>
      <c r="B147" s="95"/>
      <c r="C147" s="235" t="s">
        <v>194</v>
      </c>
      <c r="D147" s="235" t="s">
        <v>153</v>
      </c>
      <c r="E147" s="236" t="s">
        <v>187</v>
      </c>
      <c r="F147" s="237" t="s">
        <v>188</v>
      </c>
      <c r="G147" s="238" t="s">
        <v>166</v>
      </c>
      <c r="H147" s="239">
        <v>2.7360000000000002</v>
      </c>
      <c r="I147" s="101"/>
      <c r="J147" s="240">
        <f>ROUND(I147*H147,2)</f>
        <v>0</v>
      </c>
      <c r="K147" s="237" t="s">
        <v>1</v>
      </c>
      <c r="L147" s="22"/>
      <c r="M147" s="103" t="s">
        <v>1</v>
      </c>
      <c r="N147" s="104" t="s">
        <v>41</v>
      </c>
      <c r="O147" s="36"/>
      <c r="P147" s="105">
        <f>O147*H147</f>
        <v>0</v>
      </c>
      <c r="Q147" s="105">
        <v>0</v>
      </c>
      <c r="R147" s="105">
        <f>Q147*H147</f>
        <v>0</v>
      </c>
      <c r="S147" s="105">
        <v>0</v>
      </c>
      <c r="T147" s="106">
        <f>S147*H147</f>
        <v>0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R147" s="107" t="s">
        <v>158</v>
      </c>
      <c r="AT147" s="107" t="s">
        <v>153</v>
      </c>
      <c r="AU147" s="107" t="s">
        <v>86</v>
      </c>
      <c r="AY147" s="11" t="s">
        <v>151</v>
      </c>
      <c r="BE147" s="108">
        <f>IF(N147="základní",J147,0)</f>
        <v>0</v>
      </c>
      <c r="BF147" s="108">
        <f>IF(N147="snížená",J147,0)</f>
        <v>0</v>
      </c>
      <c r="BG147" s="108">
        <f>IF(N147="zákl. přenesená",J147,0)</f>
        <v>0</v>
      </c>
      <c r="BH147" s="108">
        <f>IF(N147="sníž. přenesená",J147,0)</f>
        <v>0</v>
      </c>
      <c r="BI147" s="108">
        <f>IF(N147="nulová",J147,0)</f>
        <v>0</v>
      </c>
      <c r="BJ147" s="11" t="s">
        <v>84</v>
      </c>
      <c r="BK147" s="108">
        <f>ROUND(I147*H147,2)</f>
        <v>0</v>
      </c>
      <c r="BL147" s="11" t="s">
        <v>158</v>
      </c>
      <c r="BM147" s="107" t="s">
        <v>638</v>
      </c>
    </row>
    <row r="148" spans="1:65" s="2" customFormat="1" ht="14.45" customHeight="1">
      <c r="A148" s="21"/>
      <c r="B148" s="95"/>
      <c r="C148" s="235" t="s">
        <v>202</v>
      </c>
      <c r="D148" s="235" t="s">
        <v>153</v>
      </c>
      <c r="E148" s="236" t="s">
        <v>639</v>
      </c>
      <c r="F148" s="237" t="s">
        <v>640</v>
      </c>
      <c r="G148" s="238" t="s">
        <v>166</v>
      </c>
      <c r="H148" s="239">
        <v>2.7360000000000002</v>
      </c>
      <c r="I148" s="101"/>
      <c r="J148" s="240">
        <f>ROUND(I148*H148,2)</f>
        <v>0</v>
      </c>
      <c r="K148" s="237" t="s">
        <v>157</v>
      </c>
      <c r="L148" s="22"/>
      <c r="M148" s="103" t="s">
        <v>1</v>
      </c>
      <c r="N148" s="104" t="s">
        <v>41</v>
      </c>
      <c r="O148" s="36"/>
      <c r="P148" s="105">
        <f>O148*H148</f>
        <v>0</v>
      </c>
      <c r="Q148" s="105">
        <v>2.5018699999999998</v>
      </c>
      <c r="R148" s="105">
        <f>Q148*H148</f>
        <v>6.8451163199999998</v>
      </c>
      <c r="S148" s="105">
        <v>0</v>
      </c>
      <c r="T148" s="106">
        <f>S148*H148</f>
        <v>0</v>
      </c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R148" s="107" t="s">
        <v>158</v>
      </c>
      <c r="AT148" s="107" t="s">
        <v>153</v>
      </c>
      <c r="AU148" s="107" t="s">
        <v>86</v>
      </c>
      <c r="AY148" s="11" t="s">
        <v>151</v>
      </c>
      <c r="BE148" s="108">
        <f>IF(N148="základní",J148,0)</f>
        <v>0</v>
      </c>
      <c r="BF148" s="108">
        <f>IF(N148="snížená",J148,0)</f>
        <v>0</v>
      </c>
      <c r="BG148" s="108">
        <f>IF(N148="zákl. přenesená",J148,0)</f>
        <v>0</v>
      </c>
      <c r="BH148" s="108">
        <f>IF(N148="sníž. přenesená",J148,0)</f>
        <v>0</v>
      </c>
      <c r="BI148" s="108">
        <f>IF(N148="nulová",J148,0)</f>
        <v>0</v>
      </c>
      <c r="BJ148" s="11" t="s">
        <v>84</v>
      </c>
      <c r="BK148" s="108">
        <f>ROUND(I148*H148,2)</f>
        <v>0</v>
      </c>
      <c r="BL148" s="11" t="s">
        <v>158</v>
      </c>
      <c r="BM148" s="107" t="s">
        <v>641</v>
      </c>
    </row>
    <row r="149" spans="1:65" s="8" customFormat="1">
      <c r="B149" s="109"/>
      <c r="C149" s="248"/>
      <c r="D149" s="250" t="s">
        <v>168</v>
      </c>
      <c r="E149" s="251" t="s">
        <v>1</v>
      </c>
      <c r="F149" s="252" t="s">
        <v>635</v>
      </c>
      <c r="G149" s="248"/>
      <c r="H149" s="253">
        <v>1.8</v>
      </c>
      <c r="I149" s="114"/>
      <c r="J149" s="248"/>
      <c r="K149" s="248"/>
      <c r="L149" s="109"/>
      <c r="M149" s="115"/>
      <c r="N149" s="116"/>
      <c r="O149" s="116"/>
      <c r="P149" s="116"/>
      <c r="Q149" s="116"/>
      <c r="R149" s="116"/>
      <c r="S149" s="116"/>
      <c r="T149" s="117"/>
      <c r="AT149" s="111" t="s">
        <v>168</v>
      </c>
      <c r="AU149" s="111" t="s">
        <v>86</v>
      </c>
      <c r="AV149" s="8" t="s">
        <v>86</v>
      </c>
      <c r="AW149" s="8" t="s">
        <v>32</v>
      </c>
      <c r="AX149" s="8" t="s">
        <v>76</v>
      </c>
      <c r="AY149" s="111" t="s">
        <v>151</v>
      </c>
    </row>
    <row r="150" spans="1:65" s="8" customFormat="1">
      <c r="B150" s="109"/>
      <c r="C150" s="248"/>
      <c r="D150" s="250" t="s">
        <v>168</v>
      </c>
      <c r="E150" s="251" t="s">
        <v>1</v>
      </c>
      <c r="F150" s="252" t="s">
        <v>636</v>
      </c>
      <c r="G150" s="248"/>
      <c r="H150" s="253">
        <v>0.93600000000000005</v>
      </c>
      <c r="I150" s="114"/>
      <c r="J150" s="248"/>
      <c r="K150" s="248"/>
      <c r="L150" s="109"/>
      <c r="M150" s="115"/>
      <c r="N150" s="116"/>
      <c r="O150" s="116"/>
      <c r="P150" s="116"/>
      <c r="Q150" s="116"/>
      <c r="R150" s="116"/>
      <c r="S150" s="116"/>
      <c r="T150" s="117"/>
      <c r="AT150" s="111" t="s">
        <v>168</v>
      </c>
      <c r="AU150" s="111" t="s">
        <v>86</v>
      </c>
      <c r="AV150" s="8" t="s">
        <v>86</v>
      </c>
      <c r="AW150" s="8" t="s">
        <v>32</v>
      </c>
      <c r="AX150" s="8" t="s">
        <v>76</v>
      </c>
      <c r="AY150" s="111" t="s">
        <v>151</v>
      </c>
    </row>
    <row r="151" spans="1:65" s="9" customFormat="1">
      <c r="B151" s="118"/>
      <c r="C151" s="257"/>
      <c r="D151" s="250" t="s">
        <v>168</v>
      </c>
      <c r="E151" s="259" t="s">
        <v>1</v>
      </c>
      <c r="F151" s="260" t="s">
        <v>170</v>
      </c>
      <c r="G151" s="257"/>
      <c r="H151" s="261">
        <v>2.7360000000000002</v>
      </c>
      <c r="I151" s="122"/>
      <c r="J151" s="257"/>
      <c r="K151" s="257"/>
      <c r="L151" s="118"/>
      <c r="M151" s="123"/>
      <c r="N151" s="124"/>
      <c r="O151" s="124"/>
      <c r="P151" s="124"/>
      <c r="Q151" s="124"/>
      <c r="R151" s="124"/>
      <c r="S151" s="124"/>
      <c r="T151" s="125"/>
      <c r="AT151" s="119" t="s">
        <v>168</v>
      </c>
      <c r="AU151" s="119" t="s">
        <v>86</v>
      </c>
      <c r="AV151" s="9" t="s">
        <v>158</v>
      </c>
      <c r="AW151" s="9" t="s">
        <v>32</v>
      </c>
      <c r="AX151" s="9" t="s">
        <v>84</v>
      </c>
      <c r="AY151" s="119" t="s">
        <v>151</v>
      </c>
    </row>
    <row r="152" spans="1:65" s="2" customFormat="1" ht="22.15" customHeight="1">
      <c r="A152" s="21"/>
      <c r="B152" s="95"/>
      <c r="C152" s="235" t="s">
        <v>207</v>
      </c>
      <c r="D152" s="235" t="s">
        <v>153</v>
      </c>
      <c r="E152" s="236" t="s">
        <v>642</v>
      </c>
      <c r="F152" s="237" t="s">
        <v>643</v>
      </c>
      <c r="G152" s="238" t="s">
        <v>288</v>
      </c>
      <c r="H152" s="239">
        <v>22</v>
      </c>
      <c r="I152" s="101"/>
      <c r="J152" s="240">
        <f>ROUND(I152*H152,2)</f>
        <v>0</v>
      </c>
      <c r="K152" s="237" t="s">
        <v>157</v>
      </c>
      <c r="L152" s="22"/>
      <c r="M152" s="103" t="s">
        <v>1</v>
      </c>
      <c r="N152" s="104" t="s">
        <v>41</v>
      </c>
      <c r="O152" s="36"/>
      <c r="P152" s="105">
        <f>O152*H152</f>
        <v>0</v>
      </c>
      <c r="Q152" s="105">
        <v>2.1700000000000001E-3</v>
      </c>
      <c r="R152" s="105">
        <f>Q152*H152</f>
        <v>4.7740000000000005E-2</v>
      </c>
      <c r="S152" s="105">
        <v>0</v>
      </c>
      <c r="T152" s="106">
        <f>S152*H152</f>
        <v>0</v>
      </c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R152" s="107" t="s">
        <v>158</v>
      </c>
      <c r="AT152" s="107" t="s">
        <v>153</v>
      </c>
      <c r="AU152" s="107" t="s">
        <v>86</v>
      </c>
      <c r="AY152" s="11" t="s">
        <v>151</v>
      </c>
      <c r="BE152" s="108">
        <f>IF(N152="základní",J152,0)</f>
        <v>0</v>
      </c>
      <c r="BF152" s="108">
        <f>IF(N152="snížená",J152,0)</f>
        <v>0</v>
      </c>
      <c r="BG152" s="108">
        <f>IF(N152="zákl. přenesená",J152,0)</f>
        <v>0</v>
      </c>
      <c r="BH152" s="108">
        <f>IF(N152="sníž. přenesená",J152,0)</f>
        <v>0</v>
      </c>
      <c r="BI152" s="108">
        <f>IF(N152="nulová",J152,0)</f>
        <v>0</v>
      </c>
      <c r="BJ152" s="11" t="s">
        <v>84</v>
      </c>
      <c r="BK152" s="108">
        <f>ROUND(I152*H152,2)</f>
        <v>0</v>
      </c>
      <c r="BL152" s="11" t="s">
        <v>158</v>
      </c>
      <c r="BM152" s="107" t="s">
        <v>644</v>
      </c>
    </row>
    <row r="153" spans="1:65" s="2" customFormat="1" ht="30" customHeight="1">
      <c r="A153" s="21"/>
      <c r="B153" s="95"/>
      <c r="C153" s="235" t="s">
        <v>209</v>
      </c>
      <c r="D153" s="235" t="s">
        <v>153</v>
      </c>
      <c r="E153" s="236" t="s">
        <v>286</v>
      </c>
      <c r="F153" s="237" t="s">
        <v>287</v>
      </c>
      <c r="G153" s="238" t="s">
        <v>288</v>
      </c>
      <c r="H153" s="239">
        <v>9</v>
      </c>
      <c r="I153" s="101"/>
      <c r="J153" s="240">
        <f>ROUND(I153*H153,2)</f>
        <v>0</v>
      </c>
      <c r="K153" s="237" t="s">
        <v>157</v>
      </c>
      <c r="L153" s="22"/>
      <c r="M153" s="103" t="s">
        <v>1</v>
      </c>
      <c r="N153" s="104" t="s">
        <v>41</v>
      </c>
      <c r="O153" s="36"/>
      <c r="P153" s="105">
        <f>O153*H153</f>
        <v>0</v>
      </c>
      <c r="Q153" s="105">
        <v>5.8900000000000003E-3</v>
      </c>
      <c r="R153" s="105">
        <f>Q153*H153</f>
        <v>5.3010000000000002E-2</v>
      </c>
      <c r="S153" s="105">
        <v>0</v>
      </c>
      <c r="T153" s="106">
        <f>S153*H153</f>
        <v>0</v>
      </c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R153" s="107" t="s">
        <v>158</v>
      </c>
      <c r="AT153" s="107" t="s">
        <v>153</v>
      </c>
      <c r="AU153" s="107" t="s">
        <v>86</v>
      </c>
      <c r="AY153" s="11" t="s">
        <v>151</v>
      </c>
      <c r="BE153" s="108">
        <f>IF(N153="základní",J153,0)</f>
        <v>0</v>
      </c>
      <c r="BF153" s="108">
        <f>IF(N153="snížená",J153,0)</f>
        <v>0</v>
      </c>
      <c r="BG153" s="108">
        <f>IF(N153="zákl. přenesená",J153,0)</f>
        <v>0</v>
      </c>
      <c r="BH153" s="108">
        <f>IF(N153="sníž. přenesená",J153,0)</f>
        <v>0</v>
      </c>
      <c r="BI153" s="108">
        <f>IF(N153="nulová",J153,0)</f>
        <v>0</v>
      </c>
      <c r="BJ153" s="11" t="s">
        <v>84</v>
      </c>
      <c r="BK153" s="108">
        <f>ROUND(I153*H153,2)</f>
        <v>0</v>
      </c>
      <c r="BL153" s="11" t="s">
        <v>158</v>
      </c>
      <c r="BM153" s="107" t="s">
        <v>645</v>
      </c>
    </row>
    <row r="154" spans="1:65" s="2" customFormat="1" ht="19.899999999999999" customHeight="1">
      <c r="A154" s="21"/>
      <c r="B154" s="95"/>
      <c r="C154" s="235" t="s">
        <v>213</v>
      </c>
      <c r="D154" s="235" t="s">
        <v>153</v>
      </c>
      <c r="E154" s="236" t="s">
        <v>646</v>
      </c>
      <c r="F154" s="237" t="s">
        <v>647</v>
      </c>
      <c r="G154" s="238" t="s">
        <v>237</v>
      </c>
      <c r="H154" s="239">
        <v>6.3</v>
      </c>
      <c r="I154" s="101"/>
      <c r="J154" s="240">
        <f>ROUND(I154*H154,2)</f>
        <v>0</v>
      </c>
      <c r="K154" s="237" t="s">
        <v>1</v>
      </c>
      <c r="L154" s="22"/>
      <c r="M154" s="103" t="s">
        <v>1</v>
      </c>
      <c r="N154" s="104" t="s">
        <v>41</v>
      </c>
      <c r="O154" s="36"/>
      <c r="P154" s="105">
        <f>O154*H154</f>
        <v>0</v>
      </c>
      <c r="Q154" s="105">
        <v>1.111E-2</v>
      </c>
      <c r="R154" s="105">
        <f>Q154*H154</f>
        <v>6.9993E-2</v>
      </c>
      <c r="S154" s="105">
        <v>0</v>
      </c>
      <c r="T154" s="106">
        <f>S154*H154</f>
        <v>0</v>
      </c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R154" s="107" t="s">
        <v>219</v>
      </c>
      <c r="AT154" s="107" t="s">
        <v>153</v>
      </c>
      <c r="AU154" s="107" t="s">
        <v>86</v>
      </c>
      <c r="AY154" s="11" t="s">
        <v>151</v>
      </c>
      <c r="BE154" s="108">
        <f>IF(N154="základní",J154,0)</f>
        <v>0</v>
      </c>
      <c r="BF154" s="108">
        <f>IF(N154="snížená",J154,0)</f>
        <v>0</v>
      </c>
      <c r="BG154" s="108">
        <f>IF(N154="zákl. přenesená",J154,0)</f>
        <v>0</v>
      </c>
      <c r="BH154" s="108">
        <f>IF(N154="sníž. přenesená",J154,0)</f>
        <v>0</v>
      </c>
      <c r="BI154" s="108">
        <f>IF(N154="nulová",J154,0)</f>
        <v>0</v>
      </c>
      <c r="BJ154" s="11" t="s">
        <v>84</v>
      </c>
      <c r="BK154" s="108">
        <f>ROUND(I154*H154,2)</f>
        <v>0</v>
      </c>
      <c r="BL154" s="11" t="s">
        <v>219</v>
      </c>
      <c r="BM154" s="107" t="s">
        <v>648</v>
      </c>
    </row>
    <row r="155" spans="1:65" s="8" customFormat="1">
      <c r="B155" s="109"/>
      <c r="C155" s="248"/>
      <c r="D155" s="250" t="s">
        <v>168</v>
      </c>
      <c r="E155" s="251" t="s">
        <v>1</v>
      </c>
      <c r="F155" s="252" t="s">
        <v>649</v>
      </c>
      <c r="G155" s="248"/>
      <c r="H155" s="253">
        <v>6.3</v>
      </c>
      <c r="I155" s="114"/>
      <c r="J155" s="248"/>
      <c r="K155" s="248"/>
      <c r="L155" s="109"/>
      <c r="M155" s="115"/>
      <c r="N155" s="116"/>
      <c r="O155" s="116"/>
      <c r="P155" s="116"/>
      <c r="Q155" s="116"/>
      <c r="R155" s="116"/>
      <c r="S155" s="116"/>
      <c r="T155" s="117"/>
      <c r="AT155" s="111" t="s">
        <v>168</v>
      </c>
      <c r="AU155" s="111" t="s">
        <v>86</v>
      </c>
      <c r="AV155" s="8" t="s">
        <v>86</v>
      </c>
      <c r="AW155" s="8" t="s">
        <v>32</v>
      </c>
      <c r="AX155" s="8" t="s">
        <v>84</v>
      </c>
      <c r="AY155" s="111" t="s">
        <v>151</v>
      </c>
    </row>
    <row r="156" spans="1:65" s="7" customFormat="1" ht="22.9" customHeight="1">
      <c r="B156" s="82"/>
      <c r="C156" s="222"/>
      <c r="D156" s="224" t="s">
        <v>75</v>
      </c>
      <c r="E156" s="233" t="s">
        <v>174</v>
      </c>
      <c r="F156" s="233" t="s">
        <v>650</v>
      </c>
      <c r="G156" s="222"/>
      <c r="H156" s="222"/>
      <c r="I156" s="85"/>
      <c r="J156" s="234">
        <f>BK156</f>
        <v>0</v>
      </c>
      <c r="K156" s="222"/>
      <c r="L156" s="82"/>
      <c r="M156" s="87"/>
      <c r="N156" s="88"/>
      <c r="O156" s="88"/>
      <c r="P156" s="89">
        <f>SUM(P157:P164)</f>
        <v>0</v>
      </c>
      <c r="Q156" s="88"/>
      <c r="R156" s="89">
        <f>SUM(R157:R164)</f>
        <v>72.846765689999998</v>
      </c>
      <c r="S156" s="88"/>
      <c r="T156" s="90">
        <f>SUM(T157:T164)</f>
        <v>0</v>
      </c>
      <c r="AR156" s="83" t="s">
        <v>84</v>
      </c>
      <c r="AT156" s="91" t="s">
        <v>75</v>
      </c>
      <c r="AU156" s="91" t="s">
        <v>84</v>
      </c>
      <c r="AY156" s="83" t="s">
        <v>151</v>
      </c>
      <c r="BK156" s="92">
        <f>SUM(BK157:BK164)</f>
        <v>0</v>
      </c>
    </row>
    <row r="157" spans="1:65" s="2" customFormat="1" ht="30" customHeight="1">
      <c r="A157" s="21"/>
      <c r="B157" s="95"/>
      <c r="C157" s="235" t="s">
        <v>8</v>
      </c>
      <c r="D157" s="235" t="s">
        <v>153</v>
      </c>
      <c r="E157" s="236" t="s">
        <v>651</v>
      </c>
      <c r="F157" s="237" t="s">
        <v>652</v>
      </c>
      <c r="G157" s="238" t="s">
        <v>156</v>
      </c>
      <c r="H157" s="239">
        <v>98</v>
      </c>
      <c r="I157" s="101"/>
      <c r="J157" s="240">
        <f>ROUND(I157*H157,2)</f>
        <v>0</v>
      </c>
      <c r="K157" s="237" t="s">
        <v>157</v>
      </c>
      <c r="L157" s="22"/>
      <c r="M157" s="103" t="s">
        <v>1</v>
      </c>
      <c r="N157" s="104" t="s">
        <v>41</v>
      </c>
      <c r="O157" s="36"/>
      <c r="P157" s="105">
        <f>O157*H157</f>
        <v>0</v>
      </c>
      <c r="Q157" s="105">
        <v>1.362E-2</v>
      </c>
      <c r="R157" s="105">
        <f>Q157*H157</f>
        <v>1.3347599999999999</v>
      </c>
      <c r="S157" s="105">
        <v>0</v>
      </c>
      <c r="T157" s="106">
        <f>S157*H157</f>
        <v>0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R157" s="107" t="s">
        <v>158</v>
      </c>
      <c r="AT157" s="107" t="s">
        <v>153</v>
      </c>
      <c r="AU157" s="107" t="s">
        <v>86</v>
      </c>
      <c r="AY157" s="11" t="s">
        <v>151</v>
      </c>
      <c r="BE157" s="108">
        <f>IF(N157="základní",J157,0)</f>
        <v>0</v>
      </c>
      <c r="BF157" s="108">
        <f>IF(N157="snížená",J157,0)</f>
        <v>0</v>
      </c>
      <c r="BG157" s="108">
        <f>IF(N157="zákl. přenesená",J157,0)</f>
        <v>0</v>
      </c>
      <c r="BH157" s="108">
        <f>IF(N157="sníž. přenesená",J157,0)</f>
        <v>0</v>
      </c>
      <c r="BI157" s="108">
        <f>IF(N157="nulová",J157,0)</f>
        <v>0</v>
      </c>
      <c r="BJ157" s="11" t="s">
        <v>84</v>
      </c>
      <c r="BK157" s="108">
        <f>ROUND(I157*H157,2)</f>
        <v>0</v>
      </c>
      <c r="BL157" s="11" t="s">
        <v>158</v>
      </c>
      <c r="BM157" s="107" t="s">
        <v>653</v>
      </c>
    </row>
    <row r="158" spans="1:65" s="2" customFormat="1" ht="30" customHeight="1">
      <c r="A158" s="21"/>
      <c r="B158" s="95"/>
      <c r="C158" s="235" t="s">
        <v>219</v>
      </c>
      <c r="D158" s="235" t="s">
        <v>153</v>
      </c>
      <c r="E158" s="236" t="s">
        <v>654</v>
      </c>
      <c r="F158" s="237" t="s">
        <v>655</v>
      </c>
      <c r="G158" s="238" t="s">
        <v>166</v>
      </c>
      <c r="H158" s="239">
        <v>4.9000000000000004</v>
      </c>
      <c r="I158" s="101"/>
      <c r="J158" s="240">
        <f>ROUND(I158*H158,2)</f>
        <v>0</v>
      </c>
      <c r="K158" s="237" t="s">
        <v>157</v>
      </c>
      <c r="L158" s="22"/>
      <c r="M158" s="103" t="s">
        <v>1</v>
      </c>
      <c r="N158" s="104" t="s">
        <v>41</v>
      </c>
      <c r="O158" s="36"/>
      <c r="P158" s="105">
        <f>O158*H158</f>
        <v>0</v>
      </c>
      <c r="Q158" s="105">
        <v>2.5018699999999998</v>
      </c>
      <c r="R158" s="105">
        <f>Q158*H158</f>
        <v>12.259162999999999</v>
      </c>
      <c r="S158" s="105">
        <v>0</v>
      </c>
      <c r="T158" s="106">
        <f>S158*H158</f>
        <v>0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R158" s="107" t="s">
        <v>158</v>
      </c>
      <c r="AT158" s="107" t="s">
        <v>153</v>
      </c>
      <c r="AU158" s="107" t="s">
        <v>86</v>
      </c>
      <c r="AY158" s="11" t="s">
        <v>151</v>
      </c>
      <c r="BE158" s="108">
        <f>IF(N158="základní",J158,0)</f>
        <v>0</v>
      </c>
      <c r="BF158" s="108">
        <f>IF(N158="snížená",J158,0)</f>
        <v>0</v>
      </c>
      <c r="BG158" s="108">
        <f>IF(N158="zákl. přenesená",J158,0)</f>
        <v>0</v>
      </c>
      <c r="BH158" s="108">
        <f>IF(N158="sníž. přenesená",J158,0)</f>
        <v>0</v>
      </c>
      <c r="BI158" s="108">
        <f>IF(N158="nulová",J158,0)</f>
        <v>0</v>
      </c>
      <c r="BJ158" s="11" t="s">
        <v>84</v>
      </c>
      <c r="BK158" s="108">
        <f>ROUND(I158*H158,2)</f>
        <v>0</v>
      </c>
      <c r="BL158" s="11" t="s">
        <v>158</v>
      </c>
      <c r="BM158" s="107" t="s">
        <v>656</v>
      </c>
    </row>
    <row r="159" spans="1:65" s="8" customFormat="1">
      <c r="B159" s="109"/>
      <c r="C159" s="248"/>
      <c r="D159" s="250" t="s">
        <v>168</v>
      </c>
      <c r="E159" s="251" t="s">
        <v>1</v>
      </c>
      <c r="F159" s="252" t="s">
        <v>657</v>
      </c>
      <c r="G159" s="248"/>
      <c r="H159" s="253">
        <v>4.9000000000000004</v>
      </c>
      <c r="I159" s="114"/>
      <c r="J159" s="248"/>
      <c r="K159" s="248"/>
      <c r="L159" s="109"/>
      <c r="M159" s="115"/>
      <c r="N159" s="116"/>
      <c r="O159" s="116"/>
      <c r="P159" s="116"/>
      <c r="Q159" s="116"/>
      <c r="R159" s="116"/>
      <c r="S159" s="116"/>
      <c r="T159" s="117"/>
      <c r="AT159" s="111" t="s">
        <v>168</v>
      </c>
      <c r="AU159" s="111" t="s">
        <v>86</v>
      </c>
      <c r="AV159" s="8" t="s">
        <v>86</v>
      </c>
      <c r="AW159" s="8" t="s">
        <v>32</v>
      </c>
      <c r="AX159" s="8" t="s">
        <v>84</v>
      </c>
      <c r="AY159" s="111" t="s">
        <v>151</v>
      </c>
    </row>
    <row r="160" spans="1:65" s="2" customFormat="1" ht="30" customHeight="1">
      <c r="A160" s="21"/>
      <c r="B160" s="95"/>
      <c r="C160" s="235" t="s">
        <v>224</v>
      </c>
      <c r="D160" s="235" t="s">
        <v>153</v>
      </c>
      <c r="E160" s="236" t="s">
        <v>658</v>
      </c>
      <c r="F160" s="237" t="s">
        <v>659</v>
      </c>
      <c r="G160" s="238" t="s">
        <v>166</v>
      </c>
      <c r="H160" s="239">
        <v>4.9000000000000004</v>
      </c>
      <c r="I160" s="101"/>
      <c r="J160" s="240">
        <f>ROUND(I160*H160,2)</f>
        <v>0</v>
      </c>
      <c r="K160" s="237" t="s">
        <v>157</v>
      </c>
      <c r="L160" s="22"/>
      <c r="M160" s="103" t="s">
        <v>1</v>
      </c>
      <c r="N160" s="104" t="s">
        <v>41</v>
      </c>
      <c r="O160" s="36"/>
      <c r="P160" s="105">
        <f>O160*H160</f>
        <v>0</v>
      </c>
      <c r="Q160" s="105">
        <v>0</v>
      </c>
      <c r="R160" s="105">
        <f>Q160*H160</f>
        <v>0</v>
      </c>
      <c r="S160" s="105">
        <v>0</v>
      </c>
      <c r="T160" s="106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07" t="s">
        <v>158</v>
      </c>
      <c r="AT160" s="107" t="s">
        <v>153</v>
      </c>
      <c r="AU160" s="107" t="s">
        <v>86</v>
      </c>
      <c r="AY160" s="11" t="s">
        <v>151</v>
      </c>
      <c r="BE160" s="108">
        <f>IF(N160="základní",J160,0)</f>
        <v>0</v>
      </c>
      <c r="BF160" s="108">
        <f>IF(N160="snížená",J160,0)</f>
        <v>0</v>
      </c>
      <c r="BG160" s="108">
        <f>IF(N160="zákl. přenesená",J160,0)</f>
        <v>0</v>
      </c>
      <c r="BH160" s="108">
        <f>IF(N160="sníž. přenesená",J160,0)</f>
        <v>0</v>
      </c>
      <c r="BI160" s="108">
        <f>IF(N160="nulová",J160,0)</f>
        <v>0</v>
      </c>
      <c r="BJ160" s="11" t="s">
        <v>84</v>
      </c>
      <c r="BK160" s="108">
        <f>ROUND(I160*H160,2)</f>
        <v>0</v>
      </c>
      <c r="BL160" s="11" t="s">
        <v>158</v>
      </c>
      <c r="BM160" s="107" t="s">
        <v>660</v>
      </c>
    </row>
    <row r="161" spans="1:65" s="2" customFormat="1" ht="14.45" customHeight="1">
      <c r="A161" s="21"/>
      <c r="B161" s="95"/>
      <c r="C161" s="235" t="s">
        <v>229</v>
      </c>
      <c r="D161" s="235" t="s">
        <v>153</v>
      </c>
      <c r="E161" s="236" t="s">
        <v>661</v>
      </c>
      <c r="F161" s="237" t="s">
        <v>662</v>
      </c>
      <c r="G161" s="238" t="s">
        <v>255</v>
      </c>
      <c r="H161" s="239">
        <v>0.29699999999999999</v>
      </c>
      <c r="I161" s="101"/>
      <c r="J161" s="240">
        <f>ROUND(I161*H161,2)</f>
        <v>0</v>
      </c>
      <c r="K161" s="237" t="s">
        <v>157</v>
      </c>
      <c r="L161" s="22"/>
      <c r="M161" s="103" t="s">
        <v>1</v>
      </c>
      <c r="N161" s="104" t="s">
        <v>41</v>
      </c>
      <c r="O161" s="36"/>
      <c r="P161" s="105">
        <f>O161*H161</f>
        <v>0</v>
      </c>
      <c r="Q161" s="105">
        <v>1.06277</v>
      </c>
      <c r="R161" s="105">
        <f>Q161*H161</f>
        <v>0.31564269</v>
      </c>
      <c r="S161" s="105">
        <v>0</v>
      </c>
      <c r="T161" s="106">
        <f>S161*H161</f>
        <v>0</v>
      </c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R161" s="107" t="s">
        <v>158</v>
      </c>
      <c r="AT161" s="107" t="s">
        <v>153</v>
      </c>
      <c r="AU161" s="107" t="s">
        <v>86</v>
      </c>
      <c r="AY161" s="11" t="s">
        <v>151</v>
      </c>
      <c r="BE161" s="108">
        <f>IF(N161="základní",J161,0)</f>
        <v>0</v>
      </c>
      <c r="BF161" s="108">
        <f>IF(N161="snížená",J161,0)</f>
        <v>0</v>
      </c>
      <c r="BG161" s="108">
        <f>IF(N161="zákl. přenesená",J161,0)</f>
        <v>0</v>
      </c>
      <c r="BH161" s="108">
        <f>IF(N161="sníž. přenesená",J161,0)</f>
        <v>0</v>
      </c>
      <c r="BI161" s="108">
        <f>IF(N161="nulová",J161,0)</f>
        <v>0</v>
      </c>
      <c r="BJ161" s="11" t="s">
        <v>84</v>
      </c>
      <c r="BK161" s="108">
        <f>ROUND(I161*H161,2)</f>
        <v>0</v>
      </c>
      <c r="BL161" s="11" t="s">
        <v>158</v>
      </c>
      <c r="BM161" s="107" t="s">
        <v>663</v>
      </c>
    </row>
    <row r="162" spans="1:65" s="8" customFormat="1">
      <c r="B162" s="109"/>
      <c r="C162" s="248"/>
      <c r="D162" s="250" t="s">
        <v>168</v>
      </c>
      <c r="E162" s="251" t="s">
        <v>1</v>
      </c>
      <c r="F162" s="252" t="s">
        <v>664</v>
      </c>
      <c r="G162" s="248"/>
      <c r="H162" s="253">
        <v>0.29699999999999999</v>
      </c>
      <c r="I162" s="114"/>
      <c r="J162" s="248"/>
      <c r="K162" s="248"/>
      <c r="L162" s="109"/>
      <c r="M162" s="115"/>
      <c r="N162" s="116"/>
      <c r="O162" s="116"/>
      <c r="P162" s="116"/>
      <c r="Q162" s="116"/>
      <c r="R162" s="116"/>
      <c r="S162" s="116"/>
      <c r="T162" s="117"/>
      <c r="AT162" s="111" t="s">
        <v>168</v>
      </c>
      <c r="AU162" s="111" t="s">
        <v>86</v>
      </c>
      <c r="AV162" s="8" t="s">
        <v>86</v>
      </c>
      <c r="AW162" s="8" t="s">
        <v>32</v>
      </c>
      <c r="AX162" s="8" t="s">
        <v>84</v>
      </c>
      <c r="AY162" s="111" t="s">
        <v>151</v>
      </c>
    </row>
    <row r="163" spans="1:65" s="2" customFormat="1" ht="14.45" customHeight="1">
      <c r="A163" s="21"/>
      <c r="B163" s="95"/>
      <c r="C163" s="235" t="s">
        <v>234</v>
      </c>
      <c r="D163" s="235" t="s">
        <v>153</v>
      </c>
      <c r="E163" s="236" t="s">
        <v>665</v>
      </c>
      <c r="F163" s="237" t="s">
        <v>666</v>
      </c>
      <c r="G163" s="238" t="s">
        <v>156</v>
      </c>
      <c r="H163" s="239">
        <v>98</v>
      </c>
      <c r="I163" s="101"/>
      <c r="J163" s="240">
        <f>ROUND(I163*H163,2)</f>
        <v>0</v>
      </c>
      <c r="K163" s="237" t="s">
        <v>157</v>
      </c>
      <c r="L163" s="22"/>
      <c r="M163" s="103" t="s">
        <v>1</v>
      </c>
      <c r="N163" s="104" t="s">
        <v>41</v>
      </c>
      <c r="O163" s="36"/>
      <c r="P163" s="105">
        <f>O163*H163</f>
        <v>0</v>
      </c>
      <c r="Q163" s="105">
        <v>0.60104000000000002</v>
      </c>
      <c r="R163" s="105">
        <f>Q163*H163</f>
        <v>58.901920000000004</v>
      </c>
      <c r="S163" s="105">
        <v>0</v>
      </c>
      <c r="T163" s="106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07" t="s">
        <v>158</v>
      </c>
      <c r="AT163" s="107" t="s">
        <v>153</v>
      </c>
      <c r="AU163" s="107" t="s">
        <v>86</v>
      </c>
      <c r="AY163" s="11" t="s">
        <v>151</v>
      </c>
      <c r="BE163" s="108">
        <f>IF(N163="základní",J163,0)</f>
        <v>0</v>
      </c>
      <c r="BF163" s="108">
        <f>IF(N163="snížená",J163,0)</f>
        <v>0</v>
      </c>
      <c r="BG163" s="108">
        <f>IF(N163="zákl. přenesená",J163,0)</f>
        <v>0</v>
      </c>
      <c r="BH163" s="108">
        <f>IF(N163="sníž. přenesená",J163,0)</f>
        <v>0</v>
      </c>
      <c r="BI163" s="108">
        <f>IF(N163="nulová",J163,0)</f>
        <v>0</v>
      </c>
      <c r="BJ163" s="11" t="s">
        <v>84</v>
      </c>
      <c r="BK163" s="108">
        <f>ROUND(I163*H163,2)</f>
        <v>0</v>
      </c>
      <c r="BL163" s="11" t="s">
        <v>158</v>
      </c>
      <c r="BM163" s="107" t="s">
        <v>667</v>
      </c>
    </row>
    <row r="164" spans="1:65" s="2" customFormat="1" ht="22.15" customHeight="1">
      <c r="A164" s="21"/>
      <c r="B164" s="95"/>
      <c r="C164" s="235" t="s">
        <v>240</v>
      </c>
      <c r="D164" s="235" t="s">
        <v>153</v>
      </c>
      <c r="E164" s="236" t="s">
        <v>369</v>
      </c>
      <c r="F164" s="237" t="s">
        <v>370</v>
      </c>
      <c r="G164" s="238" t="s">
        <v>156</v>
      </c>
      <c r="H164" s="239">
        <v>98</v>
      </c>
      <c r="I164" s="101"/>
      <c r="J164" s="240">
        <f>ROUND(I164*H164,2)</f>
        <v>0</v>
      </c>
      <c r="K164" s="237" t="s">
        <v>157</v>
      </c>
      <c r="L164" s="22"/>
      <c r="M164" s="103" t="s">
        <v>1</v>
      </c>
      <c r="N164" s="104" t="s">
        <v>41</v>
      </c>
      <c r="O164" s="36"/>
      <c r="P164" s="105">
        <f>O164*H164</f>
        <v>0</v>
      </c>
      <c r="Q164" s="105">
        <v>3.6000000000000002E-4</v>
      </c>
      <c r="R164" s="105">
        <f>Q164*H164</f>
        <v>3.5279999999999999E-2</v>
      </c>
      <c r="S164" s="105">
        <v>0</v>
      </c>
      <c r="T164" s="106">
        <f>S164*H164</f>
        <v>0</v>
      </c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R164" s="107" t="s">
        <v>158</v>
      </c>
      <c r="AT164" s="107" t="s">
        <v>153</v>
      </c>
      <c r="AU164" s="107" t="s">
        <v>86</v>
      </c>
      <c r="AY164" s="11" t="s">
        <v>151</v>
      </c>
      <c r="BE164" s="108">
        <f>IF(N164="základní",J164,0)</f>
        <v>0</v>
      </c>
      <c r="BF164" s="108">
        <f>IF(N164="snížená",J164,0)</f>
        <v>0</v>
      </c>
      <c r="BG164" s="108">
        <f>IF(N164="zákl. přenesená",J164,0)</f>
        <v>0</v>
      </c>
      <c r="BH164" s="108">
        <f>IF(N164="sníž. přenesená",J164,0)</f>
        <v>0</v>
      </c>
      <c r="BI164" s="108">
        <f>IF(N164="nulová",J164,0)</f>
        <v>0</v>
      </c>
      <c r="BJ164" s="11" t="s">
        <v>84</v>
      </c>
      <c r="BK164" s="108">
        <f>ROUND(I164*H164,2)</f>
        <v>0</v>
      </c>
      <c r="BL164" s="11" t="s">
        <v>158</v>
      </c>
      <c r="BM164" s="107" t="s">
        <v>668</v>
      </c>
    </row>
    <row r="165" spans="1:65" s="7" customFormat="1" ht="22.9" customHeight="1">
      <c r="B165" s="82"/>
      <c r="C165" s="222"/>
      <c r="D165" s="224" t="s">
        <v>75</v>
      </c>
      <c r="E165" s="233" t="s">
        <v>390</v>
      </c>
      <c r="F165" s="233" t="s">
        <v>606</v>
      </c>
      <c r="G165" s="222"/>
      <c r="H165" s="222"/>
      <c r="I165" s="85"/>
      <c r="J165" s="234">
        <f>BK165</f>
        <v>0</v>
      </c>
      <c r="K165" s="222"/>
      <c r="L165" s="82"/>
      <c r="M165" s="87"/>
      <c r="N165" s="88"/>
      <c r="O165" s="88"/>
      <c r="P165" s="89">
        <f>SUM(P166:P168)</f>
        <v>0</v>
      </c>
      <c r="Q165" s="88"/>
      <c r="R165" s="89">
        <f>SUM(R166:R168)</f>
        <v>71.777280000000005</v>
      </c>
      <c r="S165" s="88"/>
      <c r="T165" s="90">
        <f>SUM(T166:T168)</f>
        <v>0</v>
      </c>
      <c r="AR165" s="83" t="s">
        <v>84</v>
      </c>
      <c r="AT165" s="91" t="s">
        <v>75</v>
      </c>
      <c r="AU165" s="91" t="s">
        <v>84</v>
      </c>
      <c r="AY165" s="83" t="s">
        <v>151</v>
      </c>
      <c r="BK165" s="92">
        <f>SUM(BK166:BK168)</f>
        <v>0</v>
      </c>
    </row>
    <row r="166" spans="1:65" s="2" customFormat="1" ht="22.15" customHeight="1">
      <c r="A166" s="21"/>
      <c r="B166" s="95"/>
      <c r="C166" s="235" t="s">
        <v>7</v>
      </c>
      <c r="D166" s="235" t="s">
        <v>153</v>
      </c>
      <c r="E166" s="236" t="s">
        <v>669</v>
      </c>
      <c r="F166" s="237" t="s">
        <v>670</v>
      </c>
      <c r="G166" s="238" t="s">
        <v>156</v>
      </c>
      <c r="H166" s="239">
        <v>48</v>
      </c>
      <c r="I166" s="101"/>
      <c r="J166" s="240">
        <f>ROUND(I166*H166,2)</f>
        <v>0</v>
      </c>
      <c r="K166" s="237" t="s">
        <v>1</v>
      </c>
      <c r="L166" s="22"/>
      <c r="M166" s="103" t="s">
        <v>1</v>
      </c>
      <c r="N166" s="104" t="s">
        <v>41</v>
      </c>
      <c r="O166" s="36"/>
      <c r="P166" s="105">
        <f>O166*H166</f>
        <v>0</v>
      </c>
      <c r="Q166" s="105">
        <v>0.92</v>
      </c>
      <c r="R166" s="105">
        <f>Q166*H166</f>
        <v>44.160000000000004</v>
      </c>
      <c r="S166" s="105">
        <v>0</v>
      </c>
      <c r="T166" s="106">
        <f>S166*H166</f>
        <v>0</v>
      </c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R166" s="107" t="s">
        <v>158</v>
      </c>
      <c r="AT166" s="107" t="s">
        <v>153</v>
      </c>
      <c r="AU166" s="107" t="s">
        <v>86</v>
      </c>
      <c r="AY166" s="11" t="s">
        <v>151</v>
      </c>
      <c r="BE166" s="108">
        <f>IF(N166="základní",J166,0)</f>
        <v>0</v>
      </c>
      <c r="BF166" s="108">
        <f>IF(N166="snížená",J166,0)</f>
        <v>0</v>
      </c>
      <c r="BG166" s="108">
        <f>IF(N166="zákl. přenesená",J166,0)</f>
        <v>0</v>
      </c>
      <c r="BH166" s="108">
        <f>IF(N166="sníž. přenesená",J166,0)</f>
        <v>0</v>
      </c>
      <c r="BI166" s="108">
        <f>IF(N166="nulová",J166,0)</f>
        <v>0</v>
      </c>
      <c r="BJ166" s="11" t="s">
        <v>84</v>
      </c>
      <c r="BK166" s="108">
        <f>ROUND(I166*H166,2)</f>
        <v>0</v>
      </c>
      <c r="BL166" s="11" t="s">
        <v>158</v>
      </c>
      <c r="BM166" s="107" t="s">
        <v>671</v>
      </c>
    </row>
    <row r="167" spans="1:65" s="2" customFormat="1" ht="19.899999999999999" customHeight="1">
      <c r="A167" s="21"/>
      <c r="B167" s="95"/>
      <c r="C167" s="235" t="s">
        <v>247</v>
      </c>
      <c r="D167" s="235" t="s">
        <v>153</v>
      </c>
      <c r="E167" s="236" t="s">
        <v>545</v>
      </c>
      <c r="F167" s="237" t="s">
        <v>546</v>
      </c>
      <c r="G167" s="238" t="s">
        <v>156</v>
      </c>
      <c r="H167" s="239">
        <v>48</v>
      </c>
      <c r="I167" s="101"/>
      <c r="J167" s="240">
        <f>ROUND(I167*H167,2)</f>
        <v>0</v>
      </c>
      <c r="K167" s="237" t="s">
        <v>157</v>
      </c>
      <c r="L167" s="22"/>
      <c r="M167" s="103" t="s">
        <v>1</v>
      </c>
      <c r="N167" s="104" t="s">
        <v>41</v>
      </c>
      <c r="O167" s="36"/>
      <c r="P167" s="105">
        <f>O167*H167</f>
        <v>0</v>
      </c>
      <c r="Q167" s="105">
        <v>0.57499999999999996</v>
      </c>
      <c r="R167" s="105">
        <f>Q167*H167</f>
        <v>27.599999999999998</v>
      </c>
      <c r="S167" s="105">
        <v>0</v>
      </c>
      <c r="T167" s="106">
        <f>S167*H167</f>
        <v>0</v>
      </c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R167" s="107" t="s">
        <v>158</v>
      </c>
      <c r="AT167" s="107" t="s">
        <v>153</v>
      </c>
      <c r="AU167" s="107" t="s">
        <v>86</v>
      </c>
      <c r="AY167" s="11" t="s">
        <v>151</v>
      </c>
      <c r="BE167" s="108">
        <f>IF(N167="základní",J167,0)</f>
        <v>0</v>
      </c>
      <c r="BF167" s="108">
        <f>IF(N167="snížená",J167,0)</f>
        <v>0</v>
      </c>
      <c r="BG167" s="108">
        <f>IF(N167="zákl. přenesená",J167,0)</f>
        <v>0</v>
      </c>
      <c r="BH167" s="108">
        <f>IF(N167="sníž. přenesená",J167,0)</f>
        <v>0</v>
      </c>
      <c r="BI167" s="108">
        <f>IF(N167="nulová",J167,0)</f>
        <v>0</v>
      </c>
      <c r="BJ167" s="11" t="s">
        <v>84</v>
      </c>
      <c r="BK167" s="108">
        <f>ROUND(I167*H167,2)</f>
        <v>0</v>
      </c>
      <c r="BL167" s="11" t="s">
        <v>158</v>
      </c>
      <c r="BM167" s="107" t="s">
        <v>672</v>
      </c>
    </row>
    <row r="168" spans="1:65" s="2" customFormat="1" ht="22.15" customHeight="1">
      <c r="A168" s="21"/>
      <c r="B168" s="95"/>
      <c r="C168" s="235" t="s">
        <v>252</v>
      </c>
      <c r="D168" s="235" t="s">
        <v>153</v>
      </c>
      <c r="E168" s="236" t="s">
        <v>369</v>
      </c>
      <c r="F168" s="237" t="s">
        <v>370</v>
      </c>
      <c r="G168" s="238" t="s">
        <v>156</v>
      </c>
      <c r="H168" s="239">
        <v>48</v>
      </c>
      <c r="I168" s="101"/>
      <c r="J168" s="240">
        <f>ROUND(I168*H168,2)</f>
        <v>0</v>
      </c>
      <c r="K168" s="237" t="s">
        <v>157</v>
      </c>
      <c r="L168" s="22"/>
      <c r="M168" s="103" t="s">
        <v>1</v>
      </c>
      <c r="N168" s="104" t="s">
        <v>41</v>
      </c>
      <c r="O168" s="36"/>
      <c r="P168" s="105">
        <f>O168*H168</f>
        <v>0</v>
      </c>
      <c r="Q168" s="105">
        <v>3.6000000000000002E-4</v>
      </c>
      <c r="R168" s="105">
        <f>Q168*H168</f>
        <v>1.728E-2</v>
      </c>
      <c r="S168" s="105">
        <v>0</v>
      </c>
      <c r="T168" s="106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07" t="s">
        <v>158</v>
      </c>
      <c r="AT168" s="107" t="s">
        <v>153</v>
      </c>
      <c r="AU168" s="107" t="s">
        <v>86</v>
      </c>
      <c r="AY168" s="11" t="s">
        <v>151</v>
      </c>
      <c r="BE168" s="108">
        <f>IF(N168="základní",J168,0)</f>
        <v>0</v>
      </c>
      <c r="BF168" s="108">
        <f>IF(N168="snížená",J168,0)</f>
        <v>0</v>
      </c>
      <c r="BG168" s="108">
        <f>IF(N168="zákl. přenesená",J168,0)</f>
        <v>0</v>
      </c>
      <c r="BH168" s="108">
        <f>IF(N168="sníž. přenesená",J168,0)</f>
        <v>0</v>
      </c>
      <c r="BI168" s="108">
        <f>IF(N168="nulová",J168,0)</f>
        <v>0</v>
      </c>
      <c r="BJ168" s="11" t="s">
        <v>84</v>
      </c>
      <c r="BK168" s="108">
        <f>ROUND(I168*H168,2)</f>
        <v>0</v>
      </c>
      <c r="BL168" s="11" t="s">
        <v>158</v>
      </c>
      <c r="BM168" s="107" t="s">
        <v>673</v>
      </c>
    </row>
    <row r="169" spans="1:65" s="7" customFormat="1" ht="22.9" customHeight="1">
      <c r="B169" s="82"/>
      <c r="C169" s="222"/>
      <c r="D169" s="224" t="s">
        <v>75</v>
      </c>
      <c r="E169" s="233" t="s">
        <v>190</v>
      </c>
      <c r="F169" s="233" t="s">
        <v>610</v>
      </c>
      <c r="G169" s="222"/>
      <c r="H169" s="222"/>
      <c r="I169" s="85"/>
      <c r="J169" s="234">
        <f>BK169</f>
        <v>0</v>
      </c>
      <c r="K169" s="222"/>
      <c r="L169" s="82"/>
      <c r="M169" s="87"/>
      <c r="N169" s="88"/>
      <c r="O169" s="88"/>
      <c r="P169" s="89">
        <f>SUM(P170:P172)</f>
        <v>0</v>
      </c>
      <c r="Q169" s="88"/>
      <c r="R169" s="89">
        <f>SUM(R170:R172)</f>
        <v>18.810288</v>
      </c>
      <c r="S169" s="88"/>
      <c r="T169" s="90">
        <f>SUM(T170:T172)</f>
        <v>0</v>
      </c>
      <c r="AR169" s="83" t="s">
        <v>84</v>
      </c>
      <c r="AT169" s="91" t="s">
        <v>75</v>
      </c>
      <c r="AU169" s="91" t="s">
        <v>84</v>
      </c>
      <c r="AY169" s="83" t="s">
        <v>151</v>
      </c>
      <c r="BK169" s="92">
        <f>SUM(BK170:BK172)</f>
        <v>0</v>
      </c>
    </row>
    <row r="170" spans="1:65" s="2" customFormat="1" ht="30" customHeight="1">
      <c r="A170" s="21"/>
      <c r="B170" s="95"/>
      <c r="C170" s="235" t="s">
        <v>257</v>
      </c>
      <c r="D170" s="235" t="s">
        <v>153</v>
      </c>
      <c r="E170" s="236" t="s">
        <v>444</v>
      </c>
      <c r="F170" s="237" t="s">
        <v>445</v>
      </c>
      <c r="G170" s="238" t="s">
        <v>237</v>
      </c>
      <c r="H170" s="239">
        <v>126</v>
      </c>
      <c r="I170" s="101"/>
      <c r="J170" s="240">
        <f>ROUND(I170*H170,2)</f>
        <v>0</v>
      </c>
      <c r="K170" s="237" t="s">
        <v>157</v>
      </c>
      <c r="L170" s="22"/>
      <c r="M170" s="103" t="s">
        <v>1</v>
      </c>
      <c r="N170" s="104" t="s">
        <v>41</v>
      </c>
      <c r="O170" s="36"/>
      <c r="P170" s="105">
        <f>O170*H170</f>
        <v>0</v>
      </c>
      <c r="Q170" s="105">
        <v>0.1295</v>
      </c>
      <c r="R170" s="105">
        <f>Q170*H170</f>
        <v>16.317</v>
      </c>
      <c r="S170" s="105">
        <v>0</v>
      </c>
      <c r="T170" s="106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07" t="s">
        <v>158</v>
      </c>
      <c r="AT170" s="107" t="s">
        <v>153</v>
      </c>
      <c r="AU170" s="107" t="s">
        <v>86</v>
      </c>
      <c r="AY170" s="11" t="s">
        <v>151</v>
      </c>
      <c r="BE170" s="108">
        <f>IF(N170="základní",J170,0)</f>
        <v>0</v>
      </c>
      <c r="BF170" s="108">
        <f>IF(N170="snížená",J170,0)</f>
        <v>0</v>
      </c>
      <c r="BG170" s="108">
        <f>IF(N170="zákl. přenesená",J170,0)</f>
        <v>0</v>
      </c>
      <c r="BH170" s="108">
        <f>IF(N170="sníž. přenesená",J170,0)</f>
        <v>0</v>
      </c>
      <c r="BI170" s="108">
        <f>IF(N170="nulová",J170,0)</f>
        <v>0</v>
      </c>
      <c r="BJ170" s="11" t="s">
        <v>84</v>
      </c>
      <c r="BK170" s="108">
        <f>ROUND(I170*H170,2)</f>
        <v>0</v>
      </c>
      <c r="BL170" s="11" t="s">
        <v>158</v>
      </c>
      <c r="BM170" s="107" t="s">
        <v>674</v>
      </c>
    </row>
    <row r="171" spans="1:65" s="2" customFormat="1" ht="14.45" customHeight="1">
      <c r="A171" s="21"/>
      <c r="B171" s="95"/>
      <c r="C171" s="265" t="s">
        <v>262</v>
      </c>
      <c r="D171" s="265" t="s">
        <v>195</v>
      </c>
      <c r="E171" s="266" t="s">
        <v>675</v>
      </c>
      <c r="F171" s="267" t="s">
        <v>676</v>
      </c>
      <c r="G171" s="268" t="s">
        <v>237</v>
      </c>
      <c r="H171" s="269">
        <v>128.52000000000001</v>
      </c>
      <c r="I171" s="131"/>
      <c r="J171" s="270">
        <f>ROUND(I171*H171,2)</f>
        <v>0</v>
      </c>
      <c r="K171" s="267" t="s">
        <v>1</v>
      </c>
      <c r="L171" s="133"/>
      <c r="M171" s="134" t="s">
        <v>1</v>
      </c>
      <c r="N171" s="135" t="s">
        <v>41</v>
      </c>
      <c r="O171" s="36"/>
      <c r="P171" s="105">
        <f>O171*H171</f>
        <v>0</v>
      </c>
      <c r="Q171" s="105">
        <v>1.9400000000000001E-2</v>
      </c>
      <c r="R171" s="105">
        <f>Q171*H171</f>
        <v>2.4932880000000002</v>
      </c>
      <c r="S171" s="105">
        <v>0</v>
      </c>
      <c r="T171" s="106">
        <f>S171*H171</f>
        <v>0</v>
      </c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R171" s="107" t="s">
        <v>186</v>
      </c>
      <c r="AT171" s="107" t="s">
        <v>195</v>
      </c>
      <c r="AU171" s="107" t="s">
        <v>86</v>
      </c>
      <c r="AY171" s="11" t="s">
        <v>151</v>
      </c>
      <c r="BE171" s="108">
        <f>IF(N171="základní",J171,0)</f>
        <v>0</v>
      </c>
      <c r="BF171" s="108">
        <f>IF(N171="snížená",J171,0)</f>
        <v>0</v>
      </c>
      <c r="BG171" s="108">
        <f>IF(N171="zákl. přenesená",J171,0)</f>
        <v>0</v>
      </c>
      <c r="BH171" s="108">
        <f>IF(N171="sníž. přenesená",J171,0)</f>
        <v>0</v>
      </c>
      <c r="BI171" s="108">
        <f>IF(N171="nulová",J171,0)</f>
        <v>0</v>
      </c>
      <c r="BJ171" s="11" t="s">
        <v>84</v>
      </c>
      <c r="BK171" s="108">
        <f>ROUND(I171*H171,2)</f>
        <v>0</v>
      </c>
      <c r="BL171" s="11" t="s">
        <v>158</v>
      </c>
      <c r="BM171" s="107" t="s">
        <v>677</v>
      </c>
    </row>
    <row r="172" spans="1:65" s="8" customFormat="1">
      <c r="B172" s="109"/>
      <c r="C172" s="248"/>
      <c r="D172" s="250" t="s">
        <v>168</v>
      </c>
      <c r="E172" s="248"/>
      <c r="F172" s="252" t="s">
        <v>678</v>
      </c>
      <c r="G172" s="248"/>
      <c r="H172" s="253">
        <v>128.52000000000001</v>
      </c>
      <c r="I172" s="114"/>
      <c r="J172" s="248"/>
      <c r="K172" s="248"/>
      <c r="L172" s="109"/>
      <c r="M172" s="115"/>
      <c r="N172" s="116"/>
      <c r="O172" s="116"/>
      <c r="P172" s="116"/>
      <c r="Q172" s="116"/>
      <c r="R172" s="116"/>
      <c r="S172" s="116"/>
      <c r="T172" s="117"/>
      <c r="AT172" s="111" t="s">
        <v>168</v>
      </c>
      <c r="AU172" s="111" t="s">
        <v>86</v>
      </c>
      <c r="AV172" s="8" t="s">
        <v>86</v>
      </c>
      <c r="AW172" s="8" t="s">
        <v>3</v>
      </c>
      <c r="AX172" s="8" t="s">
        <v>84</v>
      </c>
      <c r="AY172" s="111" t="s">
        <v>151</v>
      </c>
    </row>
    <row r="173" spans="1:65" s="7" customFormat="1" ht="22.9" customHeight="1">
      <c r="B173" s="82"/>
      <c r="C173" s="222"/>
      <c r="D173" s="224" t="s">
        <v>75</v>
      </c>
      <c r="E173" s="233" t="s">
        <v>451</v>
      </c>
      <c r="F173" s="233" t="s">
        <v>679</v>
      </c>
      <c r="G173" s="222"/>
      <c r="H173" s="222"/>
      <c r="I173" s="85"/>
      <c r="J173" s="234">
        <f>BK173</f>
        <v>0</v>
      </c>
      <c r="K173" s="222"/>
      <c r="L173" s="82"/>
      <c r="M173" s="87"/>
      <c r="N173" s="88"/>
      <c r="O173" s="88"/>
      <c r="P173" s="89">
        <f>P174</f>
        <v>0</v>
      </c>
      <c r="Q173" s="88"/>
      <c r="R173" s="89">
        <f>R174</f>
        <v>1.7871999999999999</v>
      </c>
      <c r="S173" s="88"/>
      <c r="T173" s="90">
        <f>T174</f>
        <v>0</v>
      </c>
      <c r="AR173" s="83" t="s">
        <v>84</v>
      </c>
      <c r="AT173" s="91" t="s">
        <v>75</v>
      </c>
      <c r="AU173" s="91" t="s">
        <v>84</v>
      </c>
      <c r="AY173" s="83" t="s">
        <v>151</v>
      </c>
      <c r="BK173" s="92">
        <f>BK174</f>
        <v>0</v>
      </c>
    </row>
    <row r="174" spans="1:65" s="2" customFormat="1" ht="19.899999999999999" customHeight="1">
      <c r="A174" s="21"/>
      <c r="B174" s="95"/>
      <c r="C174" s="235" t="s">
        <v>265</v>
      </c>
      <c r="D174" s="235" t="s">
        <v>153</v>
      </c>
      <c r="E174" s="236" t="s">
        <v>680</v>
      </c>
      <c r="F174" s="237" t="s">
        <v>681</v>
      </c>
      <c r="G174" s="238" t="s">
        <v>403</v>
      </c>
      <c r="H174" s="239">
        <v>5</v>
      </c>
      <c r="I174" s="101"/>
      <c r="J174" s="240">
        <f>ROUND(I174*H174,2)</f>
        <v>0</v>
      </c>
      <c r="K174" s="237" t="s">
        <v>1</v>
      </c>
      <c r="L174" s="22"/>
      <c r="M174" s="103" t="s">
        <v>1</v>
      </c>
      <c r="N174" s="104" t="s">
        <v>41</v>
      </c>
      <c r="O174" s="36"/>
      <c r="P174" s="105">
        <f>O174*H174</f>
        <v>0</v>
      </c>
      <c r="Q174" s="105">
        <v>0.35743999999999998</v>
      </c>
      <c r="R174" s="105">
        <f>Q174*H174</f>
        <v>1.7871999999999999</v>
      </c>
      <c r="S174" s="105">
        <v>0</v>
      </c>
      <c r="T174" s="106">
        <f>S174*H174</f>
        <v>0</v>
      </c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R174" s="107" t="s">
        <v>158</v>
      </c>
      <c r="AT174" s="107" t="s">
        <v>153</v>
      </c>
      <c r="AU174" s="107" t="s">
        <v>86</v>
      </c>
      <c r="AY174" s="11" t="s">
        <v>151</v>
      </c>
      <c r="BE174" s="108">
        <f>IF(N174="základní",J174,0)</f>
        <v>0</v>
      </c>
      <c r="BF174" s="108">
        <f>IF(N174="snížená",J174,0)</f>
        <v>0</v>
      </c>
      <c r="BG174" s="108">
        <f>IF(N174="zákl. přenesená",J174,0)</f>
        <v>0</v>
      </c>
      <c r="BH174" s="108">
        <f>IF(N174="sníž. přenesená",J174,0)</f>
        <v>0</v>
      </c>
      <c r="BI174" s="108">
        <f>IF(N174="nulová",J174,0)</f>
        <v>0</v>
      </c>
      <c r="BJ174" s="11" t="s">
        <v>84</v>
      </c>
      <c r="BK174" s="108">
        <f>ROUND(I174*H174,2)</f>
        <v>0</v>
      </c>
      <c r="BL174" s="11" t="s">
        <v>158</v>
      </c>
      <c r="BM174" s="107" t="s">
        <v>682</v>
      </c>
    </row>
    <row r="175" spans="1:65" s="7" customFormat="1" ht="22.9" customHeight="1">
      <c r="B175" s="82"/>
      <c r="C175" s="222"/>
      <c r="D175" s="224" t="s">
        <v>75</v>
      </c>
      <c r="E175" s="233" t="s">
        <v>486</v>
      </c>
      <c r="F175" s="233" t="s">
        <v>487</v>
      </c>
      <c r="G175" s="222"/>
      <c r="H175" s="222"/>
      <c r="I175" s="85"/>
      <c r="J175" s="234">
        <f>BK175</f>
        <v>0</v>
      </c>
      <c r="K175" s="222"/>
      <c r="L175" s="82"/>
      <c r="M175" s="87"/>
      <c r="N175" s="88"/>
      <c r="O175" s="88"/>
      <c r="P175" s="89">
        <f>P176</f>
        <v>0</v>
      </c>
      <c r="Q175" s="88"/>
      <c r="R175" s="89">
        <f>R176</f>
        <v>0</v>
      </c>
      <c r="S175" s="88"/>
      <c r="T175" s="90">
        <f>T176</f>
        <v>0</v>
      </c>
      <c r="AR175" s="83" t="s">
        <v>84</v>
      </c>
      <c r="AT175" s="91" t="s">
        <v>75</v>
      </c>
      <c r="AU175" s="91" t="s">
        <v>84</v>
      </c>
      <c r="AY175" s="83" t="s">
        <v>151</v>
      </c>
      <c r="BK175" s="92">
        <f>BK176</f>
        <v>0</v>
      </c>
    </row>
    <row r="176" spans="1:65" s="2" customFormat="1" ht="22.15" customHeight="1">
      <c r="A176" s="21"/>
      <c r="B176" s="95"/>
      <c r="C176" s="235" t="s">
        <v>269</v>
      </c>
      <c r="D176" s="235" t="s">
        <v>153</v>
      </c>
      <c r="E176" s="236" t="s">
        <v>489</v>
      </c>
      <c r="F176" s="237" t="s">
        <v>490</v>
      </c>
      <c r="G176" s="238" t="s">
        <v>255</v>
      </c>
      <c r="H176" s="239">
        <v>172.167</v>
      </c>
      <c r="I176" s="101"/>
      <c r="J176" s="240">
        <f>ROUND(I176*H176,2)</f>
        <v>0</v>
      </c>
      <c r="K176" s="237" t="s">
        <v>157</v>
      </c>
      <c r="L176" s="22"/>
      <c r="M176" s="136" t="s">
        <v>1</v>
      </c>
      <c r="N176" s="137" t="s">
        <v>41</v>
      </c>
      <c r="O176" s="138"/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R176" s="107" t="s">
        <v>158</v>
      </c>
      <c r="AT176" s="107" t="s">
        <v>153</v>
      </c>
      <c r="AU176" s="107" t="s">
        <v>86</v>
      </c>
      <c r="AY176" s="11" t="s">
        <v>151</v>
      </c>
      <c r="BE176" s="108">
        <f>IF(N176="základní",J176,0)</f>
        <v>0</v>
      </c>
      <c r="BF176" s="108">
        <f>IF(N176="snížená",J176,0)</f>
        <v>0</v>
      </c>
      <c r="BG176" s="108">
        <f>IF(N176="zákl. přenesená",J176,0)</f>
        <v>0</v>
      </c>
      <c r="BH176" s="108">
        <f>IF(N176="sníž. přenesená",J176,0)</f>
        <v>0</v>
      </c>
      <c r="BI176" s="108">
        <f>IF(N176="nulová",J176,0)</f>
        <v>0</v>
      </c>
      <c r="BJ176" s="11" t="s">
        <v>84</v>
      </c>
      <c r="BK176" s="108">
        <f>ROUND(I176*H176,2)</f>
        <v>0</v>
      </c>
      <c r="BL176" s="11" t="s">
        <v>158</v>
      </c>
      <c r="BM176" s="107" t="s">
        <v>683</v>
      </c>
    </row>
    <row r="177" spans="1:31" s="2" customFormat="1" ht="6.95" customHeight="1">
      <c r="A177" s="21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22"/>
      <c r="M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</sheetData>
  <sheetProtection algorithmName="SHA-512" hashValue="CxB+ODut1NwN1sbWtW3Zco8VnVyUWMYasGiALEMbb+FGDRCQS0JzaH9XgrxchVTBvzzxDZAUEPyARAMbUyoggg==" saltValue="3tJq6kYzF1OrrI8aId0Y8A==" spinCount="100000" sheet="1" objects="1" scenarios="1" selectLockedCells="1"/>
  <autoFilter ref="C123:K17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3"/>
  <sheetViews>
    <sheetView showGridLines="0" topLeftCell="A102" workbookViewId="0">
      <selection activeCell="I123" sqref="I123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98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684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ROUND(J120,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ROUND((SUM(BE120:BE142)),  2)</f>
        <v>0</v>
      </c>
      <c r="G33" s="156"/>
      <c r="H33" s="156"/>
      <c r="I33" s="172">
        <v>0.21</v>
      </c>
      <c r="J33" s="171">
        <f>ROUND(((SUM(BE120:BE142))*I33),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ROUND((SUM(BF120:BF142)),  2)</f>
        <v>0</v>
      </c>
      <c r="G34" s="156"/>
      <c r="H34" s="156"/>
      <c r="I34" s="172">
        <v>0.15</v>
      </c>
      <c r="J34" s="171">
        <f>ROUND(((SUM(BF120:BF142))*I34),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ROUND((SUM(BG120:BG142)),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ROUND((SUM(BH120:BH142)),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ROUND((SUM(BI120:BI142)),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SO-05 - Vrhačský kruh+vržiště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J120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J121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J122</f>
        <v>0</v>
      </c>
      <c r="L98" s="201"/>
    </row>
    <row r="99" spans="1:31" s="200" customFormat="1" ht="19.899999999999999" customHeight="1">
      <c r="B99" s="201"/>
      <c r="D99" s="202" t="s">
        <v>685</v>
      </c>
      <c r="E99" s="203"/>
      <c r="F99" s="203"/>
      <c r="G99" s="203"/>
      <c r="H99" s="203"/>
      <c r="I99" s="203"/>
      <c r="J99" s="204">
        <f>J131</f>
        <v>0</v>
      </c>
      <c r="L99" s="201"/>
    </row>
    <row r="100" spans="1:31" s="200" customFormat="1" ht="19.899999999999999" customHeight="1">
      <c r="B100" s="201"/>
      <c r="D100" s="202" t="s">
        <v>135</v>
      </c>
      <c r="E100" s="203"/>
      <c r="F100" s="203"/>
      <c r="G100" s="203"/>
      <c r="H100" s="203"/>
      <c r="I100" s="203"/>
      <c r="J100" s="204">
        <f>J141</f>
        <v>0</v>
      </c>
      <c r="L100" s="201"/>
    </row>
    <row r="101" spans="1:31" s="159" customFormat="1" ht="21.75" customHeight="1">
      <c r="A101" s="156"/>
      <c r="B101" s="157"/>
      <c r="C101" s="156"/>
      <c r="D101" s="156"/>
      <c r="E101" s="156"/>
      <c r="F101" s="156"/>
      <c r="G101" s="156"/>
      <c r="H101" s="156"/>
      <c r="I101" s="156"/>
      <c r="J101" s="156"/>
      <c r="K101" s="156"/>
      <c r="L101" s="158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</row>
    <row r="102" spans="1:31" s="159" customFormat="1" ht="6.95" customHeight="1">
      <c r="A102" s="156"/>
      <c r="B102" s="187"/>
      <c r="C102" s="188"/>
      <c r="D102" s="188"/>
      <c r="E102" s="188"/>
      <c r="F102" s="188"/>
      <c r="G102" s="188"/>
      <c r="H102" s="188"/>
      <c r="I102" s="188"/>
      <c r="J102" s="188"/>
      <c r="K102" s="188"/>
      <c r="L102" s="158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6" spans="1:31" s="159" customFormat="1" ht="6.95" customHeight="1">
      <c r="A106" s="156"/>
      <c r="B106" s="189"/>
      <c r="C106" s="190"/>
      <c r="D106" s="190"/>
      <c r="E106" s="190"/>
      <c r="F106" s="190"/>
      <c r="G106" s="190"/>
      <c r="H106" s="190"/>
      <c r="I106" s="190"/>
      <c r="J106" s="190"/>
      <c r="K106" s="190"/>
      <c r="L106" s="158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</row>
    <row r="107" spans="1:31" s="159" customFormat="1" ht="24.95" customHeight="1">
      <c r="A107" s="156"/>
      <c r="B107" s="157"/>
      <c r="C107" s="153" t="s">
        <v>136</v>
      </c>
      <c r="D107" s="156"/>
      <c r="E107" s="156"/>
      <c r="F107" s="156"/>
      <c r="G107" s="156"/>
      <c r="H107" s="156"/>
      <c r="I107" s="156"/>
      <c r="J107" s="156"/>
      <c r="K107" s="156"/>
      <c r="L107" s="158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</row>
    <row r="108" spans="1:31" s="159" customFormat="1" ht="6.95" customHeight="1">
      <c r="A108" s="156"/>
      <c r="B108" s="157"/>
      <c r="C108" s="156"/>
      <c r="D108" s="156"/>
      <c r="E108" s="156"/>
      <c r="F108" s="156"/>
      <c r="G108" s="156"/>
      <c r="H108" s="156"/>
      <c r="I108" s="156"/>
      <c r="J108" s="156"/>
      <c r="K108" s="156"/>
      <c r="L108" s="158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31" s="159" customFormat="1" ht="12" customHeight="1">
      <c r="A109" s="156"/>
      <c r="B109" s="157"/>
      <c r="C109" s="155" t="s">
        <v>16</v>
      </c>
      <c r="D109" s="156"/>
      <c r="E109" s="156"/>
      <c r="F109" s="156"/>
      <c r="G109" s="156"/>
      <c r="H109" s="156"/>
      <c r="I109" s="156"/>
      <c r="J109" s="156"/>
      <c r="K109" s="156"/>
      <c r="L109" s="158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31" s="159" customFormat="1" ht="27" customHeight="1">
      <c r="A110" s="156"/>
      <c r="B110" s="157"/>
      <c r="C110" s="156"/>
      <c r="D110" s="156"/>
      <c r="E110" s="383" t="str">
        <f>E7</f>
        <v>Rekonstrukce sportovního arealu Dvořákovo gymnázium a soše Kralupy n/Vltavou</v>
      </c>
      <c r="F110" s="384"/>
      <c r="G110" s="384"/>
      <c r="H110" s="384"/>
      <c r="I110" s="156"/>
      <c r="J110" s="156"/>
      <c r="K110" s="156"/>
      <c r="L110" s="158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1" spans="1:31" s="159" customFormat="1" ht="12" customHeight="1">
      <c r="A111" s="156"/>
      <c r="B111" s="157"/>
      <c r="C111" s="155" t="s">
        <v>115</v>
      </c>
      <c r="D111" s="156"/>
      <c r="E111" s="156"/>
      <c r="F111" s="156"/>
      <c r="G111" s="156"/>
      <c r="H111" s="156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15.6" customHeight="1">
      <c r="A112" s="156"/>
      <c r="B112" s="157"/>
      <c r="C112" s="156"/>
      <c r="D112" s="156"/>
      <c r="E112" s="367" t="str">
        <f>E9</f>
        <v>SO-05 - Vrhačský kruh+vržiště</v>
      </c>
      <c r="F112" s="382"/>
      <c r="G112" s="382"/>
      <c r="H112" s="382"/>
      <c r="I112" s="156"/>
      <c r="J112" s="156"/>
      <c r="K112" s="156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5" s="159" customFormat="1" ht="6.95" customHeight="1">
      <c r="A113" s="156"/>
      <c r="B113" s="157"/>
      <c r="C113" s="156"/>
      <c r="D113" s="156"/>
      <c r="E113" s="156"/>
      <c r="F113" s="156"/>
      <c r="G113" s="156"/>
      <c r="H113" s="156"/>
      <c r="I113" s="156"/>
      <c r="J113" s="156"/>
      <c r="K113" s="156"/>
      <c r="L113" s="158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65" s="159" customFormat="1" ht="12" customHeight="1">
      <c r="A114" s="156"/>
      <c r="B114" s="157"/>
      <c r="C114" s="155" t="s">
        <v>20</v>
      </c>
      <c r="D114" s="156"/>
      <c r="E114" s="156"/>
      <c r="F114" s="160" t="str">
        <f>F12</f>
        <v>Kralupy nad vltavou</v>
      </c>
      <c r="G114" s="156"/>
      <c r="H114" s="156"/>
      <c r="I114" s="155" t="s">
        <v>22</v>
      </c>
      <c r="J114" s="161" t="str">
        <f>IF(J12="","",J12)</f>
        <v>13. 7. 2022</v>
      </c>
      <c r="K114" s="156"/>
      <c r="L114" s="158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65" s="159" customFormat="1" ht="6.95" customHeight="1">
      <c r="A115" s="156"/>
      <c r="B115" s="157"/>
      <c r="C115" s="156"/>
      <c r="D115" s="156"/>
      <c r="E115" s="156"/>
      <c r="F115" s="156"/>
      <c r="G115" s="156"/>
      <c r="H115" s="156"/>
      <c r="I115" s="156"/>
      <c r="J115" s="156"/>
      <c r="K115" s="156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159" customFormat="1" ht="15.6" customHeight="1">
      <c r="A116" s="156"/>
      <c r="B116" s="157"/>
      <c r="C116" s="155" t="s">
        <v>24</v>
      </c>
      <c r="D116" s="156"/>
      <c r="E116" s="156"/>
      <c r="F116" s="160" t="str">
        <f>E15</f>
        <v xml:space="preserve"> </v>
      </c>
      <c r="G116" s="156"/>
      <c r="H116" s="156"/>
      <c r="I116" s="155" t="s">
        <v>30</v>
      </c>
      <c r="J116" s="191" t="str">
        <f>E21</f>
        <v>Ing.Hynek Seiner</v>
      </c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159" customFormat="1" ht="15.6" customHeight="1">
      <c r="A117" s="156"/>
      <c r="B117" s="157"/>
      <c r="C117" s="155" t="s">
        <v>28</v>
      </c>
      <c r="D117" s="156"/>
      <c r="E117" s="156"/>
      <c r="F117" s="160" t="str">
        <f>IF(E18="","",E18)</f>
        <v>Vyplň údaj</v>
      </c>
      <c r="G117" s="156"/>
      <c r="H117" s="156"/>
      <c r="I117" s="155" t="s">
        <v>33</v>
      </c>
      <c r="J117" s="191" t="str">
        <f>E24</f>
        <v>Horáková Dana</v>
      </c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159" customFormat="1" ht="10.35" customHeight="1">
      <c r="A118" s="156"/>
      <c r="B118" s="157"/>
      <c r="C118" s="156"/>
      <c r="D118" s="156"/>
      <c r="E118" s="156"/>
      <c r="F118" s="156"/>
      <c r="G118" s="156"/>
      <c r="H118" s="156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214" customFormat="1" ht="29.25" customHeight="1">
      <c r="A119" s="205"/>
      <c r="B119" s="206"/>
      <c r="C119" s="207" t="s">
        <v>137</v>
      </c>
      <c r="D119" s="208" t="s">
        <v>61</v>
      </c>
      <c r="E119" s="208" t="s">
        <v>57</v>
      </c>
      <c r="F119" s="208" t="s">
        <v>58</v>
      </c>
      <c r="G119" s="208" t="s">
        <v>138</v>
      </c>
      <c r="H119" s="208" t="s">
        <v>139</v>
      </c>
      <c r="I119" s="208" t="s">
        <v>140</v>
      </c>
      <c r="J119" s="208" t="s">
        <v>119</v>
      </c>
      <c r="K119" s="209" t="s">
        <v>141</v>
      </c>
      <c r="L119" s="210"/>
      <c r="M119" s="211" t="s">
        <v>1</v>
      </c>
      <c r="N119" s="212" t="s">
        <v>40</v>
      </c>
      <c r="O119" s="212" t="s">
        <v>142</v>
      </c>
      <c r="P119" s="212" t="s">
        <v>143</v>
      </c>
      <c r="Q119" s="212" t="s">
        <v>144</v>
      </c>
      <c r="R119" s="212" t="s">
        <v>145</v>
      </c>
      <c r="S119" s="212" t="s">
        <v>146</v>
      </c>
      <c r="T119" s="213" t="s">
        <v>147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pans="1:65" s="159" customFormat="1" ht="22.9" customHeight="1">
      <c r="A120" s="156"/>
      <c r="B120" s="157"/>
      <c r="C120" s="215" t="s">
        <v>148</v>
      </c>
      <c r="D120" s="156"/>
      <c r="E120" s="156"/>
      <c r="F120" s="156"/>
      <c r="G120" s="156"/>
      <c r="H120" s="156"/>
      <c r="I120" s="156"/>
      <c r="J120" s="216">
        <f>BK120</f>
        <v>0</v>
      </c>
      <c r="K120" s="156"/>
      <c r="L120" s="157"/>
      <c r="M120" s="217"/>
      <c r="N120" s="218"/>
      <c r="O120" s="166"/>
      <c r="P120" s="219">
        <f>P121</f>
        <v>0</v>
      </c>
      <c r="Q120" s="166"/>
      <c r="R120" s="219">
        <f>R121</f>
        <v>57.943350009999996</v>
      </c>
      <c r="S120" s="166"/>
      <c r="T120" s="220">
        <f>T121</f>
        <v>0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T120" s="149" t="s">
        <v>75</v>
      </c>
      <c r="AU120" s="149" t="s">
        <v>121</v>
      </c>
      <c r="BK120" s="221">
        <f>BK121</f>
        <v>0</v>
      </c>
    </row>
    <row r="121" spans="1:65" s="222" customFormat="1" ht="25.9" customHeight="1">
      <c r="B121" s="223"/>
      <c r="D121" s="224" t="s">
        <v>75</v>
      </c>
      <c r="E121" s="225" t="s">
        <v>149</v>
      </c>
      <c r="F121" s="225" t="s">
        <v>150</v>
      </c>
      <c r="J121" s="226">
        <f>BK121</f>
        <v>0</v>
      </c>
      <c r="L121" s="223"/>
      <c r="M121" s="227"/>
      <c r="N121" s="228"/>
      <c r="O121" s="228"/>
      <c r="P121" s="229">
        <f>P122+P131+P141</f>
        <v>0</v>
      </c>
      <c r="Q121" s="228"/>
      <c r="R121" s="229">
        <f>R122+R131+R141</f>
        <v>57.943350009999996</v>
      </c>
      <c r="S121" s="228"/>
      <c r="T121" s="230">
        <f>T122+T131+T141</f>
        <v>0</v>
      </c>
      <c r="AR121" s="224" t="s">
        <v>84</v>
      </c>
      <c r="AT121" s="231" t="s">
        <v>75</v>
      </c>
      <c r="AU121" s="231" t="s">
        <v>76</v>
      </c>
      <c r="AY121" s="224" t="s">
        <v>151</v>
      </c>
      <c r="BK121" s="232">
        <f>BK122+BK131+BK141</f>
        <v>0</v>
      </c>
    </row>
    <row r="122" spans="1:65" s="222" customFormat="1" ht="22.9" customHeight="1">
      <c r="B122" s="223"/>
      <c r="D122" s="224" t="s">
        <v>75</v>
      </c>
      <c r="E122" s="233" t="s">
        <v>84</v>
      </c>
      <c r="F122" s="233" t="s">
        <v>152</v>
      </c>
      <c r="J122" s="234">
        <f>BK122</f>
        <v>0</v>
      </c>
      <c r="L122" s="223"/>
      <c r="M122" s="227"/>
      <c r="N122" s="228"/>
      <c r="O122" s="228"/>
      <c r="P122" s="229">
        <f>SUM(P123:P130)</f>
        <v>0</v>
      </c>
      <c r="Q122" s="228"/>
      <c r="R122" s="229">
        <f>SUM(R123:R130)</f>
        <v>0</v>
      </c>
      <c r="S122" s="228"/>
      <c r="T122" s="230">
        <f>SUM(T123:T130)</f>
        <v>0</v>
      </c>
      <c r="AR122" s="224" t="s">
        <v>84</v>
      </c>
      <c r="AT122" s="231" t="s">
        <v>75</v>
      </c>
      <c r="AU122" s="231" t="s">
        <v>84</v>
      </c>
      <c r="AY122" s="224" t="s">
        <v>151</v>
      </c>
      <c r="BK122" s="232">
        <f>SUM(BK123:BK130)</f>
        <v>0</v>
      </c>
    </row>
    <row r="123" spans="1:65" s="159" customFormat="1" ht="22.15" customHeight="1">
      <c r="A123" s="156"/>
      <c r="B123" s="157"/>
      <c r="C123" s="235" t="s">
        <v>84</v>
      </c>
      <c r="D123" s="235" t="s">
        <v>153</v>
      </c>
      <c r="E123" s="236" t="s">
        <v>154</v>
      </c>
      <c r="F123" s="237" t="s">
        <v>155</v>
      </c>
      <c r="G123" s="238" t="s">
        <v>156</v>
      </c>
      <c r="H123" s="239">
        <v>75</v>
      </c>
      <c r="I123" s="101"/>
      <c r="J123" s="240">
        <f>ROUND(I123*H123,2)</f>
        <v>0</v>
      </c>
      <c r="K123" s="237" t="s">
        <v>157</v>
      </c>
      <c r="L123" s="157"/>
      <c r="M123" s="241" t="s">
        <v>1</v>
      </c>
      <c r="N123" s="242" t="s">
        <v>41</v>
      </c>
      <c r="O123" s="243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R123" s="246" t="s">
        <v>158</v>
      </c>
      <c r="AT123" s="246" t="s">
        <v>153</v>
      </c>
      <c r="AU123" s="246" t="s">
        <v>86</v>
      </c>
      <c r="AY123" s="149" t="s">
        <v>151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49" t="s">
        <v>84</v>
      </c>
      <c r="BK123" s="247">
        <f>ROUND(I123*H123,2)</f>
        <v>0</v>
      </c>
      <c r="BL123" s="149" t="s">
        <v>158</v>
      </c>
      <c r="BM123" s="246" t="s">
        <v>686</v>
      </c>
    </row>
    <row r="124" spans="1:65" s="159" customFormat="1" ht="22.15" customHeight="1">
      <c r="A124" s="156"/>
      <c r="B124" s="157"/>
      <c r="C124" s="235" t="s">
        <v>86</v>
      </c>
      <c r="D124" s="235" t="s">
        <v>153</v>
      </c>
      <c r="E124" s="236" t="s">
        <v>160</v>
      </c>
      <c r="F124" s="237" t="s">
        <v>161</v>
      </c>
      <c r="G124" s="238" t="s">
        <v>156</v>
      </c>
      <c r="H124" s="239">
        <v>75</v>
      </c>
      <c r="I124" s="101"/>
      <c r="J124" s="240">
        <f>ROUND(I124*H124,2)</f>
        <v>0</v>
      </c>
      <c r="K124" s="237" t="s">
        <v>157</v>
      </c>
      <c r="L124" s="157"/>
      <c r="M124" s="241" t="s">
        <v>1</v>
      </c>
      <c r="N124" s="242" t="s">
        <v>41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R124" s="246" t="s">
        <v>158</v>
      </c>
      <c r="AT124" s="246" t="s">
        <v>153</v>
      </c>
      <c r="AU124" s="246" t="s">
        <v>86</v>
      </c>
      <c r="AY124" s="149" t="s">
        <v>151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49" t="s">
        <v>84</v>
      </c>
      <c r="BK124" s="247">
        <f>ROUND(I124*H124,2)</f>
        <v>0</v>
      </c>
      <c r="BL124" s="149" t="s">
        <v>158</v>
      </c>
      <c r="BM124" s="246" t="s">
        <v>687</v>
      </c>
    </row>
    <row r="125" spans="1:65" s="159" customFormat="1" ht="22.15" customHeight="1">
      <c r="A125" s="156"/>
      <c r="B125" s="157"/>
      <c r="C125" s="235" t="s">
        <v>163</v>
      </c>
      <c r="D125" s="235" t="s">
        <v>153</v>
      </c>
      <c r="E125" s="236" t="s">
        <v>496</v>
      </c>
      <c r="F125" s="237" t="s">
        <v>497</v>
      </c>
      <c r="G125" s="238" t="s">
        <v>156</v>
      </c>
      <c r="H125" s="239">
        <v>300</v>
      </c>
      <c r="I125" s="101"/>
      <c r="J125" s="240">
        <f>ROUND(I125*H125,2)</f>
        <v>0</v>
      </c>
      <c r="K125" s="237" t="s">
        <v>157</v>
      </c>
      <c r="L125" s="157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R125" s="246" t="s">
        <v>158</v>
      </c>
      <c r="AT125" s="246" t="s">
        <v>153</v>
      </c>
      <c r="AU125" s="246" t="s">
        <v>86</v>
      </c>
      <c r="AY125" s="149" t="s">
        <v>151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49" t="s">
        <v>84</v>
      </c>
      <c r="BK125" s="247">
        <f>ROUND(I125*H125,2)</f>
        <v>0</v>
      </c>
      <c r="BL125" s="149" t="s">
        <v>158</v>
      </c>
      <c r="BM125" s="246" t="s">
        <v>688</v>
      </c>
    </row>
    <row r="126" spans="1:65" s="248" customFormat="1">
      <c r="B126" s="249"/>
      <c r="D126" s="250" t="s">
        <v>168</v>
      </c>
      <c r="E126" s="251" t="s">
        <v>1</v>
      </c>
      <c r="F126" s="252" t="s">
        <v>689</v>
      </c>
      <c r="H126" s="253">
        <v>300</v>
      </c>
      <c r="I126" s="114"/>
      <c r="L126" s="249"/>
      <c r="M126" s="254"/>
      <c r="N126" s="255"/>
      <c r="O126" s="255"/>
      <c r="P126" s="255"/>
      <c r="Q126" s="255"/>
      <c r="R126" s="255"/>
      <c r="S126" s="255"/>
      <c r="T126" s="256"/>
      <c r="AT126" s="251" t="s">
        <v>168</v>
      </c>
      <c r="AU126" s="251" t="s">
        <v>86</v>
      </c>
      <c r="AV126" s="248" t="s">
        <v>86</v>
      </c>
      <c r="AW126" s="248" t="s">
        <v>32</v>
      </c>
      <c r="AX126" s="248" t="s">
        <v>84</v>
      </c>
      <c r="AY126" s="251" t="s">
        <v>151</v>
      </c>
    </row>
    <row r="127" spans="1:65" s="159" customFormat="1" ht="30" customHeight="1">
      <c r="A127" s="156"/>
      <c r="B127" s="157"/>
      <c r="C127" s="235" t="s">
        <v>158</v>
      </c>
      <c r="D127" s="235" t="s">
        <v>153</v>
      </c>
      <c r="E127" s="236" t="s">
        <v>690</v>
      </c>
      <c r="F127" s="237" t="s">
        <v>691</v>
      </c>
      <c r="G127" s="238" t="s">
        <v>166</v>
      </c>
      <c r="H127" s="239">
        <v>15</v>
      </c>
      <c r="I127" s="101"/>
      <c r="J127" s="240">
        <f>ROUND(I127*H127,2)</f>
        <v>0</v>
      </c>
      <c r="K127" s="237" t="s">
        <v>157</v>
      </c>
      <c r="L127" s="157"/>
      <c r="M127" s="241" t="s">
        <v>1</v>
      </c>
      <c r="N127" s="242" t="s">
        <v>41</v>
      </c>
      <c r="O127" s="243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R127" s="246" t="s">
        <v>158</v>
      </c>
      <c r="AT127" s="246" t="s">
        <v>153</v>
      </c>
      <c r="AU127" s="246" t="s">
        <v>86</v>
      </c>
      <c r="AY127" s="149" t="s">
        <v>151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49" t="s">
        <v>84</v>
      </c>
      <c r="BK127" s="247">
        <f>ROUND(I127*H127,2)</f>
        <v>0</v>
      </c>
      <c r="BL127" s="149" t="s">
        <v>158</v>
      </c>
      <c r="BM127" s="246" t="s">
        <v>692</v>
      </c>
    </row>
    <row r="128" spans="1:65" s="248" customFormat="1">
      <c r="B128" s="249"/>
      <c r="D128" s="250" t="s">
        <v>168</v>
      </c>
      <c r="E128" s="251" t="s">
        <v>1</v>
      </c>
      <c r="F128" s="252" t="s">
        <v>693</v>
      </c>
      <c r="H128" s="253">
        <v>15</v>
      </c>
      <c r="I128" s="114"/>
      <c r="L128" s="249"/>
      <c r="M128" s="254"/>
      <c r="N128" s="255"/>
      <c r="O128" s="255"/>
      <c r="P128" s="255"/>
      <c r="Q128" s="255"/>
      <c r="R128" s="255"/>
      <c r="S128" s="255"/>
      <c r="T128" s="256"/>
      <c r="AT128" s="251" t="s">
        <v>168</v>
      </c>
      <c r="AU128" s="251" t="s">
        <v>86</v>
      </c>
      <c r="AV128" s="248" t="s">
        <v>86</v>
      </c>
      <c r="AW128" s="248" t="s">
        <v>32</v>
      </c>
      <c r="AX128" s="248" t="s">
        <v>84</v>
      </c>
      <c r="AY128" s="251" t="s">
        <v>151</v>
      </c>
    </row>
    <row r="129" spans="1:65" s="159" customFormat="1" ht="34.9" customHeight="1">
      <c r="A129" s="156"/>
      <c r="B129" s="157"/>
      <c r="C129" s="235" t="s">
        <v>174</v>
      </c>
      <c r="D129" s="235" t="s">
        <v>153</v>
      </c>
      <c r="E129" s="236" t="s">
        <v>266</v>
      </c>
      <c r="F129" s="237" t="s">
        <v>267</v>
      </c>
      <c r="G129" s="238" t="s">
        <v>166</v>
      </c>
      <c r="H129" s="239">
        <v>15</v>
      </c>
      <c r="I129" s="101"/>
      <c r="J129" s="240">
        <f>ROUND(I129*H129,2)</f>
        <v>0</v>
      </c>
      <c r="K129" s="237" t="s">
        <v>157</v>
      </c>
      <c r="L129" s="157"/>
      <c r="M129" s="241" t="s">
        <v>1</v>
      </c>
      <c r="N129" s="242" t="s">
        <v>41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R129" s="246" t="s">
        <v>158</v>
      </c>
      <c r="AT129" s="246" t="s">
        <v>153</v>
      </c>
      <c r="AU129" s="246" t="s">
        <v>86</v>
      </c>
      <c r="AY129" s="149" t="s">
        <v>151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49" t="s">
        <v>84</v>
      </c>
      <c r="BK129" s="247">
        <f>ROUND(I129*H129,2)</f>
        <v>0</v>
      </c>
      <c r="BL129" s="149" t="s">
        <v>158</v>
      </c>
      <c r="BM129" s="246" t="s">
        <v>694</v>
      </c>
    </row>
    <row r="130" spans="1:65" s="159" customFormat="1" ht="22.15" customHeight="1">
      <c r="A130" s="156"/>
      <c r="B130" s="157"/>
      <c r="C130" s="235" t="s">
        <v>178</v>
      </c>
      <c r="D130" s="235" t="s">
        <v>153</v>
      </c>
      <c r="E130" s="236" t="s">
        <v>171</v>
      </c>
      <c r="F130" s="237" t="s">
        <v>172</v>
      </c>
      <c r="G130" s="238" t="s">
        <v>156</v>
      </c>
      <c r="H130" s="239">
        <v>75</v>
      </c>
      <c r="I130" s="101"/>
      <c r="J130" s="240">
        <f>ROUND(I130*H130,2)</f>
        <v>0</v>
      </c>
      <c r="K130" s="237" t="s">
        <v>157</v>
      </c>
      <c r="L130" s="157"/>
      <c r="M130" s="241" t="s">
        <v>1</v>
      </c>
      <c r="N130" s="242" t="s">
        <v>41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R130" s="246" t="s">
        <v>158</v>
      </c>
      <c r="AT130" s="246" t="s">
        <v>153</v>
      </c>
      <c r="AU130" s="246" t="s">
        <v>86</v>
      </c>
      <c r="AY130" s="149" t="s">
        <v>151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49" t="s">
        <v>84</v>
      </c>
      <c r="BK130" s="247">
        <f>ROUND(I130*H130,2)</f>
        <v>0</v>
      </c>
      <c r="BL130" s="149" t="s">
        <v>158</v>
      </c>
      <c r="BM130" s="246" t="s">
        <v>695</v>
      </c>
    </row>
    <row r="131" spans="1:65" s="222" customFormat="1" ht="22.9" customHeight="1">
      <c r="B131" s="223"/>
      <c r="D131" s="224" t="s">
        <v>75</v>
      </c>
      <c r="E131" s="233" t="s">
        <v>174</v>
      </c>
      <c r="F131" s="233" t="s">
        <v>696</v>
      </c>
      <c r="I131" s="85"/>
      <c r="J131" s="234">
        <f>BK131</f>
        <v>0</v>
      </c>
      <c r="L131" s="223"/>
      <c r="M131" s="227"/>
      <c r="N131" s="228"/>
      <c r="O131" s="228"/>
      <c r="P131" s="229">
        <f>SUM(P132:P140)</f>
        <v>0</v>
      </c>
      <c r="Q131" s="228"/>
      <c r="R131" s="229">
        <f>SUM(R132:R140)</f>
        <v>57.943350009999996</v>
      </c>
      <c r="S131" s="228"/>
      <c r="T131" s="230">
        <f>SUM(T132:T140)</f>
        <v>0</v>
      </c>
      <c r="AR131" s="224" t="s">
        <v>84</v>
      </c>
      <c r="AT131" s="231" t="s">
        <v>75</v>
      </c>
      <c r="AU131" s="231" t="s">
        <v>84</v>
      </c>
      <c r="AY131" s="224" t="s">
        <v>151</v>
      </c>
      <c r="BK131" s="232">
        <f>SUM(BK132:BK140)</f>
        <v>0</v>
      </c>
    </row>
    <row r="132" spans="1:65" s="159" customFormat="1" ht="22.15" customHeight="1">
      <c r="A132" s="156"/>
      <c r="B132" s="157"/>
      <c r="C132" s="235" t="s">
        <v>182</v>
      </c>
      <c r="D132" s="235" t="s">
        <v>153</v>
      </c>
      <c r="E132" s="236" t="s">
        <v>697</v>
      </c>
      <c r="F132" s="237" t="s">
        <v>698</v>
      </c>
      <c r="G132" s="238" t="s">
        <v>156</v>
      </c>
      <c r="H132" s="239">
        <v>71</v>
      </c>
      <c r="I132" s="101"/>
      <c r="J132" s="240">
        <f>ROUND(I132*H132,2)</f>
        <v>0</v>
      </c>
      <c r="K132" s="237" t="s">
        <v>157</v>
      </c>
      <c r="L132" s="157"/>
      <c r="M132" s="241" t="s">
        <v>1</v>
      </c>
      <c r="N132" s="242" t="s">
        <v>41</v>
      </c>
      <c r="O132" s="243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R132" s="246" t="s">
        <v>158</v>
      </c>
      <c r="AT132" s="246" t="s">
        <v>153</v>
      </c>
      <c r="AU132" s="246" t="s">
        <v>86</v>
      </c>
      <c r="AY132" s="149" t="s">
        <v>151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49" t="s">
        <v>84</v>
      </c>
      <c r="BK132" s="247">
        <f>ROUND(I132*H132,2)</f>
        <v>0</v>
      </c>
      <c r="BL132" s="149" t="s">
        <v>158</v>
      </c>
      <c r="BM132" s="246" t="s">
        <v>699</v>
      </c>
    </row>
    <row r="133" spans="1:65" s="159" customFormat="1" ht="14.45" customHeight="1">
      <c r="A133" s="156"/>
      <c r="B133" s="157"/>
      <c r="C133" s="265" t="s">
        <v>186</v>
      </c>
      <c r="D133" s="265" t="s">
        <v>195</v>
      </c>
      <c r="E133" s="266" t="s">
        <v>700</v>
      </c>
      <c r="F133" s="267" t="s">
        <v>701</v>
      </c>
      <c r="G133" s="268" t="s">
        <v>255</v>
      </c>
      <c r="H133" s="269">
        <v>14.2</v>
      </c>
      <c r="I133" s="131"/>
      <c r="J133" s="270">
        <f>ROUND(I133*H133,2)</f>
        <v>0</v>
      </c>
      <c r="K133" s="267" t="s">
        <v>1</v>
      </c>
      <c r="L133" s="271"/>
      <c r="M133" s="272" t="s">
        <v>1</v>
      </c>
      <c r="N133" s="273" t="s">
        <v>41</v>
      </c>
      <c r="O133" s="243"/>
      <c r="P133" s="244">
        <f>O133*H133</f>
        <v>0</v>
      </c>
      <c r="Q133" s="244">
        <v>1</v>
      </c>
      <c r="R133" s="244">
        <f>Q133*H133</f>
        <v>14.2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186</v>
      </c>
      <c r="AT133" s="246" t="s">
        <v>195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702</v>
      </c>
    </row>
    <row r="134" spans="1:65" s="159" customFormat="1" ht="14.45" customHeight="1">
      <c r="A134" s="156"/>
      <c r="B134" s="157"/>
      <c r="C134" s="235" t="s">
        <v>190</v>
      </c>
      <c r="D134" s="235" t="s">
        <v>153</v>
      </c>
      <c r="E134" s="236" t="s">
        <v>665</v>
      </c>
      <c r="F134" s="237" t="s">
        <v>666</v>
      </c>
      <c r="G134" s="238" t="s">
        <v>156</v>
      </c>
      <c r="H134" s="239">
        <v>4</v>
      </c>
      <c r="I134" s="101"/>
      <c r="J134" s="240">
        <f>ROUND(I134*H134,2)</f>
        <v>0</v>
      </c>
      <c r="K134" s="237" t="s">
        <v>157</v>
      </c>
      <c r="L134" s="157"/>
      <c r="M134" s="241" t="s">
        <v>1</v>
      </c>
      <c r="N134" s="242" t="s">
        <v>41</v>
      </c>
      <c r="O134" s="243"/>
      <c r="P134" s="244">
        <f>O134*H134</f>
        <v>0</v>
      </c>
      <c r="Q134" s="244">
        <v>0.60104000000000002</v>
      </c>
      <c r="R134" s="244">
        <f>Q134*H134</f>
        <v>2.4041600000000001</v>
      </c>
      <c r="S134" s="244">
        <v>0</v>
      </c>
      <c r="T134" s="245">
        <f>S134*H134</f>
        <v>0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246" t="s">
        <v>158</v>
      </c>
      <c r="AT134" s="246" t="s">
        <v>153</v>
      </c>
      <c r="AU134" s="246" t="s">
        <v>86</v>
      </c>
      <c r="AY134" s="149" t="s">
        <v>151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49" t="s">
        <v>84</v>
      </c>
      <c r="BK134" s="247">
        <f>ROUND(I134*H134,2)</f>
        <v>0</v>
      </c>
      <c r="BL134" s="149" t="s">
        <v>158</v>
      </c>
      <c r="BM134" s="246" t="s">
        <v>703</v>
      </c>
    </row>
    <row r="135" spans="1:65" s="159" customFormat="1" ht="19.899999999999999" customHeight="1">
      <c r="A135" s="156"/>
      <c r="B135" s="157"/>
      <c r="C135" s="235" t="s">
        <v>194</v>
      </c>
      <c r="D135" s="235" t="s">
        <v>153</v>
      </c>
      <c r="E135" s="236" t="s">
        <v>545</v>
      </c>
      <c r="F135" s="237" t="s">
        <v>546</v>
      </c>
      <c r="G135" s="238" t="s">
        <v>156</v>
      </c>
      <c r="H135" s="239">
        <v>71</v>
      </c>
      <c r="I135" s="101"/>
      <c r="J135" s="240">
        <f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>O135*H135</f>
        <v>0</v>
      </c>
      <c r="Q135" s="244">
        <v>0.57499999999999996</v>
      </c>
      <c r="R135" s="244">
        <f>Q135*H135</f>
        <v>40.824999999999996</v>
      </c>
      <c r="S135" s="244">
        <v>0</v>
      </c>
      <c r="T135" s="245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704</v>
      </c>
    </row>
    <row r="136" spans="1:65" s="159" customFormat="1" ht="30" customHeight="1">
      <c r="A136" s="156"/>
      <c r="B136" s="157"/>
      <c r="C136" s="235" t="s">
        <v>202</v>
      </c>
      <c r="D136" s="235" t="s">
        <v>153</v>
      </c>
      <c r="E136" s="236" t="s">
        <v>654</v>
      </c>
      <c r="F136" s="237" t="s">
        <v>655</v>
      </c>
      <c r="G136" s="238" t="s">
        <v>166</v>
      </c>
      <c r="H136" s="239">
        <v>0.2</v>
      </c>
      <c r="I136" s="101"/>
      <c r="J136" s="240">
        <f>ROUND(I136*H136,2)</f>
        <v>0</v>
      </c>
      <c r="K136" s="237" t="s">
        <v>157</v>
      </c>
      <c r="L136" s="157"/>
      <c r="M136" s="241" t="s">
        <v>1</v>
      </c>
      <c r="N136" s="242" t="s">
        <v>41</v>
      </c>
      <c r="O136" s="243"/>
      <c r="P136" s="244">
        <f>O136*H136</f>
        <v>0</v>
      </c>
      <c r="Q136" s="244">
        <v>2.5018699999999998</v>
      </c>
      <c r="R136" s="244">
        <f>Q136*H136</f>
        <v>0.50037399999999999</v>
      </c>
      <c r="S136" s="244">
        <v>0</v>
      </c>
      <c r="T136" s="245">
        <f>S136*H136</f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R136" s="246" t="s">
        <v>158</v>
      </c>
      <c r="AT136" s="246" t="s">
        <v>153</v>
      </c>
      <c r="AU136" s="246" t="s">
        <v>86</v>
      </c>
      <c r="AY136" s="149" t="s">
        <v>151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49" t="s">
        <v>84</v>
      </c>
      <c r="BK136" s="247">
        <f>ROUND(I136*H136,2)</f>
        <v>0</v>
      </c>
      <c r="BL136" s="149" t="s">
        <v>158</v>
      </c>
      <c r="BM136" s="246" t="s">
        <v>705</v>
      </c>
    </row>
    <row r="137" spans="1:65" s="248" customFormat="1">
      <c r="B137" s="249"/>
      <c r="D137" s="250" t="s">
        <v>168</v>
      </c>
      <c r="E137" s="251" t="s">
        <v>1</v>
      </c>
      <c r="F137" s="252" t="s">
        <v>706</v>
      </c>
      <c r="H137" s="253">
        <v>0.2</v>
      </c>
      <c r="I137" s="114"/>
      <c r="L137" s="249"/>
      <c r="M137" s="254"/>
      <c r="N137" s="255"/>
      <c r="O137" s="255"/>
      <c r="P137" s="255"/>
      <c r="Q137" s="255"/>
      <c r="R137" s="255"/>
      <c r="S137" s="255"/>
      <c r="T137" s="256"/>
      <c r="AT137" s="251" t="s">
        <v>168</v>
      </c>
      <c r="AU137" s="251" t="s">
        <v>86</v>
      </c>
      <c r="AV137" s="248" t="s">
        <v>86</v>
      </c>
      <c r="AW137" s="248" t="s">
        <v>32</v>
      </c>
      <c r="AX137" s="248" t="s">
        <v>84</v>
      </c>
      <c r="AY137" s="251" t="s">
        <v>151</v>
      </c>
    </row>
    <row r="138" spans="1:65" s="159" customFormat="1" ht="30" customHeight="1">
      <c r="A138" s="156"/>
      <c r="B138" s="157"/>
      <c r="C138" s="235" t="s">
        <v>207</v>
      </c>
      <c r="D138" s="235" t="s">
        <v>153</v>
      </c>
      <c r="E138" s="236" t="s">
        <v>658</v>
      </c>
      <c r="F138" s="237" t="s">
        <v>659</v>
      </c>
      <c r="G138" s="238" t="s">
        <v>166</v>
      </c>
      <c r="H138" s="239">
        <v>0.2</v>
      </c>
      <c r="I138" s="101"/>
      <c r="J138" s="240">
        <f>ROUND(I138*H138,2)</f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158</v>
      </c>
      <c r="AT138" s="246" t="s">
        <v>153</v>
      </c>
      <c r="AU138" s="246" t="s">
        <v>86</v>
      </c>
      <c r="AY138" s="149" t="s">
        <v>151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49" t="s">
        <v>84</v>
      </c>
      <c r="BK138" s="247">
        <f>ROUND(I138*H138,2)</f>
        <v>0</v>
      </c>
      <c r="BL138" s="149" t="s">
        <v>158</v>
      </c>
      <c r="BM138" s="246" t="s">
        <v>707</v>
      </c>
    </row>
    <row r="139" spans="1:65" s="159" customFormat="1" ht="14.45" customHeight="1">
      <c r="A139" s="156"/>
      <c r="B139" s="157"/>
      <c r="C139" s="235" t="s">
        <v>209</v>
      </c>
      <c r="D139" s="235" t="s">
        <v>153</v>
      </c>
      <c r="E139" s="236" t="s">
        <v>661</v>
      </c>
      <c r="F139" s="237" t="s">
        <v>662</v>
      </c>
      <c r="G139" s="238" t="s">
        <v>255</v>
      </c>
      <c r="H139" s="239">
        <v>1.2999999999999999E-2</v>
      </c>
      <c r="I139" s="101"/>
      <c r="J139" s="240">
        <f>ROUND(I139*H139,2)</f>
        <v>0</v>
      </c>
      <c r="K139" s="237" t="s">
        <v>157</v>
      </c>
      <c r="L139" s="157"/>
      <c r="M139" s="241" t="s">
        <v>1</v>
      </c>
      <c r="N139" s="242" t="s">
        <v>41</v>
      </c>
      <c r="O139" s="243"/>
      <c r="P139" s="244">
        <f>O139*H139</f>
        <v>0</v>
      </c>
      <c r="Q139" s="244">
        <v>1.06277</v>
      </c>
      <c r="R139" s="244">
        <f>Q139*H139</f>
        <v>1.381601E-2</v>
      </c>
      <c r="S139" s="244">
        <v>0</v>
      </c>
      <c r="T139" s="245">
        <f>S139*H139</f>
        <v>0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246" t="s">
        <v>158</v>
      </c>
      <c r="AT139" s="246" t="s">
        <v>153</v>
      </c>
      <c r="AU139" s="246" t="s">
        <v>86</v>
      </c>
      <c r="AY139" s="149" t="s">
        <v>151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49" t="s">
        <v>84</v>
      </c>
      <c r="BK139" s="247">
        <f>ROUND(I139*H139,2)</f>
        <v>0</v>
      </c>
      <c r="BL139" s="149" t="s">
        <v>158</v>
      </c>
      <c r="BM139" s="246" t="s">
        <v>708</v>
      </c>
    </row>
    <row r="140" spans="1:65" s="248" customFormat="1">
      <c r="B140" s="249"/>
      <c r="D140" s="250" t="s">
        <v>168</v>
      </c>
      <c r="E140" s="251" t="s">
        <v>1</v>
      </c>
      <c r="F140" s="252" t="s">
        <v>709</v>
      </c>
      <c r="H140" s="253">
        <v>1.2999999999999999E-2</v>
      </c>
      <c r="I140" s="114"/>
      <c r="L140" s="249"/>
      <c r="M140" s="254"/>
      <c r="N140" s="255"/>
      <c r="O140" s="255"/>
      <c r="P140" s="255"/>
      <c r="Q140" s="255"/>
      <c r="R140" s="255"/>
      <c r="S140" s="255"/>
      <c r="T140" s="256"/>
      <c r="AT140" s="251" t="s">
        <v>168</v>
      </c>
      <c r="AU140" s="251" t="s">
        <v>86</v>
      </c>
      <c r="AV140" s="248" t="s">
        <v>86</v>
      </c>
      <c r="AW140" s="248" t="s">
        <v>32</v>
      </c>
      <c r="AX140" s="248" t="s">
        <v>84</v>
      </c>
      <c r="AY140" s="251" t="s">
        <v>151</v>
      </c>
    </row>
    <row r="141" spans="1:65" s="222" customFormat="1" ht="22.9" customHeight="1">
      <c r="B141" s="223"/>
      <c r="D141" s="224" t="s">
        <v>75</v>
      </c>
      <c r="E141" s="233" t="s">
        <v>486</v>
      </c>
      <c r="F141" s="233" t="s">
        <v>487</v>
      </c>
      <c r="I141" s="85"/>
      <c r="J141" s="234">
        <f>BK141</f>
        <v>0</v>
      </c>
      <c r="L141" s="223"/>
      <c r="M141" s="227"/>
      <c r="N141" s="228"/>
      <c r="O141" s="228"/>
      <c r="P141" s="229">
        <f>P142</f>
        <v>0</v>
      </c>
      <c r="Q141" s="228"/>
      <c r="R141" s="229">
        <f>R142</f>
        <v>0</v>
      </c>
      <c r="S141" s="228"/>
      <c r="T141" s="230">
        <f>T142</f>
        <v>0</v>
      </c>
      <c r="AR141" s="224" t="s">
        <v>84</v>
      </c>
      <c r="AT141" s="231" t="s">
        <v>75</v>
      </c>
      <c r="AU141" s="231" t="s">
        <v>84</v>
      </c>
      <c r="AY141" s="224" t="s">
        <v>151</v>
      </c>
      <c r="BK141" s="232">
        <f>BK142</f>
        <v>0</v>
      </c>
    </row>
    <row r="142" spans="1:65" s="159" customFormat="1" ht="22.15" customHeight="1">
      <c r="A142" s="156"/>
      <c r="B142" s="157"/>
      <c r="C142" s="235" t="s">
        <v>213</v>
      </c>
      <c r="D142" s="235" t="s">
        <v>153</v>
      </c>
      <c r="E142" s="236" t="s">
        <v>489</v>
      </c>
      <c r="F142" s="237" t="s">
        <v>490</v>
      </c>
      <c r="G142" s="238" t="s">
        <v>255</v>
      </c>
      <c r="H142" s="239">
        <v>57.942999999999998</v>
      </c>
      <c r="I142" s="101"/>
      <c r="J142" s="240">
        <f>ROUND(I142*H142,2)</f>
        <v>0</v>
      </c>
      <c r="K142" s="237" t="s">
        <v>157</v>
      </c>
      <c r="L142" s="157"/>
      <c r="M142" s="274" t="s">
        <v>1</v>
      </c>
      <c r="N142" s="275" t="s">
        <v>41</v>
      </c>
      <c r="O142" s="276"/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246" t="s">
        <v>158</v>
      </c>
      <c r="AT142" s="246" t="s">
        <v>153</v>
      </c>
      <c r="AU142" s="246" t="s">
        <v>86</v>
      </c>
      <c r="AY142" s="149" t="s">
        <v>151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49" t="s">
        <v>84</v>
      </c>
      <c r="BK142" s="247">
        <f>ROUND(I142*H142,2)</f>
        <v>0</v>
      </c>
      <c r="BL142" s="149" t="s">
        <v>158</v>
      </c>
      <c r="BM142" s="246" t="s">
        <v>710</v>
      </c>
    </row>
    <row r="143" spans="1:65" s="159" customFormat="1" ht="6.95" customHeight="1">
      <c r="A143" s="156"/>
      <c r="B143" s="187"/>
      <c r="C143" s="188"/>
      <c r="D143" s="188"/>
      <c r="E143" s="188"/>
      <c r="F143" s="188"/>
      <c r="G143" s="188"/>
      <c r="H143" s="188"/>
      <c r="I143" s="188"/>
      <c r="J143" s="188"/>
      <c r="K143" s="188"/>
      <c r="L143" s="157"/>
      <c r="M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</row>
  </sheetData>
  <sheetProtection algorithmName="SHA-512" hashValue="KUFYu0nLTI6lI9qEKp/oFVamVzUtAVBRubAhF3bVb6nYcjWDofRd92jp8NxbhCxqe7WNa0CKSdZ443BQh/aSlg==" saltValue="iuJO6d8/Ra5PxsAPYJOzdw==" spinCount="100000" sheet="1" objects="1" scenarios="1" selectLockedCells="1"/>
  <autoFilter ref="C119:K142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5"/>
  <sheetViews>
    <sheetView showGridLines="0" topLeftCell="A114" workbookViewId="0">
      <selection activeCell="I124" sqref="I124:I154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101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711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ROUND(J121,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ROUND((SUM(BE121:BE154)),  2)</f>
        <v>0</v>
      </c>
      <c r="G33" s="156"/>
      <c r="H33" s="156"/>
      <c r="I33" s="172">
        <v>0.21</v>
      </c>
      <c r="J33" s="171">
        <f>ROUND(((SUM(BE121:BE154))*I33),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ROUND((SUM(BF121:BF154)),  2)</f>
        <v>0</v>
      </c>
      <c r="G34" s="156"/>
      <c r="H34" s="156"/>
      <c r="I34" s="172">
        <v>0.15</v>
      </c>
      <c r="J34" s="171">
        <f>ROUND(((SUM(BF121:BF154))*I34),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ROUND((SUM(BG121:BG154)),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ROUND((SUM(BH121:BH154)),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ROUND((SUM(BI121:BI154)),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SO-06 - Rekonstrukce oplocení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J121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J122</f>
        <v>0</v>
      </c>
      <c r="L97" s="196"/>
    </row>
    <row r="98" spans="1:31" s="200" customFormat="1" ht="19.899999999999999" customHeight="1">
      <c r="B98" s="201"/>
      <c r="D98" s="202" t="s">
        <v>712</v>
      </c>
      <c r="E98" s="203"/>
      <c r="F98" s="203"/>
      <c r="G98" s="203"/>
      <c r="H98" s="203"/>
      <c r="I98" s="203"/>
      <c r="J98" s="204">
        <f>J123</f>
        <v>0</v>
      </c>
      <c r="L98" s="201"/>
    </row>
    <row r="99" spans="1:31" s="200" customFormat="1" ht="19.899999999999999" customHeight="1">
      <c r="B99" s="201"/>
      <c r="D99" s="202" t="s">
        <v>135</v>
      </c>
      <c r="E99" s="203"/>
      <c r="F99" s="203"/>
      <c r="G99" s="203"/>
      <c r="H99" s="203"/>
      <c r="I99" s="203"/>
      <c r="J99" s="204">
        <f>J134</f>
        <v>0</v>
      </c>
      <c r="L99" s="201"/>
    </row>
    <row r="100" spans="1:31" s="195" customFormat="1" ht="24.95" customHeight="1">
      <c r="B100" s="196"/>
      <c r="D100" s="197" t="s">
        <v>713</v>
      </c>
      <c r="E100" s="198"/>
      <c r="F100" s="198"/>
      <c r="G100" s="198"/>
      <c r="H100" s="198"/>
      <c r="I100" s="198"/>
      <c r="J100" s="199">
        <f>J136</f>
        <v>0</v>
      </c>
      <c r="L100" s="196"/>
    </row>
    <row r="101" spans="1:31" s="200" customFormat="1" ht="19.899999999999999" customHeight="1">
      <c r="B101" s="201"/>
      <c r="D101" s="202" t="s">
        <v>714</v>
      </c>
      <c r="E101" s="203"/>
      <c r="F101" s="203"/>
      <c r="G101" s="203"/>
      <c r="H101" s="203"/>
      <c r="I101" s="203"/>
      <c r="J101" s="204">
        <f>J137</f>
        <v>0</v>
      </c>
      <c r="L101" s="201"/>
    </row>
    <row r="102" spans="1:31" s="159" customFormat="1" ht="21.75" customHeight="1">
      <c r="A102" s="156"/>
      <c r="B102" s="157"/>
      <c r="C102" s="156"/>
      <c r="D102" s="156"/>
      <c r="E102" s="156"/>
      <c r="F102" s="156"/>
      <c r="G102" s="156"/>
      <c r="H102" s="156"/>
      <c r="I102" s="156"/>
      <c r="J102" s="156"/>
      <c r="K102" s="156"/>
      <c r="L102" s="158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31" s="159" customFormat="1" ht="6.95" customHeight="1">
      <c r="A103" s="156"/>
      <c r="B103" s="187"/>
      <c r="C103" s="188"/>
      <c r="D103" s="188"/>
      <c r="E103" s="188"/>
      <c r="F103" s="188"/>
      <c r="G103" s="188"/>
      <c r="H103" s="188"/>
      <c r="I103" s="188"/>
      <c r="J103" s="188"/>
      <c r="K103" s="188"/>
      <c r="L103" s="158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</row>
    <row r="107" spans="1:31" s="159" customFormat="1" ht="6.95" customHeight="1">
      <c r="A107" s="156"/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58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</row>
    <row r="108" spans="1:31" s="159" customFormat="1" ht="24.95" customHeight="1">
      <c r="A108" s="156"/>
      <c r="B108" s="157"/>
      <c r="C108" s="153" t="s">
        <v>136</v>
      </c>
      <c r="D108" s="156"/>
      <c r="E108" s="156"/>
      <c r="F108" s="156"/>
      <c r="G108" s="156"/>
      <c r="H108" s="156"/>
      <c r="I108" s="156"/>
      <c r="J108" s="156"/>
      <c r="K108" s="156"/>
      <c r="L108" s="158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31" s="159" customFormat="1" ht="6.95" customHeight="1">
      <c r="A109" s="156"/>
      <c r="B109" s="157"/>
      <c r="C109" s="156"/>
      <c r="D109" s="156"/>
      <c r="E109" s="156"/>
      <c r="F109" s="156"/>
      <c r="G109" s="156"/>
      <c r="H109" s="156"/>
      <c r="I109" s="156"/>
      <c r="J109" s="156"/>
      <c r="K109" s="156"/>
      <c r="L109" s="158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31" s="159" customFormat="1" ht="12" customHeight="1">
      <c r="A110" s="156"/>
      <c r="B110" s="157"/>
      <c r="C110" s="155" t="s">
        <v>16</v>
      </c>
      <c r="D110" s="156"/>
      <c r="E110" s="156"/>
      <c r="F110" s="156"/>
      <c r="G110" s="156"/>
      <c r="H110" s="156"/>
      <c r="I110" s="156"/>
      <c r="J110" s="156"/>
      <c r="K110" s="156"/>
      <c r="L110" s="158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1" spans="1:31" s="159" customFormat="1" ht="27" customHeight="1">
      <c r="A111" s="156"/>
      <c r="B111" s="157"/>
      <c r="C111" s="156"/>
      <c r="D111" s="156"/>
      <c r="E111" s="383" t="str">
        <f>E7</f>
        <v>Rekonstrukce sportovního arealu Dvořákovo gymnázium a soše Kralupy n/Vltavou</v>
      </c>
      <c r="F111" s="384"/>
      <c r="G111" s="384"/>
      <c r="H111" s="384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12" customHeight="1">
      <c r="A112" s="156"/>
      <c r="B112" s="157"/>
      <c r="C112" s="155" t="s">
        <v>115</v>
      </c>
      <c r="D112" s="156"/>
      <c r="E112" s="156"/>
      <c r="F112" s="156"/>
      <c r="G112" s="156"/>
      <c r="H112" s="156"/>
      <c r="I112" s="156"/>
      <c r="J112" s="156"/>
      <c r="K112" s="156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5" s="159" customFormat="1" ht="15.6" customHeight="1">
      <c r="A113" s="156"/>
      <c r="B113" s="157"/>
      <c r="C113" s="156"/>
      <c r="D113" s="156"/>
      <c r="E113" s="367" t="str">
        <f>E9</f>
        <v>SO-06 - Rekonstrukce oplocení</v>
      </c>
      <c r="F113" s="382"/>
      <c r="G113" s="382"/>
      <c r="H113" s="382"/>
      <c r="I113" s="156"/>
      <c r="J113" s="156"/>
      <c r="K113" s="156"/>
      <c r="L113" s="158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65" s="159" customFormat="1" ht="6.95" customHeight="1">
      <c r="A114" s="156"/>
      <c r="B114" s="157"/>
      <c r="C114" s="156"/>
      <c r="D114" s="156"/>
      <c r="E114" s="156"/>
      <c r="F114" s="156"/>
      <c r="G114" s="156"/>
      <c r="H114" s="156"/>
      <c r="I114" s="156"/>
      <c r="J114" s="156"/>
      <c r="K114" s="156"/>
      <c r="L114" s="158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65" s="159" customFormat="1" ht="12" customHeight="1">
      <c r="A115" s="156"/>
      <c r="B115" s="157"/>
      <c r="C115" s="155" t="s">
        <v>20</v>
      </c>
      <c r="D115" s="156"/>
      <c r="E115" s="156"/>
      <c r="F115" s="160" t="str">
        <f>F12</f>
        <v>Kralupy nad vltavou</v>
      </c>
      <c r="G115" s="156"/>
      <c r="H115" s="156"/>
      <c r="I115" s="155" t="s">
        <v>22</v>
      </c>
      <c r="J115" s="161" t="str">
        <f>IF(J12="","",J12)</f>
        <v>13. 7. 2022</v>
      </c>
      <c r="K115" s="156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159" customFormat="1" ht="6.95" customHeight="1">
      <c r="A116" s="156"/>
      <c r="B116" s="157"/>
      <c r="C116" s="156"/>
      <c r="D116" s="156"/>
      <c r="E116" s="156"/>
      <c r="F116" s="156"/>
      <c r="G116" s="156"/>
      <c r="H116" s="156"/>
      <c r="I116" s="156"/>
      <c r="J116" s="156"/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159" customFormat="1" ht="15.6" customHeight="1">
      <c r="A117" s="156"/>
      <c r="B117" s="157"/>
      <c r="C117" s="155" t="s">
        <v>24</v>
      </c>
      <c r="D117" s="156"/>
      <c r="E117" s="156"/>
      <c r="F117" s="160" t="str">
        <f>E15</f>
        <v xml:space="preserve"> </v>
      </c>
      <c r="G117" s="156"/>
      <c r="H117" s="156"/>
      <c r="I117" s="155" t="s">
        <v>30</v>
      </c>
      <c r="J117" s="191" t="str">
        <f>E21</f>
        <v>Ing.Hynek Seiner</v>
      </c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159" customFormat="1" ht="15.6" customHeight="1">
      <c r="A118" s="156"/>
      <c r="B118" s="157"/>
      <c r="C118" s="155" t="s">
        <v>28</v>
      </c>
      <c r="D118" s="156"/>
      <c r="E118" s="156"/>
      <c r="F118" s="160" t="str">
        <f>IF(E18="","",E18)</f>
        <v>Vyplň údaj</v>
      </c>
      <c r="G118" s="156"/>
      <c r="H118" s="156"/>
      <c r="I118" s="155" t="s">
        <v>33</v>
      </c>
      <c r="J118" s="191" t="str">
        <f>E24</f>
        <v>Horáková Dana</v>
      </c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159" customFormat="1" ht="10.35" customHeight="1">
      <c r="A119" s="156"/>
      <c r="B119" s="157"/>
      <c r="C119" s="156"/>
      <c r="D119" s="156"/>
      <c r="E119" s="156"/>
      <c r="F119" s="156"/>
      <c r="G119" s="156"/>
      <c r="H119" s="156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14" customFormat="1" ht="29.25" customHeight="1">
      <c r="A120" s="205"/>
      <c r="B120" s="206"/>
      <c r="C120" s="207" t="s">
        <v>137</v>
      </c>
      <c r="D120" s="208" t="s">
        <v>61</v>
      </c>
      <c r="E120" s="208" t="s">
        <v>57</v>
      </c>
      <c r="F120" s="208" t="s">
        <v>58</v>
      </c>
      <c r="G120" s="208" t="s">
        <v>138</v>
      </c>
      <c r="H120" s="208" t="s">
        <v>139</v>
      </c>
      <c r="I120" s="208" t="s">
        <v>140</v>
      </c>
      <c r="J120" s="208" t="s">
        <v>119</v>
      </c>
      <c r="K120" s="209" t="s">
        <v>141</v>
      </c>
      <c r="L120" s="210"/>
      <c r="M120" s="211" t="s">
        <v>1</v>
      </c>
      <c r="N120" s="212" t="s">
        <v>40</v>
      </c>
      <c r="O120" s="212" t="s">
        <v>142</v>
      </c>
      <c r="P120" s="212" t="s">
        <v>143</v>
      </c>
      <c r="Q120" s="212" t="s">
        <v>144</v>
      </c>
      <c r="R120" s="212" t="s">
        <v>145</v>
      </c>
      <c r="S120" s="212" t="s">
        <v>146</v>
      </c>
      <c r="T120" s="213" t="s">
        <v>147</v>
      </c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</row>
    <row r="121" spans="1:65" s="159" customFormat="1" ht="22.9" customHeight="1">
      <c r="A121" s="156"/>
      <c r="B121" s="157"/>
      <c r="C121" s="215" t="s">
        <v>148</v>
      </c>
      <c r="D121" s="156"/>
      <c r="E121" s="156"/>
      <c r="F121" s="156"/>
      <c r="G121" s="156"/>
      <c r="H121" s="156"/>
      <c r="I121" s="156"/>
      <c r="J121" s="216">
        <f>BK121</f>
        <v>0</v>
      </c>
      <c r="K121" s="156"/>
      <c r="L121" s="157"/>
      <c r="M121" s="217"/>
      <c r="N121" s="218"/>
      <c r="O121" s="166"/>
      <c r="P121" s="219">
        <f>P122+P136</f>
        <v>0</v>
      </c>
      <c r="Q121" s="166"/>
      <c r="R121" s="219">
        <f>R122+R136</f>
        <v>28.241042</v>
      </c>
      <c r="S121" s="166"/>
      <c r="T121" s="220">
        <f>T122+T136</f>
        <v>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T121" s="149" t="s">
        <v>75</v>
      </c>
      <c r="AU121" s="149" t="s">
        <v>121</v>
      </c>
      <c r="BK121" s="221">
        <f>BK122+BK136</f>
        <v>0</v>
      </c>
    </row>
    <row r="122" spans="1:65" s="222" customFormat="1" ht="25.9" customHeight="1">
      <c r="B122" s="223"/>
      <c r="D122" s="224" t="s">
        <v>75</v>
      </c>
      <c r="E122" s="225" t="s">
        <v>149</v>
      </c>
      <c r="F122" s="225" t="s">
        <v>150</v>
      </c>
      <c r="J122" s="226">
        <f>BK122</f>
        <v>0</v>
      </c>
      <c r="L122" s="223"/>
      <c r="M122" s="227"/>
      <c r="N122" s="228"/>
      <c r="O122" s="228"/>
      <c r="P122" s="229">
        <f>P123+P134</f>
        <v>0</v>
      </c>
      <c r="Q122" s="228"/>
      <c r="R122" s="229">
        <f>R123+R134</f>
        <v>22.670179999999998</v>
      </c>
      <c r="S122" s="228"/>
      <c r="T122" s="230">
        <f>T123+T134</f>
        <v>0</v>
      </c>
      <c r="AR122" s="224" t="s">
        <v>84</v>
      </c>
      <c r="AT122" s="231" t="s">
        <v>75</v>
      </c>
      <c r="AU122" s="231" t="s">
        <v>76</v>
      </c>
      <c r="AY122" s="224" t="s">
        <v>151</v>
      </c>
      <c r="BK122" s="232">
        <f>BK123+BK134</f>
        <v>0</v>
      </c>
    </row>
    <row r="123" spans="1:65" s="222" customFormat="1" ht="22.9" customHeight="1">
      <c r="B123" s="223"/>
      <c r="D123" s="224" t="s">
        <v>75</v>
      </c>
      <c r="E123" s="233" t="s">
        <v>178</v>
      </c>
      <c r="F123" s="233" t="s">
        <v>715</v>
      </c>
      <c r="J123" s="234">
        <f>BK123</f>
        <v>0</v>
      </c>
      <c r="L123" s="223"/>
      <c r="M123" s="227"/>
      <c r="N123" s="228"/>
      <c r="O123" s="228"/>
      <c r="P123" s="229">
        <f>SUM(P124:P133)</f>
        <v>0</v>
      </c>
      <c r="Q123" s="228"/>
      <c r="R123" s="229">
        <f>SUM(R124:R133)</f>
        <v>22.670179999999998</v>
      </c>
      <c r="S123" s="228"/>
      <c r="T123" s="230">
        <f>SUM(T124:T133)</f>
        <v>0</v>
      </c>
      <c r="AR123" s="224" t="s">
        <v>84</v>
      </c>
      <c r="AT123" s="231" t="s">
        <v>75</v>
      </c>
      <c r="AU123" s="231" t="s">
        <v>84</v>
      </c>
      <c r="AY123" s="224" t="s">
        <v>151</v>
      </c>
      <c r="BK123" s="232">
        <f>SUM(BK124:BK133)</f>
        <v>0</v>
      </c>
    </row>
    <row r="124" spans="1:65" s="159" customFormat="1" ht="14.45" customHeight="1">
      <c r="A124" s="156"/>
      <c r="B124" s="157"/>
      <c r="C124" s="235" t="s">
        <v>84</v>
      </c>
      <c r="D124" s="235" t="s">
        <v>153</v>
      </c>
      <c r="E124" s="236" t="s">
        <v>716</v>
      </c>
      <c r="F124" s="237" t="s">
        <v>717</v>
      </c>
      <c r="G124" s="238" t="s">
        <v>156</v>
      </c>
      <c r="H124" s="239">
        <v>666.77</v>
      </c>
      <c r="I124" s="101"/>
      <c r="J124" s="240">
        <f>ROUND(I124*H124,2)</f>
        <v>0</v>
      </c>
      <c r="K124" s="237" t="s">
        <v>157</v>
      </c>
      <c r="L124" s="157"/>
      <c r="M124" s="241" t="s">
        <v>1</v>
      </c>
      <c r="N124" s="242" t="s">
        <v>41</v>
      </c>
      <c r="O124" s="243"/>
      <c r="P124" s="244">
        <f>O124*H124</f>
        <v>0</v>
      </c>
      <c r="Q124" s="244">
        <v>3.0970000000000001E-2</v>
      </c>
      <c r="R124" s="244">
        <f>Q124*H124</f>
        <v>20.649866899999999</v>
      </c>
      <c r="S124" s="244">
        <v>0</v>
      </c>
      <c r="T124" s="245">
        <f>S124*H124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R124" s="246" t="s">
        <v>158</v>
      </c>
      <c r="AT124" s="246" t="s">
        <v>153</v>
      </c>
      <c r="AU124" s="246" t="s">
        <v>86</v>
      </c>
      <c r="AY124" s="149" t="s">
        <v>151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49" t="s">
        <v>84</v>
      </c>
      <c r="BK124" s="247">
        <f>ROUND(I124*H124,2)</f>
        <v>0</v>
      </c>
      <c r="BL124" s="149" t="s">
        <v>158</v>
      </c>
      <c r="BM124" s="246" t="s">
        <v>718</v>
      </c>
    </row>
    <row r="125" spans="1:65" s="248" customFormat="1">
      <c r="B125" s="249"/>
      <c r="D125" s="250" t="s">
        <v>168</v>
      </c>
      <c r="E125" s="251" t="s">
        <v>1</v>
      </c>
      <c r="F125" s="252" t="s">
        <v>719</v>
      </c>
      <c r="H125" s="253">
        <v>430.56</v>
      </c>
      <c r="I125" s="114"/>
      <c r="L125" s="249"/>
      <c r="M125" s="254"/>
      <c r="N125" s="255"/>
      <c r="O125" s="255"/>
      <c r="P125" s="255"/>
      <c r="Q125" s="255"/>
      <c r="R125" s="255"/>
      <c r="S125" s="255"/>
      <c r="T125" s="256"/>
      <c r="AT125" s="251" t="s">
        <v>168</v>
      </c>
      <c r="AU125" s="251" t="s">
        <v>86</v>
      </c>
      <c r="AV125" s="248" t="s">
        <v>86</v>
      </c>
      <c r="AW125" s="248" t="s">
        <v>32</v>
      </c>
      <c r="AX125" s="248" t="s">
        <v>76</v>
      </c>
      <c r="AY125" s="251" t="s">
        <v>151</v>
      </c>
    </row>
    <row r="126" spans="1:65" s="248" customFormat="1">
      <c r="B126" s="249"/>
      <c r="D126" s="250" t="s">
        <v>168</v>
      </c>
      <c r="E126" s="251" t="s">
        <v>1</v>
      </c>
      <c r="F126" s="252" t="s">
        <v>720</v>
      </c>
      <c r="H126" s="253">
        <v>-23.92</v>
      </c>
      <c r="I126" s="114"/>
      <c r="L126" s="249"/>
      <c r="M126" s="254"/>
      <c r="N126" s="255"/>
      <c r="O126" s="255"/>
      <c r="P126" s="255"/>
      <c r="Q126" s="255"/>
      <c r="R126" s="255"/>
      <c r="S126" s="255"/>
      <c r="T126" s="256"/>
      <c r="AT126" s="251" t="s">
        <v>168</v>
      </c>
      <c r="AU126" s="251" t="s">
        <v>86</v>
      </c>
      <c r="AV126" s="248" t="s">
        <v>86</v>
      </c>
      <c r="AW126" s="248" t="s">
        <v>32</v>
      </c>
      <c r="AX126" s="248" t="s">
        <v>76</v>
      </c>
      <c r="AY126" s="251" t="s">
        <v>151</v>
      </c>
    </row>
    <row r="127" spans="1:65" s="279" customFormat="1">
      <c r="B127" s="283"/>
      <c r="D127" s="250" t="s">
        <v>168</v>
      </c>
      <c r="E127" s="280" t="s">
        <v>1</v>
      </c>
      <c r="F127" s="281" t="s">
        <v>721</v>
      </c>
      <c r="H127" s="282">
        <v>406.64</v>
      </c>
      <c r="I127" s="143"/>
      <c r="L127" s="283"/>
      <c r="M127" s="284"/>
      <c r="N127" s="285"/>
      <c r="O127" s="285"/>
      <c r="P127" s="285"/>
      <c r="Q127" s="285"/>
      <c r="R127" s="285"/>
      <c r="S127" s="285"/>
      <c r="T127" s="286"/>
      <c r="AT127" s="280" t="s">
        <v>168</v>
      </c>
      <c r="AU127" s="280" t="s">
        <v>86</v>
      </c>
      <c r="AV127" s="279" t="s">
        <v>163</v>
      </c>
      <c r="AW127" s="279" t="s">
        <v>32</v>
      </c>
      <c r="AX127" s="279" t="s">
        <v>76</v>
      </c>
      <c r="AY127" s="280" t="s">
        <v>151</v>
      </c>
    </row>
    <row r="128" spans="1:65" s="248" customFormat="1">
      <c r="B128" s="249"/>
      <c r="D128" s="250" t="s">
        <v>168</v>
      </c>
      <c r="E128" s="251" t="s">
        <v>1</v>
      </c>
      <c r="F128" s="252" t="s">
        <v>722</v>
      </c>
      <c r="H128" s="253">
        <v>233.22</v>
      </c>
      <c r="I128" s="114"/>
      <c r="L128" s="249"/>
      <c r="M128" s="254"/>
      <c r="N128" s="255"/>
      <c r="O128" s="255"/>
      <c r="P128" s="255"/>
      <c r="Q128" s="255"/>
      <c r="R128" s="255"/>
      <c r="S128" s="255"/>
      <c r="T128" s="256"/>
      <c r="AT128" s="251" t="s">
        <v>168</v>
      </c>
      <c r="AU128" s="251" t="s">
        <v>86</v>
      </c>
      <c r="AV128" s="248" t="s">
        <v>86</v>
      </c>
      <c r="AW128" s="248" t="s">
        <v>32</v>
      </c>
      <c r="AX128" s="248" t="s">
        <v>76</v>
      </c>
      <c r="AY128" s="251" t="s">
        <v>151</v>
      </c>
    </row>
    <row r="129" spans="1:65" s="279" customFormat="1">
      <c r="B129" s="283"/>
      <c r="D129" s="250" t="s">
        <v>168</v>
      </c>
      <c r="E129" s="280" t="s">
        <v>1</v>
      </c>
      <c r="F129" s="281" t="s">
        <v>723</v>
      </c>
      <c r="H129" s="282">
        <v>233.22</v>
      </c>
      <c r="I129" s="143"/>
      <c r="L129" s="283"/>
      <c r="M129" s="284"/>
      <c r="N129" s="285"/>
      <c r="O129" s="285"/>
      <c r="P129" s="285"/>
      <c r="Q129" s="285"/>
      <c r="R129" s="285"/>
      <c r="S129" s="285"/>
      <c r="T129" s="286"/>
      <c r="AT129" s="280" t="s">
        <v>168</v>
      </c>
      <c r="AU129" s="280" t="s">
        <v>86</v>
      </c>
      <c r="AV129" s="279" t="s">
        <v>163</v>
      </c>
      <c r="AW129" s="279" t="s">
        <v>32</v>
      </c>
      <c r="AX129" s="279" t="s">
        <v>76</v>
      </c>
      <c r="AY129" s="280" t="s">
        <v>151</v>
      </c>
    </row>
    <row r="130" spans="1:65" s="248" customFormat="1">
      <c r="B130" s="249"/>
      <c r="D130" s="250" t="s">
        <v>168</v>
      </c>
      <c r="E130" s="251" t="s">
        <v>1</v>
      </c>
      <c r="F130" s="252" t="s">
        <v>724</v>
      </c>
      <c r="H130" s="253">
        <v>26.91</v>
      </c>
      <c r="I130" s="114"/>
      <c r="L130" s="249"/>
      <c r="M130" s="254"/>
      <c r="N130" s="255"/>
      <c r="O130" s="255"/>
      <c r="P130" s="255"/>
      <c r="Q130" s="255"/>
      <c r="R130" s="255"/>
      <c r="S130" s="255"/>
      <c r="T130" s="256"/>
      <c r="AT130" s="251" t="s">
        <v>168</v>
      </c>
      <c r="AU130" s="251" t="s">
        <v>86</v>
      </c>
      <c r="AV130" s="248" t="s">
        <v>86</v>
      </c>
      <c r="AW130" s="248" t="s">
        <v>32</v>
      </c>
      <c r="AX130" s="248" t="s">
        <v>76</v>
      </c>
      <c r="AY130" s="251" t="s">
        <v>151</v>
      </c>
    </row>
    <row r="131" spans="1:65" s="279" customFormat="1">
      <c r="B131" s="283"/>
      <c r="D131" s="250" t="s">
        <v>168</v>
      </c>
      <c r="E131" s="280" t="s">
        <v>1</v>
      </c>
      <c r="F131" s="281" t="s">
        <v>725</v>
      </c>
      <c r="H131" s="282">
        <v>26.91</v>
      </c>
      <c r="I131" s="143"/>
      <c r="L131" s="283"/>
      <c r="M131" s="284"/>
      <c r="N131" s="285"/>
      <c r="O131" s="285"/>
      <c r="P131" s="285"/>
      <c r="Q131" s="285"/>
      <c r="R131" s="285"/>
      <c r="S131" s="285"/>
      <c r="T131" s="286"/>
      <c r="AT131" s="280" t="s">
        <v>168</v>
      </c>
      <c r="AU131" s="280" t="s">
        <v>86</v>
      </c>
      <c r="AV131" s="279" t="s">
        <v>163</v>
      </c>
      <c r="AW131" s="279" t="s">
        <v>32</v>
      </c>
      <c r="AX131" s="279" t="s">
        <v>76</v>
      </c>
      <c r="AY131" s="280" t="s">
        <v>151</v>
      </c>
    </row>
    <row r="132" spans="1:65" s="257" customFormat="1">
      <c r="B132" s="258"/>
      <c r="D132" s="250" t="s">
        <v>168</v>
      </c>
      <c r="E132" s="259" t="s">
        <v>1</v>
      </c>
      <c r="F132" s="260" t="s">
        <v>170</v>
      </c>
      <c r="H132" s="261">
        <v>666.77</v>
      </c>
      <c r="I132" s="122"/>
      <c r="L132" s="258"/>
      <c r="M132" s="262"/>
      <c r="N132" s="263"/>
      <c r="O132" s="263"/>
      <c r="P132" s="263"/>
      <c r="Q132" s="263"/>
      <c r="R132" s="263"/>
      <c r="S132" s="263"/>
      <c r="T132" s="264"/>
      <c r="AT132" s="259" t="s">
        <v>168</v>
      </c>
      <c r="AU132" s="259" t="s">
        <v>86</v>
      </c>
      <c r="AV132" s="257" t="s">
        <v>158</v>
      </c>
      <c r="AW132" s="257" t="s">
        <v>32</v>
      </c>
      <c r="AX132" s="257" t="s">
        <v>84</v>
      </c>
      <c r="AY132" s="259" t="s">
        <v>151</v>
      </c>
    </row>
    <row r="133" spans="1:65" s="159" customFormat="1" ht="22.15" customHeight="1">
      <c r="A133" s="156"/>
      <c r="B133" s="157"/>
      <c r="C133" s="235" t="s">
        <v>86</v>
      </c>
      <c r="D133" s="235" t="s">
        <v>153</v>
      </c>
      <c r="E133" s="236" t="s">
        <v>726</v>
      </c>
      <c r="F133" s="237" t="s">
        <v>727</v>
      </c>
      <c r="G133" s="238" t="s">
        <v>156</v>
      </c>
      <c r="H133" s="239">
        <v>666.77</v>
      </c>
      <c r="I133" s="101"/>
      <c r="J133" s="240">
        <f>ROUND(I133*H133,2)</f>
        <v>0</v>
      </c>
      <c r="K133" s="237" t="s">
        <v>157</v>
      </c>
      <c r="L133" s="157"/>
      <c r="M133" s="241" t="s">
        <v>1</v>
      </c>
      <c r="N133" s="242" t="s">
        <v>41</v>
      </c>
      <c r="O133" s="243"/>
      <c r="P133" s="244">
        <f>O133*H133</f>
        <v>0</v>
      </c>
      <c r="Q133" s="244">
        <v>3.0300000000000001E-3</v>
      </c>
      <c r="R133" s="244">
        <f>Q133*H133</f>
        <v>2.0203131000000001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158</v>
      </c>
      <c r="AT133" s="246" t="s">
        <v>153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728</v>
      </c>
    </row>
    <row r="134" spans="1:65" s="222" customFormat="1" ht="22.9" customHeight="1">
      <c r="B134" s="223"/>
      <c r="D134" s="224" t="s">
        <v>75</v>
      </c>
      <c r="E134" s="233" t="s">
        <v>486</v>
      </c>
      <c r="F134" s="233" t="s">
        <v>487</v>
      </c>
      <c r="I134" s="85"/>
      <c r="J134" s="234">
        <f>BK134</f>
        <v>0</v>
      </c>
      <c r="L134" s="223"/>
      <c r="M134" s="227"/>
      <c r="N134" s="228"/>
      <c r="O134" s="228"/>
      <c r="P134" s="229">
        <f>P135</f>
        <v>0</v>
      </c>
      <c r="Q134" s="228"/>
      <c r="R134" s="229">
        <f>R135</f>
        <v>0</v>
      </c>
      <c r="S134" s="228"/>
      <c r="T134" s="230">
        <f>T135</f>
        <v>0</v>
      </c>
      <c r="AR134" s="224" t="s">
        <v>84</v>
      </c>
      <c r="AT134" s="231" t="s">
        <v>75</v>
      </c>
      <c r="AU134" s="231" t="s">
        <v>84</v>
      </c>
      <c r="AY134" s="224" t="s">
        <v>151</v>
      </c>
      <c r="BK134" s="232">
        <f>BK135</f>
        <v>0</v>
      </c>
    </row>
    <row r="135" spans="1:65" s="159" customFormat="1" ht="19.899999999999999" customHeight="1">
      <c r="A135" s="156"/>
      <c r="B135" s="157"/>
      <c r="C135" s="235" t="s">
        <v>163</v>
      </c>
      <c r="D135" s="235" t="s">
        <v>153</v>
      </c>
      <c r="E135" s="236" t="s">
        <v>729</v>
      </c>
      <c r="F135" s="237" t="s">
        <v>730</v>
      </c>
      <c r="G135" s="238" t="s">
        <v>255</v>
      </c>
      <c r="H135" s="239">
        <v>22.67</v>
      </c>
      <c r="I135" s="101"/>
      <c r="J135" s="240">
        <f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731</v>
      </c>
    </row>
    <row r="136" spans="1:65" s="222" customFormat="1" ht="25.9" customHeight="1">
      <c r="B136" s="223"/>
      <c r="D136" s="224" t="s">
        <v>75</v>
      </c>
      <c r="E136" s="225" t="s">
        <v>732</v>
      </c>
      <c r="F136" s="225" t="s">
        <v>733</v>
      </c>
      <c r="I136" s="85"/>
      <c r="J136" s="226">
        <f>BK136</f>
        <v>0</v>
      </c>
      <c r="L136" s="223"/>
      <c r="M136" s="227"/>
      <c r="N136" s="228"/>
      <c r="O136" s="228"/>
      <c r="P136" s="229">
        <f>P137</f>
        <v>0</v>
      </c>
      <c r="Q136" s="228"/>
      <c r="R136" s="229">
        <f>R137</f>
        <v>5.570862</v>
      </c>
      <c r="S136" s="228"/>
      <c r="T136" s="230">
        <f>T137</f>
        <v>0</v>
      </c>
      <c r="AR136" s="224" t="s">
        <v>86</v>
      </c>
      <c r="AT136" s="231" t="s">
        <v>75</v>
      </c>
      <c r="AU136" s="231" t="s">
        <v>76</v>
      </c>
      <c r="AY136" s="224" t="s">
        <v>151</v>
      </c>
      <c r="BK136" s="232">
        <f>BK137</f>
        <v>0</v>
      </c>
    </row>
    <row r="137" spans="1:65" s="222" customFormat="1" ht="22.9" customHeight="1">
      <c r="B137" s="223"/>
      <c r="D137" s="224" t="s">
        <v>75</v>
      </c>
      <c r="E137" s="233" t="s">
        <v>734</v>
      </c>
      <c r="F137" s="233" t="s">
        <v>735</v>
      </c>
      <c r="I137" s="85"/>
      <c r="J137" s="234">
        <f>BK137</f>
        <v>0</v>
      </c>
      <c r="L137" s="223"/>
      <c r="M137" s="227"/>
      <c r="N137" s="228"/>
      <c r="O137" s="228"/>
      <c r="P137" s="229">
        <f>SUM(P138:P154)</f>
        <v>0</v>
      </c>
      <c r="Q137" s="228"/>
      <c r="R137" s="229">
        <f>SUM(R138:R154)</f>
        <v>5.570862</v>
      </c>
      <c r="S137" s="228"/>
      <c r="T137" s="230">
        <f>SUM(T138:T154)</f>
        <v>0</v>
      </c>
      <c r="AR137" s="224" t="s">
        <v>86</v>
      </c>
      <c r="AT137" s="231" t="s">
        <v>75</v>
      </c>
      <c r="AU137" s="231" t="s">
        <v>84</v>
      </c>
      <c r="AY137" s="224" t="s">
        <v>151</v>
      </c>
      <c r="BK137" s="232">
        <f>SUM(BK138:BK154)</f>
        <v>0</v>
      </c>
    </row>
    <row r="138" spans="1:65" s="159" customFormat="1" ht="22.15" customHeight="1">
      <c r="A138" s="156"/>
      <c r="B138" s="157"/>
      <c r="C138" s="235" t="s">
        <v>158</v>
      </c>
      <c r="D138" s="235" t="s">
        <v>153</v>
      </c>
      <c r="E138" s="236" t="s">
        <v>736</v>
      </c>
      <c r="F138" s="237" t="s">
        <v>737</v>
      </c>
      <c r="G138" s="238" t="s">
        <v>156</v>
      </c>
      <c r="H138" s="239">
        <v>217.672</v>
      </c>
      <c r="I138" s="101"/>
      <c r="J138" s="240">
        <f>ROUND(I138*H138,2)</f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219</v>
      </c>
      <c r="AT138" s="246" t="s">
        <v>153</v>
      </c>
      <c r="AU138" s="246" t="s">
        <v>86</v>
      </c>
      <c r="AY138" s="149" t="s">
        <v>151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49" t="s">
        <v>84</v>
      </c>
      <c r="BK138" s="247">
        <f>ROUND(I138*H138,2)</f>
        <v>0</v>
      </c>
      <c r="BL138" s="149" t="s">
        <v>219</v>
      </c>
      <c r="BM138" s="246" t="s">
        <v>738</v>
      </c>
    </row>
    <row r="139" spans="1:65" s="248" customFormat="1">
      <c r="B139" s="249"/>
      <c r="D139" s="250" t="s">
        <v>168</v>
      </c>
      <c r="E139" s="251" t="s">
        <v>1</v>
      </c>
      <c r="F139" s="252" t="s">
        <v>739</v>
      </c>
      <c r="H139" s="253">
        <v>155.47999999999999</v>
      </c>
      <c r="I139" s="114"/>
      <c r="L139" s="249"/>
      <c r="M139" s="254"/>
      <c r="N139" s="255"/>
      <c r="O139" s="255"/>
      <c r="P139" s="255"/>
      <c r="Q139" s="255"/>
      <c r="R139" s="255"/>
      <c r="S139" s="255"/>
      <c r="T139" s="256"/>
      <c r="AT139" s="251" t="s">
        <v>168</v>
      </c>
      <c r="AU139" s="251" t="s">
        <v>86</v>
      </c>
      <c r="AV139" s="248" t="s">
        <v>86</v>
      </c>
      <c r="AW139" s="248" t="s">
        <v>32</v>
      </c>
      <c r="AX139" s="248" t="s">
        <v>76</v>
      </c>
      <c r="AY139" s="251" t="s">
        <v>151</v>
      </c>
    </row>
    <row r="140" spans="1:65" s="279" customFormat="1">
      <c r="B140" s="283"/>
      <c r="D140" s="250" t="s">
        <v>168</v>
      </c>
      <c r="E140" s="280" t="s">
        <v>1</v>
      </c>
      <c r="F140" s="281" t="s">
        <v>740</v>
      </c>
      <c r="H140" s="282">
        <v>155.47999999999999</v>
      </c>
      <c r="I140" s="143"/>
      <c r="L140" s="283"/>
      <c r="M140" s="284"/>
      <c r="N140" s="285"/>
      <c r="O140" s="285"/>
      <c r="P140" s="285"/>
      <c r="Q140" s="285"/>
      <c r="R140" s="285"/>
      <c r="S140" s="285"/>
      <c r="T140" s="286"/>
      <c r="AT140" s="280" t="s">
        <v>168</v>
      </c>
      <c r="AU140" s="280" t="s">
        <v>86</v>
      </c>
      <c r="AV140" s="279" t="s">
        <v>163</v>
      </c>
      <c r="AW140" s="279" t="s">
        <v>32</v>
      </c>
      <c r="AX140" s="279" t="s">
        <v>76</v>
      </c>
      <c r="AY140" s="280" t="s">
        <v>151</v>
      </c>
    </row>
    <row r="141" spans="1:65" s="248" customFormat="1">
      <c r="B141" s="249"/>
      <c r="D141" s="250" t="s">
        <v>168</v>
      </c>
      <c r="E141" s="251" t="s">
        <v>1</v>
      </c>
      <c r="F141" s="252" t="s">
        <v>741</v>
      </c>
      <c r="H141" s="253">
        <v>62.192</v>
      </c>
      <c r="I141" s="114"/>
      <c r="L141" s="249"/>
      <c r="M141" s="254"/>
      <c r="N141" s="255"/>
      <c r="O141" s="255"/>
      <c r="P141" s="255"/>
      <c r="Q141" s="255"/>
      <c r="R141" s="255"/>
      <c r="S141" s="255"/>
      <c r="T141" s="256"/>
      <c r="AT141" s="251" t="s">
        <v>168</v>
      </c>
      <c r="AU141" s="251" t="s">
        <v>86</v>
      </c>
      <c r="AV141" s="248" t="s">
        <v>86</v>
      </c>
      <c r="AW141" s="248" t="s">
        <v>32</v>
      </c>
      <c r="AX141" s="248" t="s">
        <v>76</v>
      </c>
      <c r="AY141" s="251" t="s">
        <v>151</v>
      </c>
    </row>
    <row r="142" spans="1:65" s="279" customFormat="1">
      <c r="B142" s="283"/>
      <c r="D142" s="250" t="s">
        <v>168</v>
      </c>
      <c r="E142" s="280" t="s">
        <v>1</v>
      </c>
      <c r="F142" s="281" t="s">
        <v>742</v>
      </c>
      <c r="H142" s="282">
        <v>62.192</v>
      </c>
      <c r="I142" s="143"/>
      <c r="L142" s="283"/>
      <c r="M142" s="284"/>
      <c r="N142" s="285"/>
      <c r="O142" s="285"/>
      <c r="P142" s="285"/>
      <c r="Q142" s="285"/>
      <c r="R142" s="285"/>
      <c r="S142" s="285"/>
      <c r="T142" s="286"/>
      <c r="AT142" s="280" t="s">
        <v>168</v>
      </c>
      <c r="AU142" s="280" t="s">
        <v>86</v>
      </c>
      <c r="AV142" s="279" t="s">
        <v>163</v>
      </c>
      <c r="AW142" s="279" t="s">
        <v>32</v>
      </c>
      <c r="AX142" s="279" t="s">
        <v>76</v>
      </c>
      <c r="AY142" s="280" t="s">
        <v>151</v>
      </c>
    </row>
    <row r="143" spans="1:65" s="257" customFormat="1">
      <c r="B143" s="258"/>
      <c r="D143" s="250" t="s">
        <v>168</v>
      </c>
      <c r="E143" s="259" t="s">
        <v>1</v>
      </c>
      <c r="F143" s="260" t="s">
        <v>170</v>
      </c>
      <c r="H143" s="261">
        <v>217.672</v>
      </c>
      <c r="I143" s="122"/>
      <c r="L143" s="258"/>
      <c r="M143" s="262"/>
      <c r="N143" s="263"/>
      <c r="O143" s="263"/>
      <c r="P143" s="263"/>
      <c r="Q143" s="263"/>
      <c r="R143" s="263"/>
      <c r="S143" s="263"/>
      <c r="T143" s="264"/>
      <c r="AT143" s="259" t="s">
        <v>168</v>
      </c>
      <c r="AU143" s="259" t="s">
        <v>86</v>
      </c>
      <c r="AV143" s="257" t="s">
        <v>158</v>
      </c>
      <c r="AW143" s="257" t="s">
        <v>32</v>
      </c>
      <c r="AX143" s="257" t="s">
        <v>84</v>
      </c>
      <c r="AY143" s="259" t="s">
        <v>151</v>
      </c>
    </row>
    <row r="144" spans="1:65" s="159" customFormat="1" ht="14.45" customHeight="1">
      <c r="A144" s="156"/>
      <c r="B144" s="157"/>
      <c r="C144" s="265" t="s">
        <v>174</v>
      </c>
      <c r="D144" s="265" t="s">
        <v>195</v>
      </c>
      <c r="E144" s="266" t="s">
        <v>743</v>
      </c>
      <c r="F144" s="267" t="s">
        <v>744</v>
      </c>
      <c r="G144" s="268" t="s">
        <v>255</v>
      </c>
      <c r="H144" s="269">
        <v>5.4420000000000002</v>
      </c>
      <c r="I144" s="131"/>
      <c r="J144" s="270">
        <f>ROUND(I144*H144,2)</f>
        <v>0</v>
      </c>
      <c r="K144" s="267" t="s">
        <v>198</v>
      </c>
      <c r="L144" s="271"/>
      <c r="M144" s="272" t="s">
        <v>1</v>
      </c>
      <c r="N144" s="273" t="s">
        <v>41</v>
      </c>
      <c r="O144" s="243"/>
      <c r="P144" s="244">
        <f>O144*H144</f>
        <v>0</v>
      </c>
      <c r="Q144" s="244">
        <v>1</v>
      </c>
      <c r="R144" s="244">
        <f>Q144*H144</f>
        <v>5.4420000000000002</v>
      </c>
      <c r="S144" s="244">
        <v>0</v>
      </c>
      <c r="T144" s="245">
        <f>S144*H144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R144" s="246" t="s">
        <v>285</v>
      </c>
      <c r="AT144" s="246" t="s">
        <v>195</v>
      </c>
      <c r="AU144" s="246" t="s">
        <v>86</v>
      </c>
      <c r="AY144" s="149" t="s">
        <v>151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49" t="s">
        <v>84</v>
      </c>
      <c r="BK144" s="247">
        <f>ROUND(I144*H144,2)</f>
        <v>0</v>
      </c>
      <c r="BL144" s="149" t="s">
        <v>219</v>
      </c>
      <c r="BM144" s="246" t="s">
        <v>745</v>
      </c>
    </row>
    <row r="145" spans="1:65" s="248" customFormat="1">
      <c r="B145" s="249"/>
      <c r="D145" s="250" t="s">
        <v>168</v>
      </c>
      <c r="F145" s="252" t="s">
        <v>746</v>
      </c>
      <c r="H145" s="253">
        <v>5.4420000000000002</v>
      </c>
      <c r="I145" s="114"/>
      <c r="L145" s="249"/>
      <c r="M145" s="254"/>
      <c r="N145" s="255"/>
      <c r="O145" s="255"/>
      <c r="P145" s="255"/>
      <c r="Q145" s="255"/>
      <c r="R145" s="255"/>
      <c r="S145" s="255"/>
      <c r="T145" s="256"/>
      <c r="AT145" s="251" t="s">
        <v>168</v>
      </c>
      <c r="AU145" s="251" t="s">
        <v>86</v>
      </c>
      <c r="AV145" s="248" t="s">
        <v>86</v>
      </c>
      <c r="AW145" s="248" t="s">
        <v>3</v>
      </c>
      <c r="AX145" s="248" t="s">
        <v>84</v>
      </c>
      <c r="AY145" s="251" t="s">
        <v>151</v>
      </c>
    </row>
    <row r="146" spans="1:65" s="159" customFormat="1" ht="22.15" customHeight="1">
      <c r="A146" s="156"/>
      <c r="B146" s="157"/>
      <c r="C146" s="235" t="s">
        <v>178</v>
      </c>
      <c r="D146" s="235" t="s">
        <v>153</v>
      </c>
      <c r="E146" s="236" t="s">
        <v>747</v>
      </c>
      <c r="F146" s="237" t="s">
        <v>748</v>
      </c>
      <c r="G146" s="238" t="s">
        <v>156</v>
      </c>
      <c r="H146" s="239">
        <v>217.672</v>
      </c>
      <c r="I146" s="101"/>
      <c r="J146" s="240">
        <f>ROUND(I146*H146,2)</f>
        <v>0</v>
      </c>
      <c r="K146" s="237" t="s">
        <v>157</v>
      </c>
      <c r="L146" s="157"/>
      <c r="M146" s="241" t="s">
        <v>1</v>
      </c>
      <c r="N146" s="242" t="s">
        <v>41</v>
      </c>
      <c r="O146" s="243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246" t="s">
        <v>219</v>
      </c>
      <c r="AT146" s="246" t="s">
        <v>153</v>
      </c>
      <c r="AU146" s="246" t="s">
        <v>86</v>
      </c>
      <c r="AY146" s="149" t="s">
        <v>151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49" t="s">
        <v>84</v>
      </c>
      <c r="BK146" s="247">
        <f>ROUND(I146*H146,2)</f>
        <v>0</v>
      </c>
      <c r="BL146" s="149" t="s">
        <v>219</v>
      </c>
      <c r="BM146" s="246" t="s">
        <v>749</v>
      </c>
    </row>
    <row r="147" spans="1:65" s="159" customFormat="1" ht="22.15" customHeight="1">
      <c r="A147" s="156"/>
      <c r="B147" s="157"/>
      <c r="C147" s="265" t="s">
        <v>182</v>
      </c>
      <c r="D147" s="265" t="s">
        <v>195</v>
      </c>
      <c r="E147" s="266" t="s">
        <v>750</v>
      </c>
      <c r="F147" s="267" t="s">
        <v>751</v>
      </c>
      <c r="G147" s="268" t="s">
        <v>752</v>
      </c>
      <c r="H147" s="269">
        <v>62.69</v>
      </c>
      <c r="I147" s="131"/>
      <c r="J147" s="270">
        <f>ROUND(I147*H147,2)</f>
        <v>0</v>
      </c>
      <c r="K147" s="267" t="s">
        <v>198</v>
      </c>
      <c r="L147" s="271"/>
      <c r="M147" s="272" t="s">
        <v>1</v>
      </c>
      <c r="N147" s="273" t="s">
        <v>41</v>
      </c>
      <c r="O147" s="243"/>
      <c r="P147" s="244">
        <f>O147*H147</f>
        <v>0</v>
      </c>
      <c r="Q147" s="244">
        <v>1E-3</v>
      </c>
      <c r="R147" s="244">
        <f>Q147*H147</f>
        <v>6.2689999999999996E-2</v>
      </c>
      <c r="S147" s="244">
        <v>0</v>
      </c>
      <c r="T147" s="245">
        <f>S147*H147</f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246" t="s">
        <v>285</v>
      </c>
      <c r="AT147" s="246" t="s">
        <v>195</v>
      </c>
      <c r="AU147" s="246" t="s">
        <v>86</v>
      </c>
      <c r="AY147" s="149" t="s">
        <v>151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49" t="s">
        <v>84</v>
      </c>
      <c r="BK147" s="247">
        <f>ROUND(I147*H147,2)</f>
        <v>0</v>
      </c>
      <c r="BL147" s="149" t="s">
        <v>219</v>
      </c>
      <c r="BM147" s="246" t="s">
        <v>753</v>
      </c>
    </row>
    <row r="148" spans="1:65" s="248" customFormat="1">
      <c r="B148" s="249"/>
      <c r="D148" s="250" t="s">
        <v>168</v>
      </c>
      <c r="F148" s="252" t="s">
        <v>754</v>
      </c>
      <c r="H148" s="253">
        <v>62.69</v>
      </c>
      <c r="I148" s="114"/>
      <c r="L148" s="249"/>
      <c r="M148" s="254"/>
      <c r="N148" s="255"/>
      <c r="O148" s="255"/>
      <c r="P148" s="255"/>
      <c r="Q148" s="255"/>
      <c r="R148" s="255"/>
      <c r="S148" s="255"/>
      <c r="T148" s="256"/>
      <c r="AT148" s="251" t="s">
        <v>168</v>
      </c>
      <c r="AU148" s="251" t="s">
        <v>86</v>
      </c>
      <c r="AV148" s="248" t="s">
        <v>86</v>
      </c>
      <c r="AW148" s="248" t="s">
        <v>3</v>
      </c>
      <c r="AX148" s="248" t="s">
        <v>84</v>
      </c>
      <c r="AY148" s="251" t="s">
        <v>151</v>
      </c>
    </row>
    <row r="149" spans="1:65" s="159" customFormat="1" ht="22.15" customHeight="1">
      <c r="A149" s="156"/>
      <c r="B149" s="157"/>
      <c r="C149" s="235" t="s">
        <v>186</v>
      </c>
      <c r="D149" s="235" t="s">
        <v>153</v>
      </c>
      <c r="E149" s="236" t="s">
        <v>755</v>
      </c>
      <c r="F149" s="237" t="s">
        <v>756</v>
      </c>
      <c r="G149" s="238" t="s">
        <v>156</v>
      </c>
      <c r="H149" s="239">
        <v>217.672</v>
      </c>
      <c r="I149" s="101"/>
      <c r="J149" s="240">
        <f>ROUND(I149*H149,2)</f>
        <v>0</v>
      </c>
      <c r="K149" s="237" t="s">
        <v>157</v>
      </c>
      <c r="L149" s="157"/>
      <c r="M149" s="241" t="s">
        <v>1</v>
      </c>
      <c r="N149" s="242" t="s">
        <v>41</v>
      </c>
      <c r="O149" s="243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R149" s="246" t="s">
        <v>219</v>
      </c>
      <c r="AT149" s="246" t="s">
        <v>153</v>
      </c>
      <c r="AU149" s="246" t="s">
        <v>86</v>
      </c>
      <c r="AY149" s="149" t="s">
        <v>151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49" t="s">
        <v>84</v>
      </c>
      <c r="BK149" s="247">
        <f>ROUND(I149*H149,2)</f>
        <v>0</v>
      </c>
      <c r="BL149" s="149" t="s">
        <v>219</v>
      </c>
      <c r="BM149" s="246" t="s">
        <v>757</v>
      </c>
    </row>
    <row r="150" spans="1:65" s="159" customFormat="1" ht="22.15" customHeight="1">
      <c r="A150" s="156"/>
      <c r="B150" s="157"/>
      <c r="C150" s="265" t="s">
        <v>190</v>
      </c>
      <c r="D150" s="265" t="s">
        <v>195</v>
      </c>
      <c r="E150" s="266" t="s">
        <v>758</v>
      </c>
      <c r="F150" s="267" t="s">
        <v>759</v>
      </c>
      <c r="G150" s="268" t="s">
        <v>752</v>
      </c>
      <c r="H150" s="269">
        <v>35.262999999999998</v>
      </c>
      <c r="I150" s="131"/>
      <c r="J150" s="270">
        <f>ROUND(I150*H150,2)</f>
        <v>0</v>
      </c>
      <c r="K150" s="267" t="s">
        <v>198</v>
      </c>
      <c r="L150" s="271"/>
      <c r="M150" s="272" t="s">
        <v>1</v>
      </c>
      <c r="N150" s="273" t="s">
        <v>41</v>
      </c>
      <c r="O150" s="243"/>
      <c r="P150" s="244">
        <f>O150*H150</f>
        <v>0</v>
      </c>
      <c r="Q150" s="244">
        <v>1E-3</v>
      </c>
      <c r="R150" s="244">
        <f>Q150*H150</f>
        <v>3.5262999999999996E-2</v>
      </c>
      <c r="S150" s="244">
        <v>0</v>
      </c>
      <c r="T150" s="245">
        <f>S150*H150</f>
        <v>0</v>
      </c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R150" s="246" t="s">
        <v>285</v>
      </c>
      <c r="AT150" s="246" t="s">
        <v>195</v>
      </c>
      <c r="AU150" s="246" t="s">
        <v>86</v>
      </c>
      <c r="AY150" s="149" t="s">
        <v>151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49" t="s">
        <v>84</v>
      </c>
      <c r="BK150" s="247">
        <f>ROUND(I150*H150,2)</f>
        <v>0</v>
      </c>
      <c r="BL150" s="149" t="s">
        <v>219</v>
      </c>
      <c r="BM150" s="246" t="s">
        <v>760</v>
      </c>
    </row>
    <row r="151" spans="1:65" s="248" customFormat="1">
      <c r="B151" s="249"/>
      <c r="D151" s="250" t="s">
        <v>168</v>
      </c>
      <c r="F151" s="252" t="s">
        <v>761</v>
      </c>
      <c r="H151" s="253">
        <v>35.262999999999998</v>
      </c>
      <c r="I151" s="114"/>
      <c r="L151" s="249"/>
      <c r="M151" s="254"/>
      <c r="N151" s="255"/>
      <c r="O151" s="255"/>
      <c r="P151" s="255"/>
      <c r="Q151" s="255"/>
      <c r="R151" s="255"/>
      <c r="S151" s="255"/>
      <c r="T151" s="256"/>
      <c r="AT151" s="251" t="s">
        <v>168</v>
      </c>
      <c r="AU151" s="251" t="s">
        <v>86</v>
      </c>
      <c r="AV151" s="248" t="s">
        <v>86</v>
      </c>
      <c r="AW151" s="248" t="s">
        <v>3</v>
      </c>
      <c r="AX151" s="248" t="s">
        <v>84</v>
      </c>
      <c r="AY151" s="251" t="s">
        <v>151</v>
      </c>
    </row>
    <row r="152" spans="1:65" s="159" customFormat="1" ht="22.15" customHeight="1">
      <c r="A152" s="156"/>
      <c r="B152" s="157"/>
      <c r="C152" s="235" t="s">
        <v>194</v>
      </c>
      <c r="D152" s="235" t="s">
        <v>153</v>
      </c>
      <c r="E152" s="236" t="s">
        <v>762</v>
      </c>
      <c r="F152" s="237" t="s">
        <v>763</v>
      </c>
      <c r="G152" s="238" t="s">
        <v>156</v>
      </c>
      <c r="H152" s="239">
        <v>217.672</v>
      </c>
      <c r="I152" s="101"/>
      <c r="J152" s="240">
        <f>ROUND(I152*H152,2)</f>
        <v>0</v>
      </c>
      <c r="K152" s="237" t="s">
        <v>157</v>
      </c>
      <c r="L152" s="157"/>
      <c r="M152" s="241" t="s">
        <v>1</v>
      </c>
      <c r="N152" s="242" t="s">
        <v>41</v>
      </c>
      <c r="O152" s="243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R152" s="246" t="s">
        <v>219</v>
      </c>
      <c r="AT152" s="246" t="s">
        <v>153</v>
      </c>
      <c r="AU152" s="246" t="s">
        <v>86</v>
      </c>
      <c r="AY152" s="149" t="s">
        <v>151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49" t="s">
        <v>84</v>
      </c>
      <c r="BK152" s="247">
        <f>ROUND(I152*H152,2)</f>
        <v>0</v>
      </c>
      <c r="BL152" s="149" t="s">
        <v>219</v>
      </c>
      <c r="BM152" s="246" t="s">
        <v>764</v>
      </c>
    </row>
    <row r="153" spans="1:65" s="159" customFormat="1" ht="22.15" customHeight="1">
      <c r="A153" s="156"/>
      <c r="B153" s="157"/>
      <c r="C153" s="265" t="s">
        <v>202</v>
      </c>
      <c r="D153" s="265" t="s">
        <v>195</v>
      </c>
      <c r="E153" s="266" t="s">
        <v>765</v>
      </c>
      <c r="F153" s="267" t="s">
        <v>766</v>
      </c>
      <c r="G153" s="268" t="s">
        <v>752</v>
      </c>
      <c r="H153" s="269">
        <v>30.908999999999999</v>
      </c>
      <c r="I153" s="131"/>
      <c r="J153" s="270">
        <f>ROUND(I153*H153,2)</f>
        <v>0</v>
      </c>
      <c r="K153" s="267" t="s">
        <v>1</v>
      </c>
      <c r="L153" s="271"/>
      <c r="M153" s="272" t="s">
        <v>1</v>
      </c>
      <c r="N153" s="273" t="s">
        <v>41</v>
      </c>
      <c r="O153" s="243"/>
      <c r="P153" s="244">
        <f>O153*H153</f>
        <v>0</v>
      </c>
      <c r="Q153" s="244">
        <v>1E-3</v>
      </c>
      <c r="R153" s="244">
        <f>Q153*H153</f>
        <v>3.0908999999999999E-2</v>
      </c>
      <c r="S153" s="244">
        <v>0</v>
      </c>
      <c r="T153" s="245">
        <f>S153*H153</f>
        <v>0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R153" s="246" t="s">
        <v>285</v>
      </c>
      <c r="AT153" s="246" t="s">
        <v>195</v>
      </c>
      <c r="AU153" s="246" t="s">
        <v>86</v>
      </c>
      <c r="AY153" s="149" t="s">
        <v>151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49" t="s">
        <v>84</v>
      </c>
      <c r="BK153" s="247">
        <f>ROUND(I153*H153,2)</f>
        <v>0</v>
      </c>
      <c r="BL153" s="149" t="s">
        <v>219</v>
      </c>
      <c r="BM153" s="246" t="s">
        <v>767</v>
      </c>
    </row>
    <row r="154" spans="1:65" s="248" customFormat="1">
      <c r="B154" s="249"/>
      <c r="D154" s="250" t="s">
        <v>168</v>
      </c>
      <c r="F154" s="252" t="s">
        <v>768</v>
      </c>
      <c r="H154" s="253">
        <v>30.908999999999999</v>
      </c>
      <c r="I154" s="114"/>
      <c r="L154" s="249"/>
      <c r="M154" s="287"/>
      <c r="N154" s="288"/>
      <c r="O154" s="288"/>
      <c r="P154" s="288"/>
      <c r="Q154" s="288"/>
      <c r="R154" s="288"/>
      <c r="S154" s="288"/>
      <c r="T154" s="289"/>
      <c r="AT154" s="251" t="s">
        <v>168</v>
      </c>
      <c r="AU154" s="251" t="s">
        <v>86</v>
      </c>
      <c r="AV154" s="248" t="s">
        <v>86</v>
      </c>
      <c r="AW154" s="248" t="s">
        <v>3</v>
      </c>
      <c r="AX154" s="248" t="s">
        <v>84</v>
      </c>
      <c r="AY154" s="251" t="s">
        <v>151</v>
      </c>
    </row>
    <row r="155" spans="1:65" s="159" customFormat="1" ht="6.95" customHeight="1">
      <c r="A155" s="156"/>
      <c r="B155" s="187"/>
      <c r="C155" s="188"/>
      <c r="D155" s="188"/>
      <c r="E155" s="188"/>
      <c r="F155" s="188"/>
      <c r="G155" s="188"/>
      <c r="H155" s="188"/>
      <c r="I155" s="188"/>
      <c r="J155" s="188"/>
      <c r="K155" s="188"/>
      <c r="L155" s="157"/>
      <c r="M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</row>
  </sheetData>
  <sheetProtection algorithmName="SHA-512" hashValue="BaCI91Xoym0tTXzSwF834aTn8NoSuIKEx9VAGTUIykuhdbZO5mDWxeqVYLbaOwNnSiqs+T0A1a5/ZKExoJZT2Q==" saltValue="uH159QGjAwKOpDlweKGjgQ==" spinCount="100000" sheet="1" objects="1" scenarios="1" selectLockedCells="1"/>
  <autoFilter ref="C120:K154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6"/>
  <sheetViews>
    <sheetView showGridLines="0" topLeftCell="A121" workbookViewId="0">
      <selection activeCell="I123" sqref="I123:I135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104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769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ROUND(J120,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ROUND((SUM(BE120:BE135)),  2)</f>
        <v>0</v>
      </c>
      <c r="G33" s="156"/>
      <c r="H33" s="156"/>
      <c r="I33" s="172">
        <v>0.21</v>
      </c>
      <c r="J33" s="171">
        <f>ROUND(((SUM(BE120:BE135))*I33),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ROUND((SUM(BF120:BF135)),  2)</f>
        <v>0</v>
      </c>
      <c r="G34" s="156"/>
      <c r="H34" s="156"/>
      <c r="I34" s="172">
        <v>0.15</v>
      </c>
      <c r="J34" s="171">
        <f>ROUND(((SUM(BF120:BF135))*I34),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ROUND((SUM(BG120:BG135)),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ROUND((SUM(BH120:BH135)),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ROUND((SUM(BI120:BI135)),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SO-07 - Ohumusování + osetí, odpadkové koše a lavičky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J120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J121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J122</f>
        <v>0</v>
      </c>
      <c r="L98" s="201"/>
    </row>
    <row r="99" spans="1:31" s="200" customFormat="1" ht="19.899999999999999" customHeight="1">
      <c r="B99" s="201"/>
      <c r="D99" s="202" t="s">
        <v>770</v>
      </c>
      <c r="E99" s="203"/>
      <c r="F99" s="203"/>
      <c r="G99" s="203"/>
      <c r="H99" s="203"/>
      <c r="I99" s="203"/>
      <c r="J99" s="204">
        <f>J129</f>
        <v>0</v>
      </c>
      <c r="L99" s="201"/>
    </row>
    <row r="100" spans="1:31" s="200" customFormat="1" ht="19.899999999999999" customHeight="1">
      <c r="B100" s="201"/>
      <c r="D100" s="202" t="s">
        <v>135</v>
      </c>
      <c r="E100" s="203"/>
      <c r="F100" s="203"/>
      <c r="G100" s="203"/>
      <c r="H100" s="203"/>
      <c r="I100" s="203"/>
      <c r="J100" s="204">
        <f>J134</f>
        <v>0</v>
      </c>
      <c r="L100" s="201"/>
    </row>
    <row r="101" spans="1:31" s="159" customFormat="1" ht="21.75" customHeight="1">
      <c r="A101" s="156"/>
      <c r="B101" s="157"/>
      <c r="C101" s="156"/>
      <c r="D101" s="156"/>
      <c r="E101" s="156"/>
      <c r="F101" s="156"/>
      <c r="G101" s="156"/>
      <c r="H101" s="156"/>
      <c r="I101" s="156"/>
      <c r="J101" s="156"/>
      <c r="K101" s="156"/>
      <c r="L101" s="158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</row>
    <row r="102" spans="1:31" s="159" customFormat="1" ht="6.95" customHeight="1">
      <c r="A102" s="156"/>
      <c r="B102" s="187"/>
      <c r="C102" s="188"/>
      <c r="D102" s="188"/>
      <c r="E102" s="188"/>
      <c r="F102" s="188"/>
      <c r="G102" s="188"/>
      <c r="H102" s="188"/>
      <c r="I102" s="188"/>
      <c r="J102" s="188"/>
      <c r="K102" s="188"/>
      <c r="L102" s="158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6" spans="1:31" s="159" customFormat="1" ht="6.95" customHeight="1">
      <c r="A106" s="156"/>
      <c r="B106" s="189"/>
      <c r="C106" s="190"/>
      <c r="D106" s="190"/>
      <c r="E106" s="190"/>
      <c r="F106" s="190"/>
      <c r="G106" s="190"/>
      <c r="H106" s="190"/>
      <c r="I106" s="190"/>
      <c r="J106" s="190"/>
      <c r="K106" s="190"/>
      <c r="L106" s="158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</row>
    <row r="107" spans="1:31" s="159" customFormat="1" ht="24.95" customHeight="1">
      <c r="A107" s="156"/>
      <c r="B107" s="157"/>
      <c r="C107" s="153" t="s">
        <v>136</v>
      </c>
      <c r="D107" s="156"/>
      <c r="E107" s="156"/>
      <c r="F107" s="156"/>
      <c r="G107" s="156"/>
      <c r="H107" s="156"/>
      <c r="I107" s="156"/>
      <c r="J107" s="156"/>
      <c r="K107" s="156"/>
      <c r="L107" s="158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</row>
    <row r="108" spans="1:31" s="159" customFormat="1" ht="6.95" customHeight="1">
      <c r="A108" s="156"/>
      <c r="B108" s="157"/>
      <c r="C108" s="156"/>
      <c r="D108" s="156"/>
      <c r="E108" s="156"/>
      <c r="F108" s="156"/>
      <c r="G108" s="156"/>
      <c r="H108" s="156"/>
      <c r="I108" s="156"/>
      <c r="J108" s="156"/>
      <c r="K108" s="156"/>
      <c r="L108" s="158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31" s="159" customFormat="1" ht="12" customHeight="1">
      <c r="A109" s="156"/>
      <c r="B109" s="157"/>
      <c r="C109" s="155" t="s">
        <v>16</v>
      </c>
      <c r="D109" s="156"/>
      <c r="E109" s="156"/>
      <c r="F109" s="156"/>
      <c r="G109" s="156"/>
      <c r="H109" s="156"/>
      <c r="I109" s="156"/>
      <c r="J109" s="156"/>
      <c r="K109" s="156"/>
      <c r="L109" s="158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31" s="159" customFormat="1" ht="27" customHeight="1">
      <c r="A110" s="156"/>
      <c r="B110" s="157"/>
      <c r="C110" s="156"/>
      <c r="D110" s="156"/>
      <c r="E110" s="383" t="str">
        <f>E7</f>
        <v>Rekonstrukce sportovního arealu Dvořákovo gymnázium a soše Kralupy n/Vltavou</v>
      </c>
      <c r="F110" s="384"/>
      <c r="G110" s="384"/>
      <c r="H110" s="384"/>
      <c r="I110" s="156"/>
      <c r="J110" s="156"/>
      <c r="K110" s="156"/>
      <c r="L110" s="158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1" spans="1:31" s="159" customFormat="1" ht="12" customHeight="1">
      <c r="A111" s="156"/>
      <c r="B111" s="157"/>
      <c r="C111" s="155" t="s">
        <v>115</v>
      </c>
      <c r="D111" s="156"/>
      <c r="E111" s="156"/>
      <c r="F111" s="156"/>
      <c r="G111" s="156"/>
      <c r="H111" s="156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15.6" customHeight="1">
      <c r="A112" s="156"/>
      <c r="B112" s="157"/>
      <c r="C112" s="156"/>
      <c r="D112" s="156"/>
      <c r="E112" s="367" t="str">
        <f>E9</f>
        <v>SO-07 - Ohumusování + osetí, odpadkové koše a lavičky</v>
      </c>
      <c r="F112" s="382"/>
      <c r="G112" s="382"/>
      <c r="H112" s="382"/>
      <c r="I112" s="156"/>
      <c r="J112" s="156"/>
      <c r="K112" s="156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5" s="159" customFormat="1" ht="6.95" customHeight="1">
      <c r="A113" s="156"/>
      <c r="B113" s="157"/>
      <c r="C113" s="156"/>
      <c r="D113" s="156"/>
      <c r="E113" s="156"/>
      <c r="F113" s="156"/>
      <c r="G113" s="156"/>
      <c r="H113" s="156"/>
      <c r="I113" s="156"/>
      <c r="J113" s="156"/>
      <c r="K113" s="156"/>
      <c r="L113" s="158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65" s="159" customFormat="1" ht="12" customHeight="1">
      <c r="A114" s="156"/>
      <c r="B114" s="157"/>
      <c r="C114" s="155" t="s">
        <v>20</v>
      </c>
      <c r="D114" s="156"/>
      <c r="E114" s="156"/>
      <c r="F114" s="160" t="str">
        <f>F12</f>
        <v>Kralupy nad vltavou</v>
      </c>
      <c r="G114" s="156"/>
      <c r="H114" s="156"/>
      <c r="I114" s="155" t="s">
        <v>22</v>
      </c>
      <c r="J114" s="161" t="str">
        <f>IF(J12="","",J12)</f>
        <v>13. 7. 2022</v>
      </c>
      <c r="K114" s="156"/>
      <c r="L114" s="158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65" s="159" customFormat="1" ht="6.95" customHeight="1">
      <c r="A115" s="156"/>
      <c r="B115" s="157"/>
      <c r="C115" s="156"/>
      <c r="D115" s="156"/>
      <c r="E115" s="156"/>
      <c r="F115" s="156"/>
      <c r="G115" s="156"/>
      <c r="H115" s="156"/>
      <c r="I115" s="156"/>
      <c r="J115" s="156"/>
      <c r="K115" s="156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159" customFormat="1" ht="15.6" customHeight="1">
      <c r="A116" s="156"/>
      <c r="B116" s="157"/>
      <c r="C116" s="155" t="s">
        <v>24</v>
      </c>
      <c r="D116" s="156"/>
      <c r="E116" s="156"/>
      <c r="F116" s="160" t="str">
        <f>E15</f>
        <v xml:space="preserve"> </v>
      </c>
      <c r="G116" s="156"/>
      <c r="H116" s="156"/>
      <c r="I116" s="155" t="s">
        <v>30</v>
      </c>
      <c r="J116" s="191" t="str">
        <f>E21</f>
        <v>Ing.Hynek Seiner</v>
      </c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159" customFormat="1" ht="15.6" customHeight="1">
      <c r="A117" s="156"/>
      <c r="B117" s="157"/>
      <c r="C117" s="155" t="s">
        <v>28</v>
      </c>
      <c r="D117" s="156"/>
      <c r="E117" s="156"/>
      <c r="F117" s="160" t="str">
        <f>IF(E18="","",E18)</f>
        <v>Vyplň údaj</v>
      </c>
      <c r="G117" s="156"/>
      <c r="H117" s="156"/>
      <c r="I117" s="155" t="s">
        <v>33</v>
      </c>
      <c r="J117" s="191" t="str">
        <f>E24</f>
        <v>Horáková Dana</v>
      </c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159" customFormat="1" ht="10.35" customHeight="1">
      <c r="A118" s="156"/>
      <c r="B118" s="157"/>
      <c r="C118" s="156"/>
      <c r="D118" s="156"/>
      <c r="E118" s="156"/>
      <c r="F118" s="156"/>
      <c r="G118" s="156"/>
      <c r="H118" s="156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214" customFormat="1" ht="29.25" customHeight="1">
      <c r="A119" s="205"/>
      <c r="B119" s="206"/>
      <c r="C119" s="207" t="s">
        <v>137</v>
      </c>
      <c r="D119" s="208" t="s">
        <v>61</v>
      </c>
      <c r="E119" s="208" t="s">
        <v>57</v>
      </c>
      <c r="F119" s="208" t="s">
        <v>58</v>
      </c>
      <c r="G119" s="208" t="s">
        <v>138</v>
      </c>
      <c r="H119" s="208" t="s">
        <v>139</v>
      </c>
      <c r="I119" s="208" t="s">
        <v>140</v>
      </c>
      <c r="J119" s="208" t="s">
        <v>119</v>
      </c>
      <c r="K119" s="209" t="s">
        <v>141</v>
      </c>
      <c r="L119" s="210"/>
      <c r="M119" s="211" t="s">
        <v>1</v>
      </c>
      <c r="N119" s="212" t="s">
        <v>40</v>
      </c>
      <c r="O119" s="212" t="s">
        <v>142</v>
      </c>
      <c r="P119" s="212" t="s">
        <v>143</v>
      </c>
      <c r="Q119" s="212" t="s">
        <v>144</v>
      </c>
      <c r="R119" s="212" t="s">
        <v>145</v>
      </c>
      <c r="S119" s="212" t="s">
        <v>146</v>
      </c>
      <c r="T119" s="213" t="s">
        <v>147</v>
      </c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</row>
    <row r="120" spans="1:65" s="159" customFormat="1" ht="22.9" customHeight="1">
      <c r="A120" s="156"/>
      <c r="B120" s="157"/>
      <c r="C120" s="215" t="s">
        <v>148</v>
      </c>
      <c r="D120" s="156"/>
      <c r="E120" s="156"/>
      <c r="F120" s="156"/>
      <c r="G120" s="156"/>
      <c r="H120" s="156"/>
      <c r="I120" s="156"/>
      <c r="J120" s="216">
        <f>BK120</f>
        <v>0</v>
      </c>
      <c r="K120" s="156"/>
      <c r="L120" s="157"/>
      <c r="M120" s="217"/>
      <c r="N120" s="218"/>
      <c r="O120" s="166"/>
      <c r="P120" s="219">
        <f>P121</f>
        <v>0</v>
      </c>
      <c r="Q120" s="166"/>
      <c r="R120" s="219">
        <f>R121</f>
        <v>6.23672</v>
      </c>
      <c r="S120" s="166"/>
      <c r="T120" s="220">
        <f>T121</f>
        <v>0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T120" s="149" t="s">
        <v>75</v>
      </c>
      <c r="AU120" s="149" t="s">
        <v>121</v>
      </c>
      <c r="BK120" s="221">
        <f>BK121</f>
        <v>0</v>
      </c>
    </row>
    <row r="121" spans="1:65" s="222" customFormat="1" ht="25.9" customHeight="1">
      <c r="B121" s="223"/>
      <c r="D121" s="224" t="s">
        <v>75</v>
      </c>
      <c r="E121" s="225" t="s">
        <v>149</v>
      </c>
      <c r="F121" s="225" t="s">
        <v>150</v>
      </c>
      <c r="J121" s="226">
        <f>BK121</f>
        <v>0</v>
      </c>
      <c r="L121" s="223"/>
      <c r="M121" s="227"/>
      <c r="N121" s="228"/>
      <c r="O121" s="228"/>
      <c r="P121" s="229">
        <f>P122+P129+P134</f>
        <v>0</v>
      </c>
      <c r="Q121" s="228"/>
      <c r="R121" s="229">
        <f>R122+R129+R134</f>
        <v>6.23672</v>
      </c>
      <c r="S121" s="228"/>
      <c r="T121" s="230">
        <f>T122+T129+T134</f>
        <v>0</v>
      </c>
      <c r="AR121" s="224" t="s">
        <v>84</v>
      </c>
      <c r="AT121" s="231" t="s">
        <v>75</v>
      </c>
      <c r="AU121" s="231" t="s">
        <v>76</v>
      </c>
      <c r="AY121" s="224" t="s">
        <v>151</v>
      </c>
      <c r="BK121" s="232">
        <f>BK122+BK129+BK134</f>
        <v>0</v>
      </c>
    </row>
    <row r="122" spans="1:65" s="222" customFormat="1" ht="22.9" customHeight="1">
      <c r="B122" s="223"/>
      <c r="D122" s="224" t="s">
        <v>75</v>
      </c>
      <c r="E122" s="233" t="s">
        <v>84</v>
      </c>
      <c r="F122" s="233" t="s">
        <v>152</v>
      </c>
      <c r="J122" s="234">
        <f>BK122</f>
        <v>0</v>
      </c>
      <c r="L122" s="223"/>
      <c r="M122" s="227"/>
      <c r="N122" s="228"/>
      <c r="O122" s="228"/>
      <c r="P122" s="229">
        <f>SUM(P123:P128)</f>
        <v>0</v>
      </c>
      <c r="Q122" s="228"/>
      <c r="R122" s="229">
        <f>SUM(R123:R128)</f>
        <v>2.2006000000000001</v>
      </c>
      <c r="S122" s="228"/>
      <c r="T122" s="230">
        <f>SUM(T123:T128)</f>
        <v>0</v>
      </c>
      <c r="AR122" s="224" t="s">
        <v>84</v>
      </c>
      <c r="AT122" s="231" t="s">
        <v>75</v>
      </c>
      <c r="AU122" s="231" t="s">
        <v>84</v>
      </c>
      <c r="AY122" s="224" t="s">
        <v>151</v>
      </c>
      <c r="BK122" s="232">
        <f>SUM(BK123:BK128)</f>
        <v>0</v>
      </c>
    </row>
    <row r="123" spans="1:65" s="159" customFormat="1" ht="30" customHeight="1">
      <c r="A123" s="156"/>
      <c r="B123" s="157"/>
      <c r="C123" s="235" t="s">
        <v>84</v>
      </c>
      <c r="D123" s="235" t="s">
        <v>153</v>
      </c>
      <c r="E123" s="236" t="s">
        <v>771</v>
      </c>
      <c r="F123" s="237" t="s">
        <v>772</v>
      </c>
      <c r="G123" s="238" t="s">
        <v>156</v>
      </c>
      <c r="H123" s="239">
        <v>100</v>
      </c>
      <c r="I123" s="101"/>
      <c r="J123" s="240">
        <f>ROUND(I123*H123,2)</f>
        <v>0</v>
      </c>
      <c r="K123" s="237" t="s">
        <v>157</v>
      </c>
      <c r="L123" s="157"/>
      <c r="M123" s="241" t="s">
        <v>1</v>
      </c>
      <c r="N123" s="242" t="s">
        <v>41</v>
      </c>
      <c r="O123" s="243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R123" s="246" t="s">
        <v>158</v>
      </c>
      <c r="AT123" s="246" t="s">
        <v>153</v>
      </c>
      <c r="AU123" s="246" t="s">
        <v>86</v>
      </c>
      <c r="AY123" s="149" t="s">
        <v>151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49" t="s">
        <v>84</v>
      </c>
      <c r="BK123" s="247">
        <f>ROUND(I123*H123,2)</f>
        <v>0</v>
      </c>
      <c r="BL123" s="149" t="s">
        <v>158</v>
      </c>
      <c r="BM123" s="246" t="s">
        <v>773</v>
      </c>
    </row>
    <row r="124" spans="1:65" s="159" customFormat="1" ht="22.15" customHeight="1">
      <c r="A124" s="156"/>
      <c r="B124" s="157"/>
      <c r="C124" s="235" t="s">
        <v>86</v>
      </c>
      <c r="D124" s="235" t="s">
        <v>153</v>
      </c>
      <c r="E124" s="236" t="s">
        <v>774</v>
      </c>
      <c r="F124" s="237" t="s">
        <v>775</v>
      </c>
      <c r="G124" s="238" t="s">
        <v>156</v>
      </c>
      <c r="H124" s="239">
        <v>100</v>
      </c>
      <c r="I124" s="101"/>
      <c r="J124" s="240">
        <f>ROUND(I124*H124,2)</f>
        <v>0</v>
      </c>
      <c r="K124" s="237" t="s">
        <v>157</v>
      </c>
      <c r="L124" s="157"/>
      <c r="M124" s="241" t="s">
        <v>1</v>
      </c>
      <c r="N124" s="242" t="s">
        <v>41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R124" s="246" t="s">
        <v>158</v>
      </c>
      <c r="AT124" s="246" t="s">
        <v>153</v>
      </c>
      <c r="AU124" s="246" t="s">
        <v>86</v>
      </c>
      <c r="AY124" s="149" t="s">
        <v>151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49" t="s">
        <v>84</v>
      </c>
      <c r="BK124" s="247">
        <f>ROUND(I124*H124,2)</f>
        <v>0</v>
      </c>
      <c r="BL124" s="149" t="s">
        <v>158</v>
      </c>
      <c r="BM124" s="246" t="s">
        <v>776</v>
      </c>
    </row>
    <row r="125" spans="1:65" s="159" customFormat="1" ht="14.45" customHeight="1">
      <c r="A125" s="156"/>
      <c r="B125" s="157"/>
      <c r="C125" s="265" t="s">
        <v>163</v>
      </c>
      <c r="D125" s="265" t="s">
        <v>195</v>
      </c>
      <c r="E125" s="266" t="s">
        <v>777</v>
      </c>
      <c r="F125" s="267" t="s">
        <v>778</v>
      </c>
      <c r="G125" s="268" t="s">
        <v>166</v>
      </c>
      <c r="H125" s="269">
        <v>10</v>
      </c>
      <c r="I125" s="131"/>
      <c r="J125" s="270">
        <f>ROUND(I125*H125,2)</f>
        <v>0</v>
      </c>
      <c r="K125" s="267" t="s">
        <v>157</v>
      </c>
      <c r="L125" s="271"/>
      <c r="M125" s="272" t="s">
        <v>1</v>
      </c>
      <c r="N125" s="273" t="s">
        <v>41</v>
      </c>
      <c r="O125" s="243"/>
      <c r="P125" s="244">
        <f>O125*H125</f>
        <v>0</v>
      </c>
      <c r="Q125" s="244">
        <v>0.22</v>
      </c>
      <c r="R125" s="244">
        <f>Q125*H125</f>
        <v>2.2000000000000002</v>
      </c>
      <c r="S125" s="244">
        <v>0</v>
      </c>
      <c r="T125" s="245">
        <f>S125*H125</f>
        <v>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R125" s="246" t="s">
        <v>186</v>
      </c>
      <c r="AT125" s="246" t="s">
        <v>195</v>
      </c>
      <c r="AU125" s="246" t="s">
        <v>86</v>
      </c>
      <c r="AY125" s="149" t="s">
        <v>151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49" t="s">
        <v>84</v>
      </c>
      <c r="BK125" s="247">
        <f>ROUND(I125*H125,2)</f>
        <v>0</v>
      </c>
      <c r="BL125" s="149" t="s">
        <v>158</v>
      </c>
      <c r="BM125" s="246" t="s">
        <v>779</v>
      </c>
    </row>
    <row r="126" spans="1:65" s="159" customFormat="1" ht="22.15" customHeight="1">
      <c r="A126" s="156"/>
      <c r="B126" s="157"/>
      <c r="C126" s="235" t="s">
        <v>158</v>
      </c>
      <c r="D126" s="235" t="s">
        <v>153</v>
      </c>
      <c r="E126" s="236" t="s">
        <v>780</v>
      </c>
      <c r="F126" s="237" t="s">
        <v>781</v>
      </c>
      <c r="G126" s="238" t="s">
        <v>156</v>
      </c>
      <c r="H126" s="239">
        <v>100</v>
      </c>
      <c r="I126" s="101"/>
      <c r="J126" s="240">
        <f>ROUND(I126*H126,2)</f>
        <v>0</v>
      </c>
      <c r="K126" s="237" t="s">
        <v>157</v>
      </c>
      <c r="L126" s="157"/>
      <c r="M126" s="241" t="s">
        <v>1</v>
      </c>
      <c r="N126" s="242" t="s">
        <v>41</v>
      </c>
      <c r="O126" s="243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R126" s="246" t="s">
        <v>158</v>
      </c>
      <c r="AT126" s="246" t="s">
        <v>153</v>
      </c>
      <c r="AU126" s="246" t="s">
        <v>86</v>
      </c>
      <c r="AY126" s="149" t="s">
        <v>151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49" t="s">
        <v>84</v>
      </c>
      <c r="BK126" s="247">
        <f>ROUND(I126*H126,2)</f>
        <v>0</v>
      </c>
      <c r="BL126" s="149" t="s">
        <v>158</v>
      </c>
      <c r="BM126" s="246" t="s">
        <v>782</v>
      </c>
    </row>
    <row r="127" spans="1:65" s="159" customFormat="1" ht="14.45" customHeight="1">
      <c r="A127" s="156"/>
      <c r="B127" s="157"/>
      <c r="C127" s="265" t="s">
        <v>174</v>
      </c>
      <c r="D127" s="265" t="s">
        <v>195</v>
      </c>
      <c r="E127" s="266" t="s">
        <v>783</v>
      </c>
      <c r="F127" s="267" t="s">
        <v>784</v>
      </c>
      <c r="G127" s="268" t="s">
        <v>752</v>
      </c>
      <c r="H127" s="269">
        <v>0.6</v>
      </c>
      <c r="I127" s="131"/>
      <c r="J127" s="270">
        <f>ROUND(I127*H127,2)</f>
        <v>0</v>
      </c>
      <c r="K127" s="267" t="s">
        <v>785</v>
      </c>
      <c r="L127" s="271"/>
      <c r="M127" s="272" t="s">
        <v>1</v>
      </c>
      <c r="N127" s="273" t="s">
        <v>41</v>
      </c>
      <c r="O127" s="243"/>
      <c r="P127" s="244">
        <f>O127*H127</f>
        <v>0</v>
      </c>
      <c r="Q127" s="244">
        <v>1E-3</v>
      </c>
      <c r="R127" s="244">
        <f>Q127*H127</f>
        <v>5.9999999999999995E-4</v>
      </c>
      <c r="S127" s="244">
        <v>0</v>
      </c>
      <c r="T127" s="245">
        <f>S127*H127</f>
        <v>0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R127" s="246" t="s">
        <v>186</v>
      </c>
      <c r="AT127" s="246" t="s">
        <v>195</v>
      </c>
      <c r="AU127" s="246" t="s">
        <v>86</v>
      </c>
      <c r="AY127" s="149" t="s">
        <v>151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49" t="s">
        <v>84</v>
      </c>
      <c r="BK127" s="247">
        <f>ROUND(I127*H127,2)</f>
        <v>0</v>
      </c>
      <c r="BL127" s="149" t="s">
        <v>158</v>
      </c>
      <c r="BM127" s="246" t="s">
        <v>786</v>
      </c>
    </row>
    <row r="128" spans="1:65" s="248" customFormat="1">
      <c r="B128" s="249"/>
      <c r="D128" s="250" t="s">
        <v>168</v>
      </c>
      <c r="F128" s="252" t="s">
        <v>787</v>
      </c>
      <c r="H128" s="253">
        <v>0.6</v>
      </c>
      <c r="I128" s="114"/>
      <c r="L128" s="249"/>
      <c r="M128" s="254"/>
      <c r="N128" s="255"/>
      <c r="O128" s="255"/>
      <c r="P128" s="255"/>
      <c r="Q128" s="255"/>
      <c r="R128" s="255"/>
      <c r="S128" s="255"/>
      <c r="T128" s="256"/>
      <c r="AT128" s="251" t="s">
        <v>168</v>
      </c>
      <c r="AU128" s="251" t="s">
        <v>86</v>
      </c>
      <c r="AV128" s="248" t="s">
        <v>86</v>
      </c>
      <c r="AW128" s="248" t="s">
        <v>3</v>
      </c>
      <c r="AX128" s="248" t="s">
        <v>84</v>
      </c>
      <c r="AY128" s="251" t="s">
        <v>151</v>
      </c>
    </row>
    <row r="129" spans="1:65" s="222" customFormat="1" ht="22.9" customHeight="1">
      <c r="B129" s="223"/>
      <c r="D129" s="224" t="s">
        <v>75</v>
      </c>
      <c r="E129" s="233" t="s">
        <v>190</v>
      </c>
      <c r="F129" s="233" t="s">
        <v>788</v>
      </c>
      <c r="I129" s="85"/>
      <c r="J129" s="234">
        <f>BK129</f>
        <v>0</v>
      </c>
      <c r="L129" s="223"/>
      <c r="M129" s="227"/>
      <c r="N129" s="228"/>
      <c r="O129" s="228"/>
      <c r="P129" s="229">
        <f>SUM(P130:P133)</f>
        <v>0</v>
      </c>
      <c r="Q129" s="228"/>
      <c r="R129" s="229">
        <f>SUM(R130:R133)</f>
        <v>4.0361200000000004</v>
      </c>
      <c r="S129" s="228"/>
      <c r="T129" s="230">
        <f>SUM(T130:T133)</f>
        <v>0</v>
      </c>
      <c r="AR129" s="224" t="s">
        <v>84</v>
      </c>
      <c r="AT129" s="231" t="s">
        <v>75</v>
      </c>
      <c r="AU129" s="231" t="s">
        <v>84</v>
      </c>
      <c r="AY129" s="224" t="s">
        <v>151</v>
      </c>
      <c r="BK129" s="232">
        <f>SUM(BK130:BK133)</f>
        <v>0</v>
      </c>
    </row>
    <row r="130" spans="1:65" s="159" customFormat="1" ht="14.45" customHeight="1">
      <c r="A130" s="156"/>
      <c r="B130" s="157"/>
      <c r="C130" s="235" t="s">
        <v>178</v>
      </c>
      <c r="D130" s="235" t="s">
        <v>153</v>
      </c>
      <c r="E130" s="236" t="s">
        <v>789</v>
      </c>
      <c r="F130" s="237" t="s">
        <v>790</v>
      </c>
      <c r="G130" s="238" t="s">
        <v>288</v>
      </c>
      <c r="H130" s="239">
        <v>4</v>
      </c>
      <c r="I130" s="101"/>
      <c r="J130" s="240">
        <f>ROUND(I130*H130,2)</f>
        <v>0</v>
      </c>
      <c r="K130" s="237" t="s">
        <v>157</v>
      </c>
      <c r="L130" s="157"/>
      <c r="M130" s="241" t="s">
        <v>1</v>
      </c>
      <c r="N130" s="242" t="s">
        <v>41</v>
      </c>
      <c r="O130" s="243"/>
      <c r="P130" s="244">
        <f>O130*H130</f>
        <v>0</v>
      </c>
      <c r="Q130" s="244">
        <v>7.2870000000000004E-2</v>
      </c>
      <c r="R130" s="244">
        <f>Q130*H130</f>
        <v>0.29148000000000002</v>
      </c>
      <c r="S130" s="244">
        <v>0</v>
      </c>
      <c r="T130" s="245">
        <f>S130*H130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R130" s="246" t="s">
        <v>158</v>
      </c>
      <c r="AT130" s="246" t="s">
        <v>153</v>
      </c>
      <c r="AU130" s="246" t="s">
        <v>86</v>
      </c>
      <c r="AY130" s="149" t="s">
        <v>151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49" t="s">
        <v>84</v>
      </c>
      <c r="BK130" s="247">
        <f>ROUND(I130*H130,2)</f>
        <v>0</v>
      </c>
      <c r="BL130" s="149" t="s">
        <v>158</v>
      </c>
      <c r="BM130" s="246" t="s">
        <v>791</v>
      </c>
    </row>
    <row r="131" spans="1:65" s="159" customFormat="1" ht="22.15" customHeight="1">
      <c r="A131" s="156"/>
      <c r="B131" s="157"/>
      <c r="C131" s="265" t="s">
        <v>182</v>
      </c>
      <c r="D131" s="265" t="s">
        <v>195</v>
      </c>
      <c r="E131" s="266" t="s">
        <v>792</v>
      </c>
      <c r="F131" s="267" t="s">
        <v>793</v>
      </c>
      <c r="G131" s="268" t="s">
        <v>288</v>
      </c>
      <c r="H131" s="269">
        <v>4</v>
      </c>
      <c r="I131" s="131"/>
      <c r="J131" s="270">
        <f>ROUND(I131*H131,2)</f>
        <v>0</v>
      </c>
      <c r="K131" s="267" t="s">
        <v>157</v>
      </c>
      <c r="L131" s="271"/>
      <c r="M131" s="272" t="s">
        <v>1</v>
      </c>
      <c r="N131" s="273" t="s">
        <v>41</v>
      </c>
      <c r="O131" s="243"/>
      <c r="P131" s="244">
        <f>O131*H131</f>
        <v>0</v>
      </c>
      <c r="Q131" s="244">
        <v>0.16</v>
      </c>
      <c r="R131" s="244">
        <f>Q131*H131</f>
        <v>0.64</v>
      </c>
      <c r="S131" s="244">
        <v>0</v>
      </c>
      <c r="T131" s="245">
        <f>S131*H131</f>
        <v>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R131" s="246" t="s">
        <v>186</v>
      </c>
      <c r="AT131" s="246" t="s">
        <v>195</v>
      </c>
      <c r="AU131" s="246" t="s">
        <v>86</v>
      </c>
      <c r="AY131" s="149" t="s">
        <v>151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49" t="s">
        <v>84</v>
      </c>
      <c r="BK131" s="247">
        <f>ROUND(I131*H131,2)</f>
        <v>0</v>
      </c>
      <c r="BL131" s="149" t="s">
        <v>158</v>
      </c>
      <c r="BM131" s="246" t="s">
        <v>794</v>
      </c>
    </row>
    <row r="132" spans="1:65" s="159" customFormat="1" ht="19.899999999999999" customHeight="1">
      <c r="A132" s="156"/>
      <c r="B132" s="157"/>
      <c r="C132" s="235" t="s">
        <v>186</v>
      </c>
      <c r="D132" s="235" t="s">
        <v>153</v>
      </c>
      <c r="E132" s="236" t="s">
        <v>795</v>
      </c>
      <c r="F132" s="237" t="s">
        <v>796</v>
      </c>
      <c r="G132" s="238" t="s">
        <v>288</v>
      </c>
      <c r="H132" s="239">
        <v>6</v>
      </c>
      <c r="I132" s="101"/>
      <c r="J132" s="240">
        <f>ROUND(I132*H132,2)</f>
        <v>0</v>
      </c>
      <c r="K132" s="237" t="s">
        <v>157</v>
      </c>
      <c r="L132" s="157"/>
      <c r="M132" s="241" t="s">
        <v>1</v>
      </c>
      <c r="N132" s="242" t="s">
        <v>41</v>
      </c>
      <c r="O132" s="243"/>
      <c r="P132" s="244">
        <f>O132*H132</f>
        <v>0</v>
      </c>
      <c r="Q132" s="244">
        <v>0.35743999999999998</v>
      </c>
      <c r="R132" s="244">
        <f>Q132*H132</f>
        <v>2.1446399999999999</v>
      </c>
      <c r="S132" s="244">
        <v>0</v>
      </c>
      <c r="T132" s="245">
        <f>S132*H132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R132" s="246" t="s">
        <v>158</v>
      </c>
      <c r="AT132" s="246" t="s">
        <v>153</v>
      </c>
      <c r="AU132" s="246" t="s">
        <v>86</v>
      </c>
      <c r="AY132" s="149" t="s">
        <v>151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49" t="s">
        <v>84</v>
      </c>
      <c r="BK132" s="247">
        <f>ROUND(I132*H132,2)</f>
        <v>0</v>
      </c>
      <c r="BL132" s="149" t="s">
        <v>158</v>
      </c>
      <c r="BM132" s="246" t="s">
        <v>797</v>
      </c>
    </row>
    <row r="133" spans="1:65" s="159" customFormat="1" ht="22.15" customHeight="1">
      <c r="A133" s="156"/>
      <c r="B133" s="157"/>
      <c r="C133" s="265" t="s">
        <v>190</v>
      </c>
      <c r="D133" s="265" t="s">
        <v>195</v>
      </c>
      <c r="E133" s="266" t="s">
        <v>798</v>
      </c>
      <c r="F133" s="267" t="s">
        <v>799</v>
      </c>
      <c r="G133" s="268" t="s">
        <v>288</v>
      </c>
      <c r="H133" s="269">
        <v>6</v>
      </c>
      <c r="I133" s="131"/>
      <c r="J133" s="270">
        <f>ROUND(I133*H133,2)</f>
        <v>0</v>
      </c>
      <c r="K133" s="267" t="s">
        <v>1</v>
      </c>
      <c r="L133" s="271"/>
      <c r="M133" s="272" t="s">
        <v>1</v>
      </c>
      <c r="N133" s="273" t="s">
        <v>41</v>
      </c>
      <c r="O133" s="243"/>
      <c r="P133" s="244">
        <f>O133*H133</f>
        <v>0</v>
      </c>
      <c r="Q133" s="244">
        <v>0.16</v>
      </c>
      <c r="R133" s="244">
        <f>Q133*H133</f>
        <v>0.96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186</v>
      </c>
      <c r="AT133" s="246" t="s">
        <v>195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800</v>
      </c>
    </row>
    <row r="134" spans="1:65" s="222" customFormat="1" ht="22.9" customHeight="1">
      <c r="B134" s="223"/>
      <c r="D134" s="224" t="s">
        <v>75</v>
      </c>
      <c r="E134" s="233" t="s">
        <v>486</v>
      </c>
      <c r="F134" s="233" t="s">
        <v>487</v>
      </c>
      <c r="I134" s="85"/>
      <c r="J134" s="234">
        <f>BK134</f>
        <v>0</v>
      </c>
      <c r="L134" s="223"/>
      <c r="M134" s="227"/>
      <c r="N134" s="228"/>
      <c r="O134" s="228"/>
      <c r="P134" s="229">
        <f>P135</f>
        <v>0</v>
      </c>
      <c r="Q134" s="228"/>
      <c r="R134" s="229">
        <f>R135</f>
        <v>0</v>
      </c>
      <c r="S134" s="228"/>
      <c r="T134" s="230">
        <f>T135</f>
        <v>0</v>
      </c>
      <c r="AR134" s="224" t="s">
        <v>84</v>
      </c>
      <c r="AT134" s="231" t="s">
        <v>75</v>
      </c>
      <c r="AU134" s="231" t="s">
        <v>84</v>
      </c>
      <c r="AY134" s="224" t="s">
        <v>151</v>
      </c>
      <c r="BK134" s="232">
        <f>BK135</f>
        <v>0</v>
      </c>
    </row>
    <row r="135" spans="1:65" s="159" customFormat="1" ht="14.45" customHeight="1">
      <c r="A135" s="156"/>
      <c r="B135" s="157"/>
      <c r="C135" s="235" t="s">
        <v>194</v>
      </c>
      <c r="D135" s="235" t="s">
        <v>153</v>
      </c>
      <c r="E135" s="236" t="s">
        <v>801</v>
      </c>
      <c r="F135" s="237" t="s">
        <v>802</v>
      </c>
      <c r="G135" s="238" t="s">
        <v>255</v>
      </c>
      <c r="H135" s="239">
        <v>6.2370000000000001</v>
      </c>
      <c r="I135" s="101"/>
      <c r="J135" s="240">
        <f>ROUND(I135*H135,2)</f>
        <v>0</v>
      </c>
      <c r="K135" s="237" t="s">
        <v>157</v>
      </c>
      <c r="L135" s="157"/>
      <c r="M135" s="274" t="s">
        <v>1</v>
      </c>
      <c r="N135" s="275" t="s">
        <v>41</v>
      </c>
      <c r="O135" s="276"/>
      <c r="P135" s="277">
        <f>O135*H135</f>
        <v>0</v>
      </c>
      <c r="Q135" s="277">
        <v>0</v>
      </c>
      <c r="R135" s="277">
        <f>Q135*H135</f>
        <v>0</v>
      </c>
      <c r="S135" s="277">
        <v>0</v>
      </c>
      <c r="T135" s="278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803</v>
      </c>
    </row>
    <row r="136" spans="1:65" s="159" customFormat="1" ht="6.95" customHeight="1">
      <c r="A136" s="156"/>
      <c r="B136" s="187"/>
      <c r="C136" s="188"/>
      <c r="D136" s="188"/>
      <c r="E136" s="188"/>
      <c r="F136" s="188"/>
      <c r="G136" s="188"/>
      <c r="H136" s="188"/>
      <c r="I136" s="188"/>
      <c r="J136" s="188"/>
      <c r="K136" s="188"/>
      <c r="L136" s="157"/>
      <c r="M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</sheetData>
  <sheetProtection algorithmName="SHA-512" hashValue="7cib5VL+eyPguM4O++aj6oZwhxBiE9KI6BqmzwvE5SGluO0z1QPP9k9M6KdG9xZTmwMrBwO4dfRUcKlSJccDAA==" saltValue="aVAn9eR2XO3nk6dMZyhnmw==" spinCount="100000" sheet="1" objects="1" scenarios="1" selectLockedCells="1"/>
  <autoFilter ref="C119:K135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12"/>
  <sheetViews>
    <sheetView showGridLines="0" topLeftCell="A195" workbookViewId="0">
      <selection activeCell="H203" sqref="H203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107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804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ROUND(J130,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ROUND((SUM(BE130:BE211)),  2)</f>
        <v>0</v>
      </c>
      <c r="G33" s="156"/>
      <c r="H33" s="156"/>
      <c r="I33" s="172">
        <v>0.21</v>
      </c>
      <c r="J33" s="171">
        <f>ROUND(((SUM(BE130:BE211))*I33),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ROUND((SUM(BF130:BF211)),  2)</f>
        <v>0</v>
      </c>
      <c r="G34" s="156"/>
      <c r="H34" s="156"/>
      <c r="I34" s="172">
        <v>0.15</v>
      </c>
      <c r="J34" s="171">
        <f>ROUND(((SUM(BF130:BF211))*I34),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ROUND((SUM(BG130:BG211)),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ROUND((SUM(BH130:BH211)),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ROUND((SUM(BI130:BI211)),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SO-08 - Oplocení další plochy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J130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J131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J132</f>
        <v>0</v>
      </c>
      <c r="L98" s="201"/>
    </row>
    <row r="99" spans="1:31" s="200" customFormat="1" ht="19.899999999999999" customHeight="1">
      <c r="B99" s="201"/>
      <c r="D99" s="202" t="s">
        <v>805</v>
      </c>
      <c r="E99" s="203"/>
      <c r="F99" s="203"/>
      <c r="G99" s="203"/>
      <c r="H99" s="203"/>
      <c r="I99" s="203"/>
      <c r="J99" s="204">
        <f>J143</f>
        <v>0</v>
      </c>
      <c r="L99" s="201"/>
    </row>
    <row r="100" spans="1:31" s="200" customFormat="1" ht="19.899999999999999" customHeight="1">
      <c r="B100" s="201"/>
      <c r="D100" s="202" t="s">
        <v>126</v>
      </c>
      <c r="E100" s="203"/>
      <c r="F100" s="203"/>
      <c r="G100" s="203"/>
      <c r="H100" s="203"/>
      <c r="I100" s="203"/>
      <c r="J100" s="204">
        <f>J150</f>
        <v>0</v>
      </c>
      <c r="L100" s="201"/>
    </row>
    <row r="101" spans="1:31" s="200" customFormat="1" ht="19.899999999999999" customHeight="1">
      <c r="B101" s="201"/>
      <c r="D101" s="202" t="s">
        <v>712</v>
      </c>
      <c r="E101" s="203"/>
      <c r="F101" s="203"/>
      <c r="G101" s="203"/>
      <c r="H101" s="203"/>
      <c r="I101" s="203"/>
      <c r="J101" s="204">
        <f>J169</f>
        <v>0</v>
      </c>
      <c r="L101" s="201"/>
    </row>
    <row r="102" spans="1:31" s="200" customFormat="1" ht="19.899999999999999" customHeight="1">
      <c r="B102" s="201"/>
      <c r="D102" s="202" t="s">
        <v>806</v>
      </c>
      <c r="E102" s="203"/>
      <c r="F102" s="203"/>
      <c r="G102" s="203"/>
      <c r="H102" s="203"/>
      <c r="I102" s="203"/>
      <c r="J102" s="204">
        <f>J175</f>
        <v>0</v>
      </c>
      <c r="L102" s="201"/>
    </row>
    <row r="103" spans="1:31" s="200" customFormat="1" ht="19.899999999999999" customHeight="1">
      <c r="B103" s="201"/>
      <c r="D103" s="202" t="s">
        <v>807</v>
      </c>
      <c r="E103" s="203"/>
      <c r="F103" s="203"/>
      <c r="G103" s="203"/>
      <c r="H103" s="203"/>
      <c r="I103" s="203"/>
      <c r="J103" s="204">
        <f>J178</f>
        <v>0</v>
      </c>
      <c r="L103" s="201"/>
    </row>
    <row r="104" spans="1:31" s="200" customFormat="1" ht="19.899999999999999" customHeight="1">
      <c r="B104" s="201"/>
      <c r="D104" s="202" t="s">
        <v>808</v>
      </c>
      <c r="E104" s="203"/>
      <c r="F104" s="203"/>
      <c r="G104" s="203"/>
      <c r="H104" s="203"/>
      <c r="I104" s="203"/>
      <c r="J104" s="204">
        <f>J183</f>
        <v>0</v>
      </c>
      <c r="L104" s="201"/>
    </row>
    <row r="105" spans="1:31" s="200" customFormat="1" ht="19.899999999999999" customHeight="1">
      <c r="B105" s="201"/>
      <c r="D105" s="202" t="s">
        <v>809</v>
      </c>
      <c r="E105" s="203"/>
      <c r="F105" s="203"/>
      <c r="G105" s="203"/>
      <c r="H105" s="203"/>
      <c r="I105" s="203"/>
      <c r="J105" s="204">
        <f>J185</f>
        <v>0</v>
      </c>
      <c r="L105" s="201"/>
    </row>
    <row r="106" spans="1:31" s="200" customFormat="1" ht="19.899999999999999" customHeight="1">
      <c r="B106" s="201"/>
      <c r="D106" s="202" t="s">
        <v>134</v>
      </c>
      <c r="E106" s="203"/>
      <c r="F106" s="203"/>
      <c r="G106" s="203"/>
      <c r="H106" s="203"/>
      <c r="I106" s="203"/>
      <c r="J106" s="204">
        <f>J188</f>
        <v>0</v>
      </c>
      <c r="L106" s="201"/>
    </row>
    <row r="107" spans="1:31" s="200" customFormat="1" ht="19.899999999999999" customHeight="1">
      <c r="B107" s="201"/>
      <c r="D107" s="202" t="s">
        <v>135</v>
      </c>
      <c r="E107" s="203"/>
      <c r="F107" s="203"/>
      <c r="G107" s="203"/>
      <c r="H107" s="203"/>
      <c r="I107" s="203"/>
      <c r="J107" s="204">
        <f>J193</f>
        <v>0</v>
      </c>
      <c r="L107" s="201"/>
    </row>
    <row r="108" spans="1:31" s="195" customFormat="1" ht="24.95" customHeight="1">
      <c r="B108" s="196"/>
      <c r="D108" s="197" t="s">
        <v>713</v>
      </c>
      <c r="E108" s="198"/>
      <c r="F108" s="198"/>
      <c r="G108" s="198"/>
      <c r="H108" s="198"/>
      <c r="I108" s="198"/>
      <c r="J108" s="199">
        <f>J195</f>
        <v>0</v>
      </c>
      <c r="L108" s="196"/>
    </row>
    <row r="109" spans="1:31" s="200" customFormat="1" ht="19.899999999999999" customHeight="1">
      <c r="B109" s="201"/>
      <c r="D109" s="202" t="s">
        <v>810</v>
      </c>
      <c r="E109" s="203"/>
      <c r="F109" s="203"/>
      <c r="G109" s="203"/>
      <c r="H109" s="203"/>
      <c r="I109" s="203"/>
      <c r="J109" s="204">
        <f>J196</f>
        <v>0</v>
      </c>
      <c r="L109" s="201"/>
    </row>
    <row r="110" spans="1:31" s="200" customFormat="1" ht="19.899999999999999" customHeight="1">
      <c r="B110" s="201"/>
      <c r="D110" s="202" t="s">
        <v>714</v>
      </c>
      <c r="E110" s="203"/>
      <c r="F110" s="203"/>
      <c r="G110" s="203"/>
      <c r="H110" s="203"/>
      <c r="I110" s="203"/>
      <c r="J110" s="204">
        <f>J204</f>
        <v>0</v>
      </c>
      <c r="L110" s="201"/>
    </row>
    <row r="111" spans="1:31" s="159" customFormat="1" ht="21.75" customHeight="1">
      <c r="A111" s="156"/>
      <c r="B111" s="157"/>
      <c r="C111" s="156"/>
      <c r="D111" s="156"/>
      <c r="E111" s="156"/>
      <c r="F111" s="156"/>
      <c r="G111" s="156"/>
      <c r="H111" s="156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6.95" customHeight="1">
      <c r="A112" s="156"/>
      <c r="B112" s="187"/>
      <c r="C112" s="188"/>
      <c r="D112" s="188"/>
      <c r="E112" s="188"/>
      <c r="F112" s="188"/>
      <c r="G112" s="188"/>
      <c r="H112" s="188"/>
      <c r="I112" s="188"/>
      <c r="J112" s="188"/>
      <c r="K112" s="188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6" spans="1:31" s="159" customFormat="1" ht="6.95" customHeight="1">
      <c r="A116" s="156"/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59" customFormat="1" ht="24.95" customHeight="1">
      <c r="A117" s="156"/>
      <c r="B117" s="157"/>
      <c r="C117" s="153" t="s">
        <v>136</v>
      </c>
      <c r="D117" s="156"/>
      <c r="E117" s="156"/>
      <c r="F117" s="156"/>
      <c r="G117" s="156"/>
      <c r="H117" s="156"/>
      <c r="I117" s="156"/>
      <c r="J117" s="156"/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59" customFormat="1" ht="6.95" customHeight="1">
      <c r="A118" s="156"/>
      <c r="B118" s="157"/>
      <c r="C118" s="156"/>
      <c r="D118" s="156"/>
      <c r="E118" s="156"/>
      <c r="F118" s="156"/>
      <c r="G118" s="156"/>
      <c r="H118" s="156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s="159" customFormat="1" ht="12" customHeight="1">
      <c r="A119" s="156"/>
      <c r="B119" s="157"/>
      <c r="C119" s="155" t="s">
        <v>16</v>
      </c>
      <c r="D119" s="156"/>
      <c r="E119" s="156"/>
      <c r="F119" s="156"/>
      <c r="G119" s="156"/>
      <c r="H119" s="156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31" s="159" customFormat="1" ht="27" customHeight="1">
      <c r="A120" s="156"/>
      <c r="B120" s="157"/>
      <c r="C120" s="156"/>
      <c r="D120" s="156"/>
      <c r="E120" s="383" t="str">
        <f>E7</f>
        <v>Rekonstrukce sportovního arealu Dvořákovo gymnázium a soše Kralupy n/Vltavou</v>
      </c>
      <c r="F120" s="384"/>
      <c r="G120" s="384"/>
      <c r="H120" s="384"/>
      <c r="I120" s="156"/>
      <c r="J120" s="156"/>
      <c r="K120" s="156"/>
      <c r="L120" s="158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31" s="159" customFormat="1" ht="12" customHeight="1">
      <c r="A121" s="156"/>
      <c r="B121" s="157"/>
      <c r="C121" s="155" t="s">
        <v>115</v>
      </c>
      <c r="D121" s="156"/>
      <c r="E121" s="156"/>
      <c r="F121" s="156"/>
      <c r="G121" s="156"/>
      <c r="H121" s="156"/>
      <c r="I121" s="156"/>
      <c r="J121" s="156"/>
      <c r="K121" s="156"/>
      <c r="L121" s="158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59" customFormat="1" ht="15.6" customHeight="1">
      <c r="A122" s="156"/>
      <c r="B122" s="157"/>
      <c r="C122" s="156"/>
      <c r="D122" s="156"/>
      <c r="E122" s="367" t="str">
        <f>E9</f>
        <v>SO-08 - Oplocení další plochy</v>
      </c>
      <c r="F122" s="382"/>
      <c r="G122" s="382"/>
      <c r="H122" s="382"/>
      <c r="I122" s="156"/>
      <c r="J122" s="156"/>
      <c r="K122" s="156"/>
      <c r="L122" s="158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59" customFormat="1" ht="6.95" customHeight="1">
      <c r="A123" s="156"/>
      <c r="B123" s="157"/>
      <c r="C123" s="156"/>
      <c r="D123" s="156"/>
      <c r="E123" s="156"/>
      <c r="F123" s="156"/>
      <c r="G123" s="156"/>
      <c r="H123" s="156"/>
      <c r="I123" s="156"/>
      <c r="J123" s="156"/>
      <c r="K123" s="156"/>
      <c r="L123" s="158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59" customFormat="1" ht="12" customHeight="1">
      <c r="A124" s="156"/>
      <c r="B124" s="157"/>
      <c r="C124" s="155" t="s">
        <v>20</v>
      </c>
      <c r="D124" s="156"/>
      <c r="E124" s="156"/>
      <c r="F124" s="160" t="str">
        <f>F12</f>
        <v>Kralupy nad vltavou</v>
      </c>
      <c r="G124" s="156"/>
      <c r="H124" s="156"/>
      <c r="I124" s="155" t="s">
        <v>22</v>
      </c>
      <c r="J124" s="161" t="str">
        <f>IF(J12="","",J12)</f>
        <v>13. 7. 2022</v>
      </c>
      <c r="K124" s="156"/>
      <c r="L124" s="158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59" customFormat="1" ht="6.95" customHeight="1">
      <c r="A125" s="156"/>
      <c r="B125" s="157"/>
      <c r="C125" s="156"/>
      <c r="D125" s="156"/>
      <c r="E125" s="156"/>
      <c r="F125" s="156"/>
      <c r="G125" s="156"/>
      <c r="H125" s="156"/>
      <c r="I125" s="156"/>
      <c r="J125" s="156"/>
      <c r="K125" s="156"/>
      <c r="L125" s="158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59" customFormat="1" ht="15.6" customHeight="1">
      <c r="A126" s="156"/>
      <c r="B126" s="157"/>
      <c r="C126" s="155" t="s">
        <v>24</v>
      </c>
      <c r="D126" s="156"/>
      <c r="E126" s="156"/>
      <c r="F126" s="160" t="str">
        <f>E15</f>
        <v xml:space="preserve"> </v>
      </c>
      <c r="G126" s="156"/>
      <c r="H126" s="156"/>
      <c r="I126" s="155" t="s">
        <v>30</v>
      </c>
      <c r="J126" s="191" t="str">
        <f>E21</f>
        <v>Ing.Hynek Seiner</v>
      </c>
      <c r="K126" s="156"/>
      <c r="L126" s="158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59" customFormat="1" ht="15.6" customHeight="1">
      <c r="A127" s="156"/>
      <c r="B127" s="157"/>
      <c r="C127" s="155" t="s">
        <v>28</v>
      </c>
      <c r="D127" s="156"/>
      <c r="E127" s="156"/>
      <c r="F127" s="160" t="str">
        <f>IF(E18="","",E18)</f>
        <v>Vyplň údaj</v>
      </c>
      <c r="G127" s="156"/>
      <c r="H127" s="156"/>
      <c r="I127" s="155" t="s">
        <v>33</v>
      </c>
      <c r="J127" s="191" t="str">
        <f>E24</f>
        <v>Horáková Dana</v>
      </c>
      <c r="K127" s="156"/>
      <c r="L127" s="158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59" customFormat="1" ht="10.35" customHeight="1">
      <c r="A128" s="156"/>
      <c r="B128" s="157"/>
      <c r="C128" s="156"/>
      <c r="D128" s="156"/>
      <c r="E128" s="156"/>
      <c r="F128" s="156"/>
      <c r="G128" s="156"/>
      <c r="H128" s="156"/>
      <c r="I128" s="156"/>
      <c r="J128" s="156"/>
      <c r="K128" s="156"/>
      <c r="L128" s="158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14" customFormat="1" ht="29.25" customHeight="1">
      <c r="A129" s="205"/>
      <c r="B129" s="206"/>
      <c r="C129" s="207" t="s">
        <v>137</v>
      </c>
      <c r="D129" s="208" t="s">
        <v>61</v>
      </c>
      <c r="E129" s="208" t="s">
        <v>57</v>
      </c>
      <c r="F129" s="208" t="s">
        <v>58</v>
      </c>
      <c r="G129" s="208" t="s">
        <v>138</v>
      </c>
      <c r="H129" s="208" t="s">
        <v>139</v>
      </c>
      <c r="I129" s="208" t="s">
        <v>140</v>
      </c>
      <c r="J129" s="208" t="s">
        <v>119</v>
      </c>
      <c r="K129" s="209" t="s">
        <v>141</v>
      </c>
      <c r="L129" s="210"/>
      <c r="M129" s="211" t="s">
        <v>1</v>
      </c>
      <c r="N129" s="212" t="s">
        <v>40</v>
      </c>
      <c r="O129" s="212" t="s">
        <v>142</v>
      </c>
      <c r="P129" s="212" t="s">
        <v>143</v>
      </c>
      <c r="Q129" s="212" t="s">
        <v>144</v>
      </c>
      <c r="R129" s="212" t="s">
        <v>145</v>
      </c>
      <c r="S129" s="212" t="s">
        <v>146</v>
      </c>
      <c r="T129" s="213" t="s">
        <v>147</v>
      </c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</row>
    <row r="130" spans="1:65" s="159" customFormat="1" ht="22.9" customHeight="1">
      <c r="A130" s="156"/>
      <c r="B130" s="157"/>
      <c r="C130" s="215" t="s">
        <v>148</v>
      </c>
      <c r="D130" s="156"/>
      <c r="E130" s="156"/>
      <c r="F130" s="156"/>
      <c r="G130" s="156"/>
      <c r="H130" s="156"/>
      <c r="I130" s="156"/>
      <c r="J130" s="216">
        <f>BK130</f>
        <v>0</v>
      </c>
      <c r="K130" s="156"/>
      <c r="L130" s="157"/>
      <c r="M130" s="217"/>
      <c r="N130" s="218"/>
      <c r="O130" s="166"/>
      <c r="P130" s="219">
        <f>P131+P195</f>
        <v>0</v>
      </c>
      <c r="Q130" s="166"/>
      <c r="R130" s="219">
        <f>R131+R195</f>
        <v>31.213740320000003</v>
      </c>
      <c r="S130" s="166"/>
      <c r="T130" s="220">
        <f>T131+T195</f>
        <v>9.6000000000000002E-2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T130" s="149" t="s">
        <v>75</v>
      </c>
      <c r="AU130" s="149" t="s">
        <v>121</v>
      </c>
      <c r="BK130" s="221">
        <f>BK131+BK195</f>
        <v>0</v>
      </c>
    </row>
    <row r="131" spans="1:65" s="222" customFormat="1" ht="25.9" customHeight="1">
      <c r="B131" s="223"/>
      <c r="D131" s="224" t="s">
        <v>75</v>
      </c>
      <c r="E131" s="225" t="s">
        <v>149</v>
      </c>
      <c r="F131" s="225" t="s">
        <v>150</v>
      </c>
      <c r="J131" s="226">
        <f>BK131</f>
        <v>0</v>
      </c>
      <c r="L131" s="223"/>
      <c r="M131" s="227"/>
      <c r="N131" s="228"/>
      <c r="O131" s="228"/>
      <c r="P131" s="229">
        <f>P132+P143+P150+P169+P175+P178+P183+P185+P188+P193</f>
        <v>0</v>
      </c>
      <c r="Q131" s="228"/>
      <c r="R131" s="229">
        <f>R132+R143+R150+R169+R175+R178+R183+R185+R188+R193</f>
        <v>27.917225000000002</v>
      </c>
      <c r="S131" s="228"/>
      <c r="T131" s="230">
        <f>T132+T143+T150+T169+T175+T178+T183+T185+T188+T193</f>
        <v>9.6000000000000002E-2</v>
      </c>
      <c r="AR131" s="224" t="s">
        <v>84</v>
      </c>
      <c r="AT131" s="231" t="s">
        <v>75</v>
      </c>
      <c r="AU131" s="231" t="s">
        <v>76</v>
      </c>
      <c r="AY131" s="224" t="s">
        <v>151</v>
      </c>
      <c r="BK131" s="232">
        <f>BK132+BK143+BK150+BK169+BK175+BK178+BK183+BK185+BK188+BK193</f>
        <v>0</v>
      </c>
    </row>
    <row r="132" spans="1:65" s="222" customFormat="1" ht="22.9" customHeight="1">
      <c r="B132" s="223"/>
      <c r="D132" s="224" t="s">
        <v>75</v>
      </c>
      <c r="E132" s="233" t="s">
        <v>84</v>
      </c>
      <c r="F132" s="233" t="s">
        <v>152</v>
      </c>
      <c r="J132" s="234">
        <f>BK132</f>
        <v>0</v>
      </c>
      <c r="L132" s="223"/>
      <c r="M132" s="227"/>
      <c r="N132" s="228"/>
      <c r="O132" s="228"/>
      <c r="P132" s="229">
        <f>SUM(P133:P142)</f>
        <v>0</v>
      </c>
      <c r="Q132" s="228"/>
      <c r="R132" s="229">
        <f>SUM(R133:R142)</f>
        <v>7.8750000000000001E-2</v>
      </c>
      <c r="S132" s="228"/>
      <c r="T132" s="230">
        <f>SUM(T133:T142)</f>
        <v>0</v>
      </c>
      <c r="AR132" s="224" t="s">
        <v>84</v>
      </c>
      <c r="AT132" s="231" t="s">
        <v>75</v>
      </c>
      <c r="AU132" s="231" t="s">
        <v>84</v>
      </c>
      <c r="AY132" s="224" t="s">
        <v>151</v>
      </c>
      <c r="BK132" s="232">
        <f>SUM(BK133:BK142)</f>
        <v>0</v>
      </c>
    </row>
    <row r="133" spans="1:65" s="159" customFormat="1" ht="22.15" customHeight="1">
      <c r="A133" s="156"/>
      <c r="B133" s="157"/>
      <c r="C133" s="235" t="s">
        <v>84</v>
      </c>
      <c r="D133" s="235" t="s">
        <v>153</v>
      </c>
      <c r="E133" s="236" t="s">
        <v>154</v>
      </c>
      <c r="F133" s="237" t="s">
        <v>155</v>
      </c>
      <c r="G133" s="238" t="s">
        <v>156</v>
      </c>
      <c r="H133" s="239">
        <v>500</v>
      </c>
      <c r="I133" s="101"/>
      <c r="J133" s="240">
        <f>ROUND(I133*H133,2)</f>
        <v>0</v>
      </c>
      <c r="K133" s="237" t="s">
        <v>157</v>
      </c>
      <c r="L133" s="157"/>
      <c r="M133" s="241" t="s">
        <v>1</v>
      </c>
      <c r="N133" s="242" t="s">
        <v>41</v>
      </c>
      <c r="O133" s="243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158</v>
      </c>
      <c r="AT133" s="246" t="s">
        <v>153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811</v>
      </c>
    </row>
    <row r="134" spans="1:65" s="248" customFormat="1">
      <c r="B134" s="249"/>
      <c r="D134" s="250" t="s">
        <v>168</v>
      </c>
      <c r="E134" s="251" t="s">
        <v>1</v>
      </c>
      <c r="F134" s="252" t="s">
        <v>812</v>
      </c>
      <c r="H134" s="253">
        <v>500</v>
      </c>
      <c r="I134" s="114"/>
      <c r="L134" s="249"/>
      <c r="M134" s="254"/>
      <c r="N134" s="255"/>
      <c r="O134" s="255"/>
      <c r="P134" s="255"/>
      <c r="Q134" s="255"/>
      <c r="R134" s="255"/>
      <c r="S134" s="255"/>
      <c r="T134" s="256"/>
      <c r="AT134" s="251" t="s">
        <v>168</v>
      </c>
      <c r="AU134" s="251" t="s">
        <v>86</v>
      </c>
      <c r="AV134" s="248" t="s">
        <v>86</v>
      </c>
      <c r="AW134" s="248" t="s">
        <v>32</v>
      </c>
      <c r="AX134" s="248" t="s">
        <v>84</v>
      </c>
      <c r="AY134" s="251" t="s">
        <v>151</v>
      </c>
    </row>
    <row r="135" spans="1:65" s="159" customFormat="1" ht="30" customHeight="1">
      <c r="A135" s="156"/>
      <c r="B135" s="157"/>
      <c r="C135" s="235" t="s">
        <v>86</v>
      </c>
      <c r="D135" s="235" t="s">
        <v>153</v>
      </c>
      <c r="E135" s="236" t="s">
        <v>175</v>
      </c>
      <c r="F135" s="237" t="s">
        <v>176</v>
      </c>
      <c r="G135" s="238" t="s">
        <v>166</v>
      </c>
      <c r="H135" s="239">
        <v>50</v>
      </c>
      <c r="I135" s="101"/>
      <c r="J135" s="240">
        <f t="shared" ref="J135:J142" si="0"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 t="shared" ref="P135:P142" si="1">O135*H135</f>
        <v>0</v>
      </c>
      <c r="Q135" s="244">
        <v>0</v>
      </c>
      <c r="R135" s="244">
        <f t="shared" ref="R135:R142" si="2">Q135*H135</f>
        <v>0</v>
      </c>
      <c r="S135" s="244">
        <v>0</v>
      </c>
      <c r="T135" s="245">
        <f t="shared" ref="T135:T142" si="3"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 t="shared" ref="BE135:BE142" si="4">IF(N135="základní",J135,0)</f>
        <v>0</v>
      </c>
      <c r="BF135" s="247">
        <f t="shared" ref="BF135:BF142" si="5">IF(N135="snížená",J135,0)</f>
        <v>0</v>
      </c>
      <c r="BG135" s="247">
        <f t="shared" ref="BG135:BG142" si="6">IF(N135="zákl. přenesená",J135,0)</f>
        <v>0</v>
      </c>
      <c r="BH135" s="247">
        <f t="shared" ref="BH135:BH142" si="7">IF(N135="sníž. přenesená",J135,0)</f>
        <v>0</v>
      </c>
      <c r="BI135" s="247">
        <f t="shared" ref="BI135:BI142" si="8">IF(N135="nulová",J135,0)</f>
        <v>0</v>
      </c>
      <c r="BJ135" s="149" t="s">
        <v>84</v>
      </c>
      <c r="BK135" s="247">
        <f t="shared" ref="BK135:BK142" si="9">ROUND(I135*H135,2)</f>
        <v>0</v>
      </c>
      <c r="BL135" s="149" t="s">
        <v>158</v>
      </c>
      <c r="BM135" s="246" t="s">
        <v>813</v>
      </c>
    </row>
    <row r="136" spans="1:65" s="159" customFormat="1" ht="22.15" customHeight="1">
      <c r="A136" s="156"/>
      <c r="B136" s="157"/>
      <c r="C136" s="235" t="s">
        <v>163</v>
      </c>
      <c r="D136" s="235" t="s">
        <v>153</v>
      </c>
      <c r="E136" s="236" t="s">
        <v>160</v>
      </c>
      <c r="F136" s="237" t="s">
        <v>161</v>
      </c>
      <c r="G136" s="238" t="s">
        <v>156</v>
      </c>
      <c r="H136" s="239">
        <v>500</v>
      </c>
      <c r="I136" s="101"/>
      <c r="J136" s="240">
        <f t="shared" si="0"/>
        <v>0</v>
      </c>
      <c r="K136" s="237" t="s">
        <v>157</v>
      </c>
      <c r="L136" s="157"/>
      <c r="M136" s="241" t="s">
        <v>1</v>
      </c>
      <c r="N136" s="242" t="s">
        <v>41</v>
      </c>
      <c r="O136" s="243"/>
      <c r="P136" s="244">
        <f t="shared" si="1"/>
        <v>0</v>
      </c>
      <c r="Q136" s="244">
        <v>0</v>
      </c>
      <c r="R136" s="244">
        <f t="shared" si="2"/>
        <v>0</v>
      </c>
      <c r="S136" s="244">
        <v>0</v>
      </c>
      <c r="T136" s="245">
        <f t="shared" si="3"/>
        <v>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R136" s="246" t="s">
        <v>158</v>
      </c>
      <c r="AT136" s="246" t="s">
        <v>153</v>
      </c>
      <c r="AU136" s="246" t="s">
        <v>86</v>
      </c>
      <c r="AY136" s="149" t="s">
        <v>151</v>
      </c>
      <c r="BE136" s="247">
        <f t="shared" si="4"/>
        <v>0</v>
      </c>
      <c r="BF136" s="247">
        <f t="shared" si="5"/>
        <v>0</v>
      </c>
      <c r="BG136" s="247">
        <f t="shared" si="6"/>
        <v>0</v>
      </c>
      <c r="BH136" s="247">
        <f t="shared" si="7"/>
        <v>0</v>
      </c>
      <c r="BI136" s="247">
        <f t="shared" si="8"/>
        <v>0</v>
      </c>
      <c r="BJ136" s="149" t="s">
        <v>84</v>
      </c>
      <c r="BK136" s="247">
        <f t="shared" si="9"/>
        <v>0</v>
      </c>
      <c r="BL136" s="149" t="s">
        <v>158</v>
      </c>
      <c r="BM136" s="246" t="s">
        <v>814</v>
      </c>
    </row>
    <row r="137" spans="1:65" s="159" customFormat="1" ht="22.15" customHeight="1">
      <c r="A137" s="156"/>
      <c r="B137" s="157"/>
      <c r="C137" s="235" t="s">
        <v>158</v>
      </c>
      <c r="D137" s="235" t="s">
        <v>153</v>
      </c>
      <c r="E137" s="236" t="s">
        <v>496</v>
      </c>
      <c r="F137" s="237" t="s">
        <v>497</v>
      </c>
      <c r="G137" s="238" t="s">
        <v>156</v>
      </c>
      <c r="H137" s="239">
        <v>500</v>
      </c>
      <c r="I137" s="101"/>
      <c r="J137" s="240">
        <f t="shared" si="0"/>
        <v>0</v>
      </c>
      <c r="K137" s="237" t="s">
        <v>157</v>
      </c>
      <c r="L137" s="157"/>
      <c r="M137" s="241" t="s">
        <v>1</v>
      </c>
      <c r="N137" s="242" t="s">
        <v>41</v>
      </c>
      <c r="O137" s="243"/>
      <c r="P137" s="244">
        <f t="shared" si="1"/>
        <v>0</v>
      </c>
      <c r="Q137" s="244">
        <v>0</v>
      </c>
      <c r="R137" s="244">
        <f t="shared" si="2"/>
        <v>0</v>
      </c>
      <c r="S137" s="244">
        <v>0</v>
      </c>
      <c r="T137" s="245">
        <f t="shared" si="3"/>
        <v>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R137" s="246" t="s">
        <v>158</v>
      </c>
      <c r="AT137" s="246" t="s">
        <v>153</v>
      </c>
      <c r="AU137" s="246" t="s">
        <v>86</v>
      </c>
      <c r="AY137" s="149" t="s">
        <v>151</v>
      </c>
      <c r="BE137" s="247">
        <f t="shared" si="4"/>
        <v>0</v>
      </c>
      <c r="BF137" s="247">
        <f t="shared" si="5"/>
        <v>0</v>
      </c>
      <c r="BG137" s="247">
        <f t="shared" si="6"/>
        <v>0</v>
      </c>
      <c r="BH137" s="247">
        <f t="shared" si="7"/>
        <v>0</v>
      </c>
      <c r="BI137" s="247">
        <f t="shared" si="8"/>
        <v>0</v>
      </c>
      <c r="BJ137" s="149" t="s">
        <v>84</v>
      </c>
      <c r="BK137" s="247">
        <f t="shared" si="9"/>
        <v>0</v>
      </c>
      <c r="BL137" s="149" t="s">
        <v>158</v>
      </c>
      <c r="BM137" s="246" t="s">
        <v>815</v>
      </c>
    </row>
    <row r="138" spans="1:65" s="159" customFormat="1" ht="34.9" customHeight="1">
      <c r="A138" s="156"/>
      <c r="B138" s="157"/>
      <c r="C138" s="235" t="s">
        <v>174</v>
      </c>
      <c r="D138" s="235" t="s">
        <v>153</v>
      </c>
      <c r="E138" s="236" t="s">
        <v>179</v>
      </c>
      <c r="F138" s="237" t="s">
        <v>180</v>
      </c>
      <c r="G138" s="238" t="s">
        <v>166</v>
      </c>
      <c r="H138" s="239">
        <v>50</v>
      </c>
      <c r="I138" s="101"/>
      <c r="J138" s="240">
        <f t="shared" si="0"/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 t="shared" si="1"/>
        <v>0</v>
      </c>
      <c r="Q138" s="244">
        <v>0</v>
      </c>
      <c r="R138" s="244">
        <f t="shared" si="2"/>
        <v>0</v>
      </c>
      <c r="S138" s="244">
        <v>0</v>
      </c>
      <c r="T138" s="245">
        <f t="shared" si="3"/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158</v>
      </c>
      <c r="AT138" s="246" t="s">
        <v>153</v>
      </c>
      <c r="AU138" s="246" t="s">
        <v>86</v>
      </c>
      <c r="AY138" s="149" t="s">
        <v>151</v>
      </c>
      <c r="BE138" s="247">
        <f t="shared" si="4"/>
        <v>0</v>
      </c>
      <c r="BF138" s="247">
        <f t="shared" si="5"/>
        <v>0</v>
      </c>
      <c r="BG138" s="247">
        <f t="shared" si="6"/>
        <v>0</v>
      </c>
      <c r="BH138" s="247">
        <f t="shared" si="7"/>
        <v>0</v>
      </c>
      <c r="BI138" s="247">
        <f t="shared" si="8"/>
        <v>0</v>
      </c>
      <c r="BJ138" s="149" t="s">
        <v>84</v>
      </c>
      <c r="BK138" s="247">
        <f t="shared" si="9"/>
        <v>0</v>
      </c>
      <c r="BL138" s="149" t="s">
        <v>158</v>
      </c>
      <c r="BM138" s="246" t="s">
        <v>816</v>
      </c>
    </row>
    <row r="139" spans="1:65" s="159" customFormat="1" ht="30" customHeight="1">
      <c r="A139" s="156"/>
      <c r="B139" s="157"/>
      <c r="C139" s="235" t="s">
        <v>178</v>
      </c>
      <c r="D139" s="235" t="s">
        <v>153</v>
      </c>
      <c r="E139" s="236" t="s">
        <v>187</v>
      </c>
      <c r="F139" s="237" t="s">
        <v>188</v>
      </c>
      <c r="G139" s="238" t="s">
        <v>166</v>
      </c>
      <c r="H139" s="239">
        <v>50</v>
      </c>
      <c r="I139" s="101"/>
      <c r="J139" s="240">
        <f t="shared" si="0"/>
        <v>0</v>
      </c>
      <c r="K139" s="237" t="s">
        <v>1</v>
      </c>
      <c r="L139" s="157"/>
      <c r="M139" s="241" t="s">
        <v>1</v>
      </c>
      <c r="N139" s="242" t="s">
        <v>41</v>
      </c>
      <c r="O139" s="243"/>
      <c r="P139" s="244">
        <f t="shared" si="1"/>
        <v>0</v>
      </c>
      <c r="Q139" s="244">
        <v>0</v>
      </c>
      <c r="R139" s="244">
        <f t="shared" si="2"/>
        <v>0</v>
      </c>
      <c r="S139" s="244">
        <v>0</v>
      </c>
      <c r="T139" s="245">
        <f t="shared" si="3"/>
        <v>0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246" t="s">
        <v>158</v>
      </c>
      <c r="AT139" s="246" t="s">
        <v>153</v>
      </c>
      <c r="AU139" s="246" t="s">
        <v>86</v>
      </c>
      <c r="AY139" s="149" t="s">
        <v>151</v>
      </c>
      <c r="BE139" s="247">
        <f t="shared" si="4"/>
        <v>0</v>
      </c>
      <c r="BF139" s="247">
        <f t="shared" si="5"/>
        <v>0</v>
      </c>
      <c r="BG139" s="247">
        <f t="shared" si="6"/>
        <v>0</v>
      </c>
      <c r="BH139" s="247">
        <f t="shared" si="7"/>
        <v>0</v>
      </c>
      <c r="BI139" s="247">
        <f t="shared" si="8"/>
        <v>0</v>
      </c>
      <c r="BJ139" s="149" t="s">
        <v>84</v>
      </c>
      <c r="BK139" s="247">
        <f t="shared" si="9"/>
        <v>0</v>
      </c>
      <c r="BL139" s="149" t="s">
        <v>158</v>
      </c>
      <c r="BM139" s="246" t="s">
        <v>817</v>
      </c>
    </row>
    <row r="140" spans="1:65" s="159" customFormat="1" ht="14.45" customHeight="1">
      <c r="A140" s="156"/>
      <c r="B140" s="157"/>
      <c r="C140" s="235" t="s">
        <v>182</v>
      </c>
      <c r="D140" s="235" t="s">
        <v>153</v>
      </c>
      <c r="E140" s="236" t="s">
        <v>183</v>
      </c>
      <c r="F140" s="237" t="s">
        <v>184</v>
      </c>
      <c r="G140" s="238" t="s">
        <v>166</v>
      </c>
      <c r="H140" s="239">
        <v>50</v>
      </c>
      <c r="I140" s="101"/>
      <c r="J140" s="240">
        <f t="shared" si="0"/>
        <v>0</v>
      </c>
      <c r="K140" s="237" t="s">
        <v>157</v>
      </c>
      <c r="L140" s="157"/>
      <c r="M140" s="241" t="s">
        <v>1</v>
      </c>
      <c r="N140" s="242" t="s">
        <v>41</v>
      </c>
      <c r="O140" s="243"/>
      <c r="P140" s="244">
        <f t="shared" si="1"/>
        <v>0</v>
      </c>
      <c r="Q140" s="244">
        <v>0</v>
      </c>
      <c r="R140" s="244">
        <f t="shared" si="2"/>
        <v>0</v>
      </c>
      <c r="S140" s="244">
        <v>0</v>
      </c>
      <c r="T140" s="245">
        <f t="shared" si="3"/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246" t="s">
        <v>158</v>
      </c>
      <c r="AT140" s="246" t="s">
        <v>153</v>
      </c>
      <c r="AU140" s="246" t="s">
        <v>86</v>
      </c>
      <c r="AY140" s="149" t="s">
        <v>151</v>
      </c>
      <c r="BE140" s="247">
        <f t="shared" si="4"/>
        <v>0</v>
      </c>
      <c r="BF140" s="247">
        <f t="shared" si="5"/>
        <v>0</v>
      </c>
      <c r="BG140" s="247">
        <f t="shared" si="6"/>
        <v>0</v>
      </c>
      <c r="BH140" s="247">
        <f t="shared" si="7"/>
        <v>0</v>
      </c>
      <c r="BI140" s="247">
        <f t="shared" si="8"/>
        <v>0</v>
      </c>
      <c r="BJ140" s="149" t="s">
        <v>84</v>
      </c>
      <c r="BK140" s="247">
        <f t="shared" si="9"/>
        <v>0</v>
      </c>
      <c r="BL140" s="149" t="s">
        <v>158</v>
      </c>
      <c r="BM140" s="246" t="s">
        <v>818</v>
      </c>
    </row>
    <row r="141" spans="1:65" s="159" customFormat="1" ht="30" customHeight="1">
      <c r="A141" s="156"/>
      <c r="B141" s="157"/>
      <c r="C141" s="235" t="s">
        <v>186</v>
      </c>
      <c r="D141" s="235" t="s">
        <v>153</v>
      </c>
      <c r="E141" s="236" t="s">
        <v>507</v>
      </c>
      <c r="F141" s="237" t="s">
        <v>508</v>
      </c>
      <c r="G141" s="238" t="s">
        <v>237</v>
      </c>
      <c r="H141" s="239">
        <v>7</v>
      </c>
      <c r="I141" s="101"/>
      <c r="J141" s="240">
        <f t="shared" si="0"/>
        <v>0</v>
      </c>
      <c r="K141" s="237" t="s">
        <v>157</v>
      </c>
      <c r="L141" s="157"/>
      <c r="M141" s="241" t="s">
        <v>1</v>
      </c>
      <c r="N141" s="242" t="s">
        <v>41</v>
      </c>
      <c r="O141" s="243"/>
      <c r="P141" s="244">
        <f t="shared" si="1"/>
        <v>0</v>
      </c>
      <c r="Q141" s="244">
        <v>1.125E-2</v>
      </c>
      <c r="R141" s="244">
        <f t="shared" si="2"/>
        <v>7.8750000000000001E-2</v>
      </c>
      <c r="S141" s="244">
        <v>0</v>
      </c>
      <c r="T141" s="245">
        <f t="shared" si="3"/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R141" s="246" t="s">
        <v>158</v>
      </c>
      <c r="AT141" s="246" t="s">
        <v>153</v>
      </c>
      <c r="AU141" s="246" t="s">
        <v>86</v>
      </c>
      <c r="AY141" s="149" t="s">
        <v>151</v>
      </c>
      <c r="BE141" s="247">
        <f t="shared" si="4"/>
        <v>0</v>
      </c>
      <c r="BF141" s="247">
        <f t="shared" si="5"/>
        <v>0</v>
      </c>
      <c r="BG141" s="247">
        <f t="shared" si="6"/>
        <v>0</v>
      </c>
      <c r="BH141" s="247">
        <f t="shared" si="7"/>
        <v>0</v>
      </c>
      <c r="BI141" s="247">
        <f t="shared" si="8"/>
        <v>0</v>
      </c>
      <c r="BJ141" s="149" t="s">
        <v>84</v>
      </c>
      <c r="BK141" s="247">
        <f t="shared" si="9"/>
        <v>0</v>
      </c>
      <c r="BL141" s="149" t="s">
        <v>158</v>
      </c>
      <c r="BM141" s="246" t="s">
        <v>819</v>
      </c>
    </row>
    <row r="142" spans="1:65" s="159" customFormat="1" ht="30" customHeight="1">
      <c r="A142" s="156"/>
      <c r="B142" s="157"/>
      <c r="C142" s="235" t="s">
        <v>190</v>
      </c>
      <c r="D142" s="235" t="s">
        <v>153</v>
      </c>
      <c r="E142" s="236" t="s">
        <v>510</v>
      </c>
      <c r="F142" s="237" t="s">
        <v>511</v>
      </c>
      <c r="G142" s="238" t="s">
        <v>237</v>
      </c>
      <c r="H142" s="239">
        <v>7</v>
      </c>
      <c r="I142" s="101"/>
      <c r="J142" s="240">
        <f t="shared" si="0"/>
        <v>0</v>
      </c>
      <c r="K142" s="237" t="s">
        <v>157</v>
      </c>
      <c r="L142" s="157"/>
      <c r="M142" s="241" t="s">
        <v>1</v>
      </c>
      <c r="N142" s="242" t="s">
        <v>41</v>
      </c>
      <c r="O142" s="243"/>
      <c r="P142" s="244">
        <f t="shared" si="1"/>
        <v>0</v>
      </c>
      <c r="Q142" s="244">
        <v>0</v>
      </c>
      <c r="R142" s="244">
        <f t="shared" si="2"/>
        <v>0</v>
      </c>
      <c r="S142" s="244">
        <v>0</v>
      </c>
      <c r="T142" s="245">
        <f t="shared" si="3"/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246" t="s">
        <v>158</v>
      </c>
      <c r="AT142" s="246" t="s">
        <v>153</v>
      </c>
      <c r="AU142" s="246" t="s">
        <v>86</v>
      </c>
      <c r="AY142" s="149" t="s">
        <v>151</v>
      </c>
      <c r="BE142" s="247">
        <f t="shared" si="4"/>
        <v>0</v>
      </c>
      <c r="BF142" s="247">
        <f t="shared" si="5"/>
        <v>0</v>
      </c>
      <c r="BG142" s="247">
        <f t="shared" si="6"/>
        <v>0</v>
      </c>
      <c r="BH142" s="247">
        <f t="shared" si="7"/>
        <v>0</v>
      </c>
      <c r="BI142" s="247">
        <f t="shared" si="8"/>
        <v>0</v>
      </c>
      <c r="BJ142" s="149" t="s">
        <v>84</v>
      </c>
      <c r="BK142" s="247">
        <f t="shared" si="9"/>
        <v>0</v>
      </c>
      <c r="BL142" s="149" t="s">
        <v>158</v>
      </c>
      <c r="BM142" s="246" t="s">
        <v>820</v>
      </c>
    </row>
    <row r="143" spans="1:65" s="222" customFormat="1" ht="22.9" customHeight="1">
      <c r="B143" s="223"/>
      <c r="D143" s="224" t="s">
        <v>75</v>
      </c>
      <c r="E143" s="233" t="s">
        <v>229</v>
      </c>
      <c r="F143" s="233" t="s">
        <v>821</v>
      </c>
      <c r="I143" s="85"/>
      <c r="J143" s="234">
        <f>BK143</f>
        <v>0</v>
      </c>
      <c r="L143" s="223"/>
      <c r="M143" s="227"/>
      <c r="N143" s="228"/>
      <c r="O143" s="228"/>
      <c r="P143" s="229">
        <f>SUM(P144:P149)</f>
        <v>0</v>
      </c>
      <c r="Q143" s="228"/>
      <c r="R143" s="229">
        <f>SUM(R144:R149)</f>
        <v>11.003</v>
      </c>
      <c r="S143" s="228"/>
      <c r="T143" s="230">
        <f>SUM(T144:T149)</f>
        <v>0</v>
      </c>
      <c r="AR143" s="224" t="s">
        <v>84</v>
      </c>
      <c r="AT143" s="231" t="s">
        <v>75</v>
      </c>
      <c r="AU143" s="231" t="s">
        <v>84</v>
      </c>
      <c r="AY143" s="224" t="s">
        <v>151</v>
      </c>
      <c r="BK143" s="232">
        <f>SUM(BK144:BK149)</f>
        <v>0</v>
      </c>
    </row>
    <row r="144" spans="1:65" s="159" customFormat="1" ht="30" customHeight="1">
      <c r="A144" s="156"/>
      <c r="B144" s="157"/>
      <c r="C144" s="235" t="s">
        <v>194</v>
      </c>
      <c r="D144" s="235" t="s">
        <v>153</v>
      </c>
      <c r="E144" s="236" t="s">
        <v>771</v>
      </c>
      <c r="F144" s="237" t="s">
        <v>772</v>
      </c>
      <c r="G144" s="238" t="s">
        <v>156</v>
      </c>
      <c r="H144" s="239">
        <v>500</v>
      </c>
      <c r="I144" s="101"/>
      <c r="J144" s="240">
        <f>ROUND(I144*H144,2)</f>
        <v>0</v>
      </c>
      <c r="K144" s="237" t="s">
        <v>157</v>
      </c>
      <c r="L144" s="157"/>
      <c r="M144" s="241" t="s">
        <v>1</v>
      </c>
      <c r="N144" s="242" t="s">
        <v>41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R144" s="246" t="s">
        <v>158</v>
      </c>
      <c r="AT144" s="246" t="s">
        <v>153</v>
      </c>
      <c r="AU144" s="246" t="s">
        <v>86</v>
      </c>
      <c r="AY144" s="149" t="s">
        <v>151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49" t="s">
        <v>84</v>
      </c>
      <c r="BK144" s="247">
        <f>ROUND(I144*H144,2)</f>
        <v>0</v>
      </c>
      <c r="BL144" s="149" t="s">
        <v>158</v>
      </c>
      <c r="BM144" s="246" t="s">
        <v>822</v>
      </c>
    </row>
    <row r="145" spans="1:65" s="159" customFormat="1" ht="22.15" customHeight="1">
      <c r="A145" s="156"/>
      <c r="B145" s="157"/>
      <c r="C145" s="235" t="s">
        <v>202</v>
      </c>
      <c r="D145" s="235" t="s">
        <v>153</v>
      </c>
      <c r="E145" s="236" t="s">
        <v>774</v>
      </c>
      <c r="F145" s="237" t="s">
        <v>775</v>
      </c>
      <c r="G145" s="238" t="s">
        <v>156</v>
      </c>
      <c r="H145" s="239">
        <v>500</v>
      </c>
      <c r="I145" s="101"/>
      <c r="J145" s="240">
        <f>ROUND(I145*H145,2)</f>
        <v>0</v>
      </c>
      <c r="K145" s="237" t="s">
        <v>157</v>
      </c>
      <c r="L145" s="157"/>
      <c r="M145" s="241" t="s">
        <v>1</v>
      </c>
      <c r="N145" s="242" t="s">
        <v>41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R145" s="246" t="s">
        <v>158</v>
      </c>
      <c r="AT145" s="246" t="s">
        <v>153</v>
      </c>
      <c r="AU145" s="246" t="s">
        <v>86</v>
      </c>
      <c r="AY145" s="149" t="s">
        <v>151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49" t="s">
        <v>84</v>
      </c>
      <c r="BK145" s="247">
        <f>ROUND(I145*H145,2)</f>
        <v>0</v>
      </c>
      <c r="BL145" s="149" t="s">
        <v>158</v>
      </c>
      <c r="BM145" s="246" t="s">
        <v>823</v>
      </c>
    </row>
    <row r="146" spans="1:65" s="159" customFormat="1" ht="14.45" customHeight="1">
      <c r="A146" s="156"/>
      <c r="B146" s="157"/>
      <c r="C146" s="265" t="s">
        <v>207</v>
      </c>
      <c r="D146" s="265" t="s">
        <v>195</v>
      </c>
      <c r="E146" s="266" t="s">
        <v>777</v>
      </c>
      <c r="F146" s="267" t="s">
        <v>778</v>
      </c>
      <c r="G146" s="268" t="s">
        <v>166</v>
      </c>
      <c r="H146" s="269">
        <v>50</v>
      </c>
      <c r="I146" s="131"/>
      <c r="J146" s="270">
        <f>ROUND(I146*H146,2)</f>
        <v>0</v>
      </c>
      <c r="K146" s="267" t="s">
        <v>157</v>
      </c>
      <c r="L146" s="271"/>
      <c r="M146" s="272" t="s">
        <v>1</v>
      </c>
      <c r="N146" s="273" t="s">
        <v>41</v>
      </c>
      <c r="O146" s="243"/>
      <c r="P146" s="244">
        <f>O146*H146</f>
        <v>0</v>
      </c>
      <c r="Q146" s="244">
        <v>0.22</v>
      </c>
      <c r="R146" s="244">
        <f>Q146*H146</f>
        <v>11</v>
      </c>
      <c r="S146" s="244">
        <v>0</v>
      </c>
      <c r="T146" s="245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246" t="s">
        <v>186</v>
      </c>
      <c r="AT146" s="246" t="s">
        <v>195</v>
      </c>
      <c r="AU146" s="246" t="s">
        <v>86</v>
      </c>
      <c r="AY146" s="149" t="s">
        <v>151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49" t="s">
        <v>84</v>
      </c>
      <c r="BK146" s="247">
        <f>ROUND(I146*H146,2)</f>
        <v>0</v>
      </c>
      <c r="BL146" s="149" t="s">
        <v>158</v>
      </c>
      <c r="BM146" s="246" t="s">
        <v>824</v>
      </c>
    </row>
    <row r="147" spans="1:65" s="159" customFormat="1" ht="22.15" customHeight="1">
      <c r="A147" s="156"/>
      <c r="B147" s="157"/>
      <c r="C147" s="235" t="s">
        <v>209</v>
      </c>
      <c r="D147" s="235" t="s">
        <v>153</v>
      </c>
      <c r="E147" s="236" t="s">
        <v>780</v>
      </c>
      <c r="F147" s="237" t="s">
        <v>781</v>
      </c>
      <c r="G147" s="238" t="s">
        <v>156</v>
      </c>
      <c r="H147" s="239">
        <v>500</v>
      </c>
      <c r="I147" s="101"/>
      <c r="J147" s="240">
        <f>ROUND(I147*H147,2)</f>
        <v>0</v>
      </c>
      <c r="K147" s="237" t="s">
        <v>157</v>
      </c>
      <c r="L147" s="157"/>
      <c r="M147" s="241" t="s">
        <v>1</v>
      </c>
      <c r="N147" s="242" t="s">
        <v>41</v>
      </c>
      <c r="O147" s="243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246" t="s">
        <v>158</v>
      </c>
      <c r="AT147" s="246" t="s">
        <v>153</v>
      </c>
      <c r="AU147" s="246" t="s">
        <v>86</v>
      </c>
      <c r="AY147" s="149" t="s">
        <v>151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49" t="s">
        <v>84</v>
      </c>
      <c r="BK147" s="247">
        <f>ROUND(I147*H147,2)</f>
        <v>0</v>
      </c>
      <c r="BL147" s="149" t="s">
        <v>158</v>
      </c>
      <c r="BM147" s="246" t="s">
        <v>825</v>
      </c>
    </row>
    <row r="148" spans="1:65" s="159" customFormat="1" ht="14.45" customHeight="1">
      <c r="A148" s="156"/>
      <c r="B148" s="157"/>
      <c r="C148" s="265" t="s">
        <v>213</v>
      </c>
      <c r="D148" s="265" t="s">
        <v>195</v>
      </c>
      <c r="E148" s="266" t="s">
        <v>783</v>
      </c>
      <c r="F148" s="267" t="s">
        <v>784</v>
      </c>
      <c r="G148" s="268" t="s">
        <v>752</v>
      </c>
      <c r="H148" s="269">
        <v>3</v>
      </c>
      <c r="I148" s="131"/>
      <c r="J148" s="270">
        <f>ROUND(I148*H148,2)</f>
        <v>0</v>
      </c>
      <c r="K148" s="267" t="s">
        <v>785</v>
      </c>
      <c r="L148" s="271"/>
      <c r="M148" s="272" t="s">
        <v>1</v>
      </c>
      <c r="N148" s="273" t="s">
        <v>41</v>
      </c>
      <c r="O148" s="243"/>
      <c r="P148" s="244">
        <f>O148*H148</f>
        <v>0</v>
      </c>
      <c r="Q148" s="244">
        <v>1E-3</v>
      </c>
      <c r="R148" s="244">
        <f>Q148*H148</f>
        <v>3.0000000000000001E-3</v>
      </c>
      <c r="S148" s="244">
        <v>0</v>
      </c>
      <c r="T148" s="245">
        <f>S148*H148</f>
        <v>0</v>
      </c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R148" s="246" t="s">
        <v>186</v>
      </c>
      <c r="AT148" s="246" t="s">
        <v>195</v>
      </c>
      <c r="AU148" s="246" t="s">
        <v>86</v>
      </c>
      <c r="AY148" s="149" t="s">
        <v>151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49" t="s">
        <v>84</v>
      </c>
      <c r="BK148" s="247">
        <f>ROUND(I148*H148,2)</f>
        <v>0</v>
      </c>
      <c r="BL148" s="149" t="s">
        <v>158</v>
      </c>
      <c r="BM148" s="246" t="s">
        <v>826</v>
      </c>
    </row>
    <row r="149" spans="1:65" s="248" customFormat="1">
      <c r="B149" s="249"/>
      <c r="D149" s="250" t="s">
        <v>168</v>
      </c>
      <c r="F149" s="252" t="s">
        <v>827</v>
      </c>
      <c r="H149" s="253">
        <v>3</v>
      </c>
      <c r="I149" s="114"/>
      <c r="L149" s="249"/>
      <c r="M149" s="254"/>
      <c r="N149" s="255"/>
      <c r="O149" s="255"/>
      <c r="P149" s="255"/>
      <c r="Q149" s="255"/>
      <c r="R149" s="255"/>
      <c r="S149" s="255"/>
      <c r="T149" s="256"/>
      <c r="AT149" s="251" t="s">
        <v>168</v>
      </c>
      <c r="AU149" s="251" t="s">
        <v>86</v>
      </c>
      <c r="AV149" s="248" t="s">
        <v>86</v>
      </c>
      <c r="AW149" s="248" t="s">
        <v>3</v>
      </c>
      <c r="AX149" s="248" t="s">
        <v>84</v>
      </c>
      <c r="AY149" s="251" t="s">
        <v>151</v>
      </c>
    </row>
    <row r="150" spans="1:65" s="222" customFormat="1" ht="22.9" customHeight="1">
      <c r="B150" s="223"/>
      <c r="D150" s="224" t="s">
        <v>75</v>
      </c>
      <c r="E150" s="233" t="s">
        <v>163</v>
      </c>
      <c r="F150" s="233" t="s">
        <v>271</v>
      </c>
      <c r="I150" s="85"/>
      <c r="J150" s="234">
        <f>BK150</f>
        <v>0</v>
      </c>
      <c r="L150" s="223"/>
      <c r="M150" s="227"/>
      <c r="N150" s="228"/>
      <c r="O150" s="228"/>
      <c r="P150" s="229">
        <f>SUM(P151:P168)</f>
        <v>0</v>
      </c>
      <c r="Q150" s="228"/>
      <c r="R150" s="229">
        <f>SUM(R151:R168)</f>
        <v>3.4750000000000001</v>
      </c>
      <c r="S150" s="228"/>
      <c r="T150" s="230">
        <f>SUM(T151:T168)</f>
        <v>0</v>
      </c>
      <c r="AR150" s="224" t="s">
        <v>84</v>
      </c>
      <c r="AT150" s="231" t="s">
        <v>75</v>
      </c>
      <c r="AU150" s="231" t="s">
        <v>84</v>
      </c>
      <c r="AY150" s="224" t="s">
        <v>151</v>
      </c>
      <c r="BK150" s="232">
        <f>SUM(BK151:BK168)</f>
        <v>0</v>
      </c>
    </row>
    <row r="151" spans="1:65" s="159" customFormat="1" ht="30" customHeight="1">
      <c r="A151" s="156"/>
      <c r="B151" s="157"/>
      <c r="C151" s="235" t="s">
        <v>8</v>
      </c>
      <c r="D151" s="235" t="s">
        <v>153</v>
      </c>
      <c r="E151" s="236" t="s">
        <v>828</v>
      </c>
      <c r="F151" s="237" t="s">
        <v>829</v>
      </c>
      <c r="G151" s="238" t="s">
        <v>288</v>
      </c>
      <c r="H151" s="239">
        <v>21</v>
      </c>
      <c r="I151" s="101"/>
      <c r="J151" s="240">
        <f t="shared" ref="J151:J158" si="10">ROUND(I151*H151,2)</f>
        <v>0</v>
      </c>
      <c r="K151" s="237" t="s">
        <v>1</v>
      </c>
      <c r="L151" s="157"/>
      <c r="M151" s="241" t="s">
        <v>1</v>
      </c>
      <c r="N151" s="242" t="s">
        <v>41</v>
      </c>
      <c r="O151" s="243"/>
      <c r="P151" s="244">
        <f t="shared" ref="P151:P158" si="11">O151*H151</f>
        <v>0</v>
      </c>
      <c r="Q151" s="244">
        <v>0</v>
      </c>
      <c r="R151" s="244">
        <f t="shared" ref="R151:R158" si="12">Q151*H151</f>
        <v>0</v>
      </c>
      <c r="S151" s="244">
        <v>0</v>
      </c>
      <c r="T151" s="245">
        <f t="shared" ref="T151:T158" si="13">S151*H151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R151" s="246" t="s">
        <v>158</v>
      </c>
      <c r="AT151" s="246" t="s">
        <v>153</v>
      </c>
      <c r="AU151" s="246" t="s">
        <v>86</v>
      </c>
      <c r="AY151" s="149" t="s">
        <v>151</v>
      </c>
      <c r="BE151" s="247">
        <f t="shared" ref="BE151:BE158" si="14">IF(N151="základní",J151,0)</f>
        <v>0</v>
      </c>
      <c r="BF151" s="247">
        <f t="shared" ref="BF151:BF158" si="15">IF(N151="snížená",J151,0)</f>
        <v>0</v>
      </c>
      <c r="BG151" s="247">
        <f t="shared" ref="BG151:BG158" si="16">IF(N151="zákl. přenesená",J151,0)</f>
        <v>0</v>
      </c>
      <c r="BH151" s="247">
        <f t="shared" ref="BH151:BH158" si="17">IF(N151="sníž. přenesená",J151,0)</f>
        <v>0</v>
      </c>
      <c r="BI151" s="247">
        <f t="shared" ref="BI151:BI158" si="18">IF(N151="nulová",J151,0)</f>
        <v>0</v>
      </c>
      <c r="BJ151" s="149" t="s">
        <v>84</v>
      </c>
      <c r="BK151" s="247">
        <f t="shared" ref="BK151:BK158" si="19">ROUND(I151*H151,2)</f>
        <v>0</v>
      </c>
      <c r="BL151" s="149" t="s">
        <v>158</v>
      </c>
      <c r="BM151" s="246" t="s">
        <v>830</v>
      </c>
    </row>
    <row r="152" spans="1:65" s="159" customFormat="1" ht="14.45" customHeight="1">
      <c r="A152" s="156"/>
      <c r="B152" s="157"/>
      <c r="C152" s="265" t="s">
        <v>219</v>
      </c>
      <c r="D152" s="265" t="s">
        <v>195</v>
      </c>
      <c r="E152" s="266" t="s">
        <v>831</v>
      </c>
      <c r="F152" s="267" t="s">
        <v>832</v>
      </c>
      <c r="G152" s="268" t="s">
        <v>288</v>
      </c>
      <c r="H152" s="269">
        <v>17</v>
      </c>
      <c r="I152" s="131"/>
      <c r="J152" s="270">
        <f t="shared" si="10"/>
        <v>0</v>
      </c>
      <c r="K152" s="267" t="s">
        <v>1</v>
      </c>
      <c r="L152" s="271"/>
      <c r="M152" s="272" t="s">
        <v>1</v>
      </c>
      <c r="N152" s="273" t="s">
        <v>41</v>
      </c>
      <c r="O152" s="243"/>
      <c r="P152" s="244">
        <f t="shared" si="11"/>
        <v>0</v>
      </c>
      <c r="Q152" s="244">
        <v>9.4000000000000004E-3</v>
      </c>
      <c r="R152" s="244">
        <f t="shared" si="12"/>
        <v>0.1598</v>
      </c>
      <c r="S152" s="244">
        <v>0</v>
      </c>
      <c r="T152" s="245">
        <f t="shared" si="13"/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R152" s="246" t="s">
        <v>186</v>
      </c>
      <c r="AT152" s="246" t="s">
        <v>195</v>
      </c>
      <c r="AU152" s="246" t="s">
        <v>86</v>
      </c>
      <c r="AY152" s="149" t="s">
        <v>151</v>
      </c>
      <c r="BE152" s="247">
        <f t="shared" si="14"/>
        <v>0</v>
      </c>
      <c r="BF152" s="247">
        <f t="shared" si="15"/>
        <v>0</v>
      </c>
      <c r="BG152" s="247">
        <f t="shared" si="16"/>
        <v>0</v>
      </c>
      <c r="BH152" s="247">
        <f t="shared" si="17"/>
        <v>0</v>
      </c>
      <c r="BI152" s="247">
        <f t="shared" si="18"/>
        <v>0</v>
      </c>
      <c r="BJ152" s="149" t="s">
        <v>84</v>
      </c>
      <c r="BK152" s="247">
        <f t="shared" si="19"/>
        <v>0</v>
      </c>
      <c r="BL152" s="149" t="s">
        <v>158</v>
      </c>
      <c r="BM152" s="246" t="s">
        <v>833</v>
      </c>
    </row>
    <row r="153" spans="1:65" s="159" customFormat="1" ht="19.899999999999999" customHeight="1">
      <c r="A153" s="156"/>
      <c r="B153" s="157"/>
      <c r="C153" s="265" t="s">
        <v>224</v>
      </c>
      <c r="D153" s="265" t="s">
        <v>195</v>
      </c>
      <c r="E153" s="266" t="s">
        <v>834</v>
      </c>
      <c r="F153" s="267" t="s">
        <v>835</v>
      </c>
      <c r="G153" s="268" t="s">
        <v>288</v>
      </c>
      <c r="H153" s="269">
        <v>4</v>
      </c>
      <c r="I153" s="131"/>
      <c r="J153" s="270">
        <f t="shared" si="10"/>
        <v>0</v>
      </c>
      <c r="K153" s="267" t="s">
        <v>1</v>
      </c>
      <c r="L153" s="271"/>
      <c r="M153" s="272" t="s">
        <v>1</v>
      </c>
      <c r="N153" s="273" t="s">
        <v>41</v>
      </c>
      <c r="O153" s="243"/>
      <c r="P153" s="244">
        <f t="shared" si="11"/>
        <v>0</v>
      </c>
      <c r="Q153" s="244">
        <v>4.3E-3</v>
      </c>
      <c r="R153" s="244">
        <f t="shared" si="12"/>
        <v>1.72E-2</v>
      </c>
      <c r="S153" s="244">
        <v>0</v>
      </c>
      <c r="T153" s="245">
        <f t="shared" si="13"/>
        <v>0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R153" s="246" t="s">
        <v>186</v>
      </c>
      <c r="AT153" s="246" t="s">
        <v>195</v>
      </c>
      <c r="AU153" s="246" t="s">
        <v>86</v>
      </c>
      <c r="AY153" s="149" t="s">
        <v>151</v>
      </c>
      <c r="BE153" s="247">
        <f t="shared" si="14"/>
        <v>0</v>
      </c>
      <c r="BF153" s="247">
        <f t="shared" si="15"/>
        <v>0</v>
      </c>
      <c r="BG153" s="247">
        <f t="shared" si="16"/>
        <v>0</v>
      </c>
      <c r="BH153" s="247">
        <f t="shared" si="17"/>
        <v>0</v>
      </c>
      <c r="BI153" s="247">
        <f t="shared" si="18"/>
        <v>0</v>
      </c>
      <c r="BJ153" s="149" t="s">
        <v>84</v>
      </c>
      <c r="BK153" s="247">
        <f t="shared" si="19"/>
        <v>0</v>
      </c>
      <c r="BL153" s="149" t="s">
        <v>158</v>
      </c>
      <c r="BM153" s="246" t="s">
        <v>836</v>
      </c>
    </row>
    <row r="154" spans="1:65" s="159" customFormat="1" ht="22.15" customHeight="1">
      <c r="A154" s="156"/>
      <c r="B154" s="157"/>
      <c r="C154" s="235" t="s">
        <v>229</v>
      </c>
      <c r="D154" s="235" t="s">
        <v>153</v>
      </c>
      <c r="E154" s="236" t="s">
        <v>837</v>
      </c>
      <c r="F154" s="237" t="s">
        <v>838</v>
      </c>
      <c r="G154" s="238" t="s">
        <v>288</v>
      </c>
      <c r="H154" s="239">
        <v>1</v>
      </c>
      <c r="I154" s="101"/>
      <c r="J154" s="240">
        <f t="shared" si="10"/>
        <v>0</v>
      </c>
      <c r="K154" s="237" t="s">
        <v>157</v>
      </c>
      <c r="L154" s="157"/>
      <c r="M154" s="241" t="s">
        <v>1</v>
      </c>
      <c r="N154" s="242" t="s">
        <v>41</v>
      </c>
      <c r="O154" s="243"/>
      <c r="P154" s="244">
        <f t="shared" si="11"/>
        <v>0</v>
      </c>
      <c r="Q154" s="244">
        <v>0</v>
      </c>
      <c r="R154" s="244">
        <f t="shared" si="12"/>
        <v>0</v>
      </c>
      <c r="S154" s="244">
        <v>0</v>
      </c>
      <c r="T154" s="245">
        <f t="shared" si="13"/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R154" s="246" t="s">
        <v>158</v>
      </c>
      <c r="AT154" s="246" t="s">
        <v>153</v>
      </c>
      <c r="AU154" s="246" t="s">
        <v>86</v>
      </c>
      <c r="AY154" s="149" t="s">
        <v>151</v>
      </c>
      <c r="BE154" s="247">
        <f t="shared" si="14"/>
        <v>0</v>
      </c>
      <c r="BF154" s="247">
        <f t="shared" si="15"/>
        <v>0</v>
      </c>
      <c r="BG154" s="247">
        <f t="shared" si="16"/>
        <v>0</v>
      </c>
      <c r="BH154" s="247">
        <f t="shared" si="17"/>
        <v>0</v>
      </c>
      <c r="BI154" s="247">
        <f t="shared" si="18"/>
        <v>0</v>
      </c>
      <c r="BJ154" s="149" t="s">
        <v>84</v>
      </c>
      <c r="BK154" s="247">
        <f t="shared" si="19"/>
        <v>0</v>
      </c>
      <c r="BL154" s="149" t="s">
        <v>158</v>
      </c>
      <c r="BM154" s="246" t="s">
        <v>839</v>
      </c>
    </row>
    <row r="155" spans="1:65" s="159" customFormat="1" ht="22.15" customHeight="1">
      <c r="A155" s="156"/>
      <c r="B155" s="157"/>
      <c r="C155" s="265" t="s">
        <v>234</v>
      </c>
      <c r="D155" s="265" t="s">
        <v>195</v>
      </c>
      <c r="E155" s="266" t="s">
        <v>308</v>
      </c>
      <c r="F155" s="267" t="s">
        <v>840</v>
      </c>
      <c r="G155" s="268" t="s">
        <v>288</v>
      </c>
      <c r="H155" s="269">
        <v>1</v>
      </c>
      <c r="I155" s="131"/>
      <c r="J155" s="270">
        <f t="shared" si="10"/>
        <v>0</v>
      </c>
      <c r="K155" s="267" t="s">
        <v>157</v>
      </c>
      <c r="L155" s="271"/>
      <c r="M155" s="272" t="s">
        <v>1</v>
      </c>
      <c r="N155" s="273" t="s">
        <v>41</v>
      </c>
      <c r="O155" s="243"/>
      <c r="P155" s="244">
        <f t="shared" si="11"/>
        <v>0</v>
      </c>
      <c r="Q155" s="244">
        <v>0</v>
      </c>
      <c r="R155" s="244">
        <f t="shared" si="12"/>
        <v>0</v>
      </c>
      <c r="S155" s="244">
        <v>0</v>
      </c>
      <c r="T155" s="245">
        <f t="shared" si="13"/>
        <v>0</v>
      </c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R155" s="246" t="s">
        <v>186</v>
      </c>
      <c r="AT155" s="246" t="s">
        <v>195</v>
      </c>
      <c r="AU155" s="246" t="s">
        <v>86</v>
      </c>
      <c r="AY155" s="149" t="s">
        <v>151</v>
      </c>
      <c r="BE155" s="247">
        <f t="shared" si="14"/>
        <v>0</v>
      </c>
      <c r="BF155" s="247">
        <f t="shared" si="15"/>
        <v>0</v>
      </c>
      <c r="BG155" s="247">
        <f t="shared" si="16"/>
        <v>0</v>
      </c>
      <c r="BH155" s="247">
        <f t="shared" si="17"/>
        <v>0</v>
      </c>
      <c r="BI155" s="247">
        <f t="shared" si="18"/>
        <v>0</v>
      </c>
      <c r="BJ155" s="149" t="s">
        <v>84</v>
      </c>
      <c r="BK155" s="247">
        <f t="shared" si="19"/>
        <v>0</v>
      </c>
      <c r="BL155" s="149" t="s">
        <v>158</v>
      </c>
      <c r="BM155" s="246" t="s">
        <v>841</v>
      </c>
    </row>
    <row r="156" spans="1:65" s="159" customFormat="1" ht="22.15" customHeight="1">
      <c r="A156" s="156"/>
      <c r="B156" s="157"/>
      <c r="C156" s="235" t="s">
        <v>240</v>
      </c>
      <c r="D156" s="235" t="s">
        <v>153</v>
      </c>
      <c r="E156" s="236" t="s">
        <v>300</v>
      </c>
      <c r="F156" s="237" t="s">
        <v>301</v>
      </c>
      <c r="G156" s="238" t="s">
        <v>288</v>
      </c>
      <c r="H156" s="239">
        <v>1</v>
      </c>
      <c r="I156" s="101"/>
      <c r="J156" s="240">
        <f t="shared" si="10"/>
        <v>0</v>
      </c>
      <c r="K156" s="237" t="s">
        <v>157</v>
      </c>
      <c r="L156" s="157"/>
      <c r="M156" s="241" t="s">
        <v>1</v>
      </c>
      <c r="N156" s="242" t="s">
        <v>41</v>
      </c>
      <c r="O156" s="243"/>
      <c r="P156" s="244">
        <f t="shared" si="11"/>
        <v>0</v>
      </c>
      <c r="Q156" s="244">
        <v>0</v>
      </c>
      <c r="R156" s="244">
        <f t="shared" si="12"/>
        <v>0</v>
      </c>
      <c r="S156" s="244">
        <v>0</v>
      </c>
      <c r="T156" s="245">
        <f t="shared" si="13"/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246" t="s">
        <v>158</v>
      </c>
      <c r="AT156" s="246" t="s">
        <v>153</v>
      </c>
      <c r="AU156" s="246" t="s">
        <v>86</v>
      </c>
      <c r="AY156" s="149" t="s">
        <v>151</v>
      </c>
      <c r="BE156" s="247">
        <f t="shared" si="14"/>
        <v>0</v>
      </c>
      <c r="BF156" s="247">
        <f t="shared" si="15"/>
        <v>0</v>
      </c>
      <c r="BG156" s="247">
        <f t="shared" si="16"/>
        <v>0</v>
      </c>
      <c r="BH156" s="247">
        <f t="shared" si="17"/>
        <v>0</v>
      </c>
      <c r="BI156" s="247">
        <f t="shared" si="18"/>
        <v>0</v>
      </c>
      <c r="BJ156" s="149" t="s">
        <v>84</v>
      </c>
      <c r="BK156" s="247">
        <f t="shared" si="19"/>
        <v>0</v>
      </c>
      <c r="BL156" s="149" t="s">
        <v>158</v>
      </c>
      <c r="BM156" s="246" t="s">
        <v>842</v>
      </c>
    </row>
    <row r="157" spans="1:65" s="159" customFormat="1" ht="14.45" customHeight="1">
      <c r="A157" s="156"/>
      <c r="B157" s="157"/>
      <c r="C157" s="265" t="s">
        <v>7</v>
      </c>
      <c r="D157" s="265" t="s">
        <v>195</v>
      </c>
      <c r="E157" s="266" t="s">
        <v>304</v>
      </c>
      <c r="F157" s="267" t="s">
        <v>843</v>
      </c>
      <c r="G157" s="268" t="s">
        <v>288</v>
      </c>
      <c r="H157" s="269">
        <v>1</v>
      </c>
      <c r="I157" s="131"/>
      <c r="J157" s="270">
        <f t="shared" si="10"/>
        <v>0</v>
      </c>
      <c r="K157" s="267" t="s">
        <v>198</v>
      </c>
      <c r="L157" s="271"/>
      <c r="M157" s="272" t="s">
        <v>1</v>
      </c>
      <c r="N157" s="273" t="s">
        <v>41</v>
      </c>
      <c r="O157" s="243"/>
      <c r="P157" s="244">
        <f t="shared" si="11"/>
        <v>0</v>
      </c>
      <c r="Q157" s="244">
        <v>0</v>
      </c>
      <c r="R157" s="244">
        <f t="shared" si="12"/>
        <v>0</v>
      </c>
      <c r="S157" s="244">
        <v>0</v>
      </c>
      <c r="T157" s="245">
        <f t="shared" si="13"/>
        <v>0</v>
      </c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R157" s="246" t="s">
        <v>186</v>
      </c>
      <c r="AT157" s="246" t="s">
        <v>195</v>
      </c>
      <c r="AU157" s="246" t="s">
        <v>86</v>
      </c>
      <c r="AY157" s="149" t="s">
        <v>151</v>
      </c>
      <c r="BE157" s="247">
        <f t="shared" si="14"/>
        <v>0</v>
      </c>
      <c r="BF157" s="247">
        <f t="shared" si="15"/>
        <v>0</v>
      </c>
      <c r="BG157" s="247">
        <f t="shared" si="16"/>
        <v>0</v>
      </c>
      <c r="BH157" s="247">
        <f t="shared" si="17"/>
        <v>0</v>
      </c>
      <c r="BI157" s="247">
        <f t="shared" si="18"/>
        <v>0</v>
      </c>
      <c r="BJ157" s="149" t="s">
        <v>84</v>
      </c>
      <c r="BK157" s="247">
        <f t="shared" si="19"/>
        <v>0</v>
      </c>
      <c r="BL157" s="149" t="s">
        <v>158</v>
      </c>
      <c r="BM157" s="246" t="s">
        <v>844</v>
      </c>
    </row>
    <row r="158" spans="1:65" s="159" customFormat="1" ht="22.15" customHeight="1">
      <c r="A158" s="156"/>
      <c r="B158" s="157"/>
      <c r="C158" s="235" t="s">
        <v>247</v>
      </c>
      <c r="D158" s="235" t="s">
        <v>153</v>
      </c>
      <c r="E158" s="236" t="s">
        <v>845</v>
      </c>
      <c r="F158" s="237" t="s">
        <v>846</v>
      </c>
      <c r="G158" s="238" t="s">
        <v>237</v>
      </c>
      <c r="H158" s="239">
        <v>40</v>
      </c>
      <c r="I158" s="101"/>
      <c r="J158" s="240">
        <f t="shared" si="10"/>
        <v>0</v>
      </c>
      <c r="K158" s="237" t="s">
        <v>1</v>
      </c>
      <c r="L158" s="157"/>
      <c r="M158" s="241" t="s">
        <v>1</v>
      </c>
      <c r="N158" s="242" t="s">
        <v>41</v>
      </c>
      <c r="O158" s="243"/>
      <c r="P158" s="244">
        <f t="shared" si="11"/>
        <v>0</v>
      </c>
      <c r="Q158" s="244">
        <v>0</v>
      </c>
      <c r="R158" s="244">
        <f t="shared" si="12"/>
        <v>0</v>
      </c>
      <c r="S158" s="244">
        <v>0</v>
      </c>
      <c r="T158" s="245">
        <f t="shared" si="13"/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246" t="s">
        <v>158</v>
      </c>
      <c r="AT158" s="246" t="s">
        <v>153</v>
      </c>
      <c r="AU158" s="246" t="s">
        <v>86</v>
      </c>
      <c r="AY158" s="149" t="s">
        <v>151</v>
      </c>
      <c r="BE158" s="247">
        <f t="shared" si="14"/>
        <v>0</v>
      </c>
      <c r="BF158" s="247">
        <f t="shared" si="15"/>
        <v>0</v>
      </c>
      <c r="BG158" s="247">
        <f t="shared" si="16"/>
        <v>0</v>
      </c>
      <c r="BH158" s="247">
        <f t="shared" si="17"/>
        <v>0</v>
      </c>
      <c r="BI158" s="247">
        <f t="shared" si="18"/>
        <v>0</v>
      </c>
      <c r="BJ158" s="149" t="s">
        <v>84</v>
      </c>
      <c r="BK158" s="247">
        <f t="shared" si="19"/>
        <v>0</v>
      </c>
      <c r="BL158" s="149" t="s">
        <v>158</v>
      </c>
      <c r="BM158" s="246" t="s">
        <v>847</v>
      </c>
    </row>
    <row r="159" spans="1:65" s="248" customFormat="1">
      <c r="B159" s="249"/>
      <c r="D159" s="250" t="s">
        <v>168</v>
      </c>
      <c r="E159" s="251" t="s">
        <v>1</v>
      </c>
      <c r="F159" s="252" t="s">
        <v>321</v>
      </c>
      <c r="H159" s="253">
        <v>40</v>
      </c>
      <c r="I159" s="114"/>
      <c r="L159" s="249"/>
      <c r="M159" s="254"/>
      <c r="N159" s="255"/>
      <c r="O159" s="255"/>
      <c r="P159" s="255"/>
      <c r="Q159" s="255"/>
      <c r="R159" s="255"/>
      <c r="S159" s="255"/>
      <c r="T159" s="256"/>
      <c r="AT159" s="251" t="s">
        <v>168</v>
      </c>
      <c r="AU159" s="251" t="s">
        <v>86</v>
      </c>
      <c r="AV159" s="248" t="s">
        <v>86</v>
      </c>
      <c r="AW159" s="248" t="s">
        <v>32</v>
      </c>
      <c r="AX159" s="248" t="s">
        <v>76</v>
      </c>
      <c r="AY159" s="251" t="s">
        <v>151</v>
      </c>
    </row>
    <row r="160" spans="1:65" s="257" customFormat="1">
      <c r="B160" s="258"/>
      <c r="D160" s="250" t="s">
        <v>168</v>
      </c>
      <c r="E160" s="259" t="s">
        <v>1</v>
      </c>
      <c r="F160" s="260" t="s">
        <v>170</v>
      </c>
      <c r="H160" s="261">
        <v>40</v>
      </c>
      <c r="I160" s="122"/>
      <c r="L160" s="258"/>
      <c r="M160" s="262"/>
      <c r="N160" s="263"/>
      <c r="O160" s="263"/>
      <c r="P160" s="263"/>
      <c r="Q160" s="263"/>
      <c r="R160" s="263"/>
      <c r="S160" s="263"/>
      <c r="T160" s="264"/>
      <c r="AT160" s="259" t="s">
        <v>168</v>
      </c>
      <c r="AU160" s="259" t="s">
        <v>86</v>
      </c>
      <c r="AV160" s="257" t="s">
        <v>158</v>
      </c>
      <c r="AW160" s="257" t="s">
        <v>32</v>
      </c>
      <c r="AX160" s="257" t="s">
        <v>84</v>
      </c>
      <c r="AY160" s="259" t="s">
        <v>151</v>
      </c>
    </row>
    <row r="161" spans="1:65" s="159" customFormat="1" ht="22.15" customHeight="1">
      <c r="A161" s="156"/>
      <c r="B161" s="157"/>
      <c r="C161" s="265" t="s">
        <v>252</v>
      </c>
      <c r="D161" s="265" t="s">
        <v>195</v>
      </c>
      <c r="E161" s="266" t="s">
        <v>848</v>
      </c>
      <c r="F161" s="267" t="s">
        <v>849</v>
      </c>
      <c r="G161" s="268" t="s">
        <v>288</v>
      </c>
      <c r="H161" s="269">
        <v>95</v>
      </c>
      <c r="I161" s="131"/>
      <c r="J161" s="270">
        <f>ROUND(I161*H161,2)</f>
        <v>0</v>
      </c>
      <c r="K161" s="267" t="s">
        <v>1</v>
      </c>
      <c r="L161" s="271"/>
      <c r="M161" s="272" t="s">
        <v>1</v>
      </c>
      <c r="N161" s="273" t="s">
        <v>41</v>
      </c>
      <c r="O161" s="243"/>
      <c r="P161" s="244">
        <f>O161*H161</f>
        <v>0</v>
      </c>
      <c r="Q161" s="244">
        <v>2.92E-2</v>
      </c>
      <c r="R161" s="244">
        <f>Q161*H161</f>
        <v>2.774</v>
      </c>
      <c r="S161" s="244">
        <v>0</v>
      </c>
      <c r="T161" s="245">
        <f>S161*H161</f>
        <v>0</v>
      </c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R161" s="246" t="s">
        <v>186</v>
      </c>
      <c r="AT161" s="246" t="s">
        <v>195</v>
      </c>
      <c r="AU161" s="246" t="s">
        <v>86</v>
      </c>
      <c r="AY161" s="149" t="s">
        <v>151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49" t="s">
        <v>84</v>
      </c>
      <c r="BK161" s="247">
        <f>ROUND(I161*H161,2)</f>
        <v>0</v>
      </c>
      <c r="BL161" s="149" t="s">
        <v>158</v>
      </c>
      <c r="BM161" s="246" t="s">
        <v>850</v>
      </c>
    </row>
    <row r="162" spans="1:65" s="159" customFormat="1" ht="22.15" customHeight="1">
      <c r="A162" s="156"/>
      <c r="B162" s="157"/>
      <c r="C162" s="235" t="s">
        <v>257</v>
      </c>
      <c r="D162" s="235" t="s">
        <v>153</v>
      </c>
      <c r="E162" s="236" t="s">
        <v>851</v>
      </c>
      <c r="F162" s="237" t="s">
        <v>852</v>
      </c>
      <c r="G162" s="238" t="s">
        <v>237</v>
      </c>
      <c r="H162" s="239">
        <v>80</v>
      </c>
      <c r="I162" s="101"/>
      <c r="J162" s="240">
        <f>ROUND(I162*H162,2)</f>
        <v>0</v>
      </c>
      <c r="K162" s="237" t="s">
        <v>157</v>
      </c>
      <c r="L162" s="157"/>
      <c r="M162" s="241" t="s">
        <v>1</v>
      </c>
      <c r="N162" s="242" t="s">
        <v>41</v>
      </c>
      <c r="O162" s="243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246" t="s">
        <v>158</v>
      </c>
      <c r="AT162" s="246" t="s">
        <v>153</v>
      </c>
      <c r="AU162" s="246" t="s">
        <v>86</v>
      </c>
      <c r="AY162" s="149" t="s">
        <v>151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49" t="s">
        <v>84</v>
      </c>
      <c r="BK162" s="247">
        <f>ROUND(I162*H162,2)</f>
        <v>0</v>
      </c>
      <c r="BL162" s="149" t="s">
        <v>158</v>
      </c>
      <c r="BM162" s="246" t="s">
        <v>853</v>
      </c>
    </row>
    <row r="163" spans="1:65" s="159" customFormat="1" ht="14.45" customHeight="1">
      <c r="A163" s="156"/>
      <c r="B163" s="157"/>
      <c r="C163" s="265" t="s">
        <v>262</v>
      </c>
      <c r="D163" s="265" t="s">
        <v>195</v>
      </c>
      <c r="E163" s="266" t="s">
        <v>317</v>
      </c>
      <c r="F163" s="267" t="s">
        <v>318</v>
      </c>
      <c r="G163" s="268" t="s">
        <v>156</v>
      </c>
      <c r="H163" s="269">
        <v>160</v>
      </c>
      <c r="I163" s="131"/>
      <c r="J163" s="270">
        <f>ROUND(I163*H163,2)</f>
        <v>0</v>
      </c>
      <c r="K163" s="267" t="s">
        <v>1</v>
      </c>
      <c r="L163" s="271"/>
      <c r="M163" s="272" t="s">
        <v>1</v>
      </c>
      <c r="N163" s="273" t="s">
        <v>41</v>
      </c>
      <c r="O163" s="243"/>
      <c r="P163" s="244">
        <f>O163*H163</f>
        <v>0</v>
      </c>
      <c r="Q163" s="244">
        <v>3.2000000000000002E-3</v>
      </c>
      <c r="R163" s="244">
        <f>Q163*H163</f>
        <v>0.51200000000000001</v>
      </c>
      <c r="S163" s="244">
        <v>0</v>
      </c>
      <c r="T163" s="245">
        <f>S163*H163</f>
        <v>0</v>
      </c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R163" s="246" t="s">
        <v>186</v>
      </c>
      <c r="AT163" s="246" t="s">
        <v>195</v>
      </c>
      <c r="AU163" s="246" t="s">
        <v>86</v>
      </c>
      <c r="AY163" s="149" t="s">
        <v>151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49" t="s">
        <v>84</v>
      </c>
      <c r="BK163" s="247">
        <f>ROUND(I163*H163,2)</f>
        <v>0</v>
      </c>
      <c r="BL163" s="149" t="s">
        <v>158</v>
      </c>
      <c r="BM163" s="246" t="s">
        <v>854</v>
      </c>
    </row>
    <row r="164" spans="1:65" s="248" customFormat="1">
      <c r="B164" s="249"/>
      <c r="D164" s="250" t="s">
        <v>168</v>
      </c>
      <c r="E164" s="251" t="s">
        <v>1</v>
      </c>
      <c r="F164" s="252" t="s">
        <v>855</v>
      </c>
      <c r="H164" s="253">
        <v>160</v>
      </c>
      <c r="I164" s="114"/>
      <c r="L164" s="249"/>
      <c r="M164" s="254"/>
      <c r="N164" s="255"/>
      <c r="O164" s="255"/>
      <c r="P164" s="255"/>
      <c r="Q164" s="255"/>
      <c r="R164" s="255"/>
      <c r="S164" s="255"/>
      <c r="T164" s="256"/>
      <c r="AT164" s="251" t="s">
        <v>168</v>
      </c>
      <c r="AU164" s="251" t="s">
        <v>86</v>
      </c>
      <c r="AV164" s="248" t="s">
        <v>86</v>
      </c>
      <c r="AW164" s="248" t="s">
        <v>32</v>
      </c>
      <c r="AX164" s="248" t="s">
        <v>76</v>
      </c>
      <c r="AY164" s="251" t="s">
        <v>151</v>
      </c>
    </row>
    <row r="165" spans="1:65" s="257" customFormat="1">
      <c r="B165" s="258"/>
      <c r="D165" s="250" t="s">
        <v>168</v>
      </c>
      <c r="E165" s="259" t="s">
        <v>1</v>
      </c>
      <c r="F165" s="260" t="s">
        <v>170</v>
      </c>
      <c r="H165" s="261">
        <v>160</v>
      </c>
      <c r="I165" s="122"/>
      <c r="L165" s="258"/>
      <c r="M165" s="262"/>
      <c r="N165" s="263"/>
      <c r="O165" s="263"/>
      <c r="P165" s="263"/>
      <c r="Q165" s="263"/>
      <c r="R165" s="263"/>
      <c r="S165" s="263"/>
      <c r="T165" s="264"/>
      <c r="AT165" s="259" t="s">
        <v>168</v>
      </c>
      <c r="AU165" s="259" t="s">
        <v>86</v>
      </c>
      <c r="AV165" s="257" t="s">
        <v>158</v>
      </c>
      <c r="AW165" s="257" t="s">
        <v>32</v>
      </c>
      <c r="AX165" s="257" t="s">
        <v>84</v>
      </c>
      <c r="AY165" s="259" t="s">
        <v>151</v>
      </c>
    </row>
    <row r="166" spans="1:65" s="159" customFormat="1" ht="19.899999999999999" customHeight="1">
      <c r="A166" s="156"/>
      <c r="B166" s="157"/>
      <c r="C166" s="235" t="s">
        <v>265</v>
      </c>
      <c r="D166" s="235" t="s">
        <v>153</v>
      </c>
      <c r="E166" s="236" t="s">
        <v>322</v>
      </c>
      <c r="F166" s="237" t="s">
        <v>323</v>
      </c>
      <c r="G166" s="238" t="s">
        <v>237</v>
      </c>
      <c r="H166" s="239">
        <v>240</v>
      </c>
      <c r="I166" s="101"/>
      <c r="J166" s="240">
        <f>ROUND(I166*H166,2)</f>
        <v>0</v>
      </c>
      <c r="K166" s="237" t="s">
        <v>157</v>
      </c>
      <c r="L166" s="157"/>
      <c r="M166" s="241" t="s">
        <v>1</v>
      </c>
      <c r="N166" s="242" t="s">
        <v>41</v>
      </c>
      <c r="O166" s="243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R166" s="246" t="s">
        <v>158</v>
      </c>
      <c r="AT166" s="246" t="s">
        <v>153</v>
      </c>
      <c r="AU166" s="246" t="s">
        <v>86</v>
      </c>
      <c r="AY166" s="149" t="s">
        <v>151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49" t="s">
        <v>84</v>
      </c>
      <c r="BK166" s="247">
        <f>ROUND(I166*H166,2)</f>
        <v>0</v>
      </c>
      <c r="BL166" s="149" t="s">
        <v>158</v>
      </c>
      <c r="BM166" s="246" t="s">
        <v>856</v>
      </c>
    </row>
    <row r="167" spans="1:65" s="159" customFormat="1" ht="14.45" customHeight="1">
      <c r="A167" s="156"/>
      <c r="B167" s="157"/>
      <c r="C167" s="265" t="s">
        <v>269</v>
      </c>
      <c r="D167" s="265" t="s">
        <v>195</v>
      </c>
      <c r="E167" s="266" t="s">
        <v>327</v>
      </c>
      <c r="F167" s="267" t="s">
        <v>328</v>
      </c>
      <c r="G167" s="268" t="s">
        <v>237</v>
      </c>
      <c r="H167" s="269">
        <v>240</v>
      </c>
      <c r="I167" s="131"/>
      <c r="J167" s="270">
        <f>ROUND(I167*H167,2)</f>
        <v>0</v>
      </c>
      <c r="K167" s="267" t="s">
        <v>1</v>
      </c>
      <c r="L167" s="271"/>
      <c r="M167" s="272" t="s">
        <v>1</v>
      </c>
      <c r="N167" s="273" t="s">
        <v>41</v>
      </c>
      <c r="O167" s="243"/>
      <c r="P167" s="244">
        <f>O167*H167</f>
        <v>0</v>
      </c>
      <c r="Q167" s="244">
        <v>5.0000000000000002E-5</v>
      </c>
      <c r="R167" s="244">
        <f>Q167*H167</f>
        <v>1.2E-2</v>
      </c>
      <c r="S167" s="244">
        <v>0</v>
      </c>
      <c r="T167" s="245">
        <f>S167*H167</f>
        <v>0</v>
      </c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R167" s="246" t="s">
        <v>186</v>
      </c>
      <c r="AT167" s="246" t="s">
        <v>195</v>
      </c>
      <c r="AU167" s="246" t="s">
        <v>86</v>
      </c>
      <c r="AY167" s="149" t="s">
        <v>151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49" t="s">
        <v>84</v>
      </c>
      <c r="BK167" s="247">
        <f>ROUND(I167*H167,2)</f>
        <v>0</v>
      </c>
      <c r="BL167" s="149" t="s">
        <v>158</v>
      </c>
      <c r="BM167" s="246" t="s">
        <v>857</v>
      </c>
    </row>
    <row r="168" spans="1:65" s="159" customFormat="1" ht="22.15" customHeight="1">
      <c r="A168" s="156"/>
      <c r="B168" s="157"/>
      <c r="C168" s="235" t="s">
        <v>272</v>
      </c>
      <c r="D168" s="235" t="s">
        <v>153</v>
      </c>
      <c r="E168" s="236" t="s">
        <v>331</v>
      </c>
      <c r="F168" s="237" t="s">
        <v>332</v>
      </c>
      <c r="G168" s="238" t="s">
        <v>237</v>
      </c>
      <c r="H168" s="239">
        <v>240</v>
      </c>
      <c r="I168" s="101"/>
      <c r="J168" s="240">
        <f>ROUND(I168*H168,2)</f>
        <v>0</v>
      </c>
      <c r="K168" s="237" t="s">
        <v>157</v>
      </c>
      <c r="L168" s="157"/>
      <c r="M168" s="241" t="s">
        <v>1</v>
      </c>
      <c r="N168" s="242" t="s">
        <v>41</v>
      </c>
      <c r="O168" s="24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246" t="s">
        <v>158</v>
      </c>
      <c r="AT168" s="246" t="s">
        <v>153</v>
      </c>
      <c r="AU168" s="246" t="s">
        <v>86</v>
      </c>
      <c r="AY168" s="149" t="s">
        <v>151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49" t="s">
        <v>84</v>
      </c>
      <c r="BK168" s="247">
        <f>ROUND(I168*H168,2)</f>
        <v>0</v>
      </c>
      <c r="BL168" s="149" t="s">
        <v>158</v>
      </c>
      <c r="BM168" s="246" t="s">
        <v>858</v>
      </c>
    </row>
    <row r="169" spans="1:65" s="222" customFormat="1" ht="22.9" customHeight="1">
      <c r="B169" s="223"/>
      <c r="D169" s="224" t="s">
        <v>75</v>
      </c>
      <c r="E169" s="233" t="s">
        <v>178</v>
      </c>
      <c r="F169" s="233" t="s">
        <v>715</v>
      </c>
      <c r="I169" s="85"/>
      <c r="J169" s="234">
        <f>BK169</f>
        <v>0</v>
      </c>
      <c r="L169" s="223"/>
      <c r="M169" s="227"/>
      <c r="N169" s="228"/>
      <c r="O169" s="228"/>
      <c r="P169" s="229">
        <f>SUM(P170:P174)</f>
        <v>0</v>
      </c>
      <c r="Q169" s="228"/>
      <c r="R169" s="229">
        <f>SUM(R170:R174)</f>
        <v>4.3472400000000002</v>
      </c>
      <c r="S169" s="228"/>
      <c r="T169" s="230">
        <f>SUM(T170:T174)</f>
        <v>0</v>
      </c>
      <c r="AR169" s="224" t="s">
        <v>84</v>
      </c>
      <c r="AT169" s="231" t="s">
        <v>75</v>
      </c>
      <c r="AU169" s="231" t="s">
        <v>84</v>
      </c>
      <c r="AY169" s="224" t="s">
        <v>151</v>
      </c>
      <c r="BK169" s="232">
        <f>SUM(BK170:BK174)</f>
        <v>0</v>
      </c>
    </row>
    <row r="170" spans="1:65" s="159" customFormat="1" ht="14.45" customHeight="1">
      <c r="A170" s="156"/>
      <c r="B170" s="157"/>
      <c r="C170" s="235" t="s">
        <v>277</v>
      </c>
      <c r="D170" s="235" t="s">
        <v>153</v>
      </c>
      <c r="E170" s="236" t="s">
        <v>716</v>
      </c>
      <c r="F170" s="237" t="s">
        <v>717</v>
      </c>
      <c r="G170" s="238" t="s">
        <v>156</v>
      </c>
      <c r="H170" s="239">
        <v>127.86</v>
      </c>
      <c r="I170" s="101"/>
      <c r="J170" s="240">
        <f>ROUND(I170*H170,2)</f>
        <v>0</v>
      </c>
      <c r="K170" s="237" t="s">
        <v>157</v>
      </c>
      <c r="L170" s="157"/>
      <c r="M170" s="241" t="s">
        <v>1</v>
      </c>
      <c r="N170" s="242" t="s">
        <v>41</v>
      </c>
      <c r="O170" s="243"/>
      <c r="P170" s="244">
        <f>O170*H170</f>
        <v>0</v>
      </c>
      <c r="Q170" s="244">
        <v>3.0970000000000001E-2</v>
      </c>
      <c r="R170" s="244">
        <f>Q170*H170</f>
        <v>3.9598241999999999</v>
      </c>
      <c r="S170" s="244">
        <v>0</v>
      </c>
      <c r="T170" s="245">
        <f>S170*H170</f>
        <v>0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R170" s="246" t="s">
        <v>158</v>
      </c>
      <c r="AT170" s="246" t="s">
        <v>153</v>
      </c>
      <c r="AU170" s="246" t="s">
        <v>86</v>
      </c>
      <c r="AY170" s="149" t="s">
        <v>151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49" t="s">
        <v>84</v>
      </c>
      <c r="BK170" s="247">
        <f>ROUND(I170*H170,2)</f>
        <v>0</v>
      </c>
      <c r="BL170" s="149" t="s">
        <v>158</v>
      </c>
      <c r="BM170" s="246" t="s">
        <v>859</v>
      </c>
    </row>
    <row r="171" spans="1:65" s="248" customFormat="1">
      <c r="B171" s="249"/>
      <c r="D171" s="250" t="s">
        <v>168</v>
      </c>
      <c r="E171" s="251" t="s">
        <v>1</v>
      </c>
      <c r="F171" s="252" t="s">
        <v>860</v>
      </c>
      <c r="H171" s="253">
        <v>127.86</v>
      </c>
      <c r="I171" s="114"/>
      <c r="L171" s="249"/>
      <c r="M171" s="254"/>
      <c r="N171" s="255"/>
      <c r="O171" s="255"/>
      <c r="P171" s="255"/>
      <c r="Q171" s="255"/>
      <c r="R171" s="255"/>
      <c r="S171" s="255"/>
      <c r="T171" s="256"/>
      <c r="AT171" s="251" t="s">
        <v>168</v>
      </c>
      <c r="AU171" s="251" t="s">
        <v>86</v>
      </c>
      <c r="AV171" s="248" t="s">
        <v>86</v>
      </c>
      <c r="AW171" s="248" t="s">
        <v>32</v>
      </c>
      <c r="AX171" s="248" t="s">
        <v>76</v>
      </c>
      <c r="AY171" s="251" t="s">
        <v>151</v>
      </c>
    </row>
    <row r="172" spans="1:65" s="279" customFormat="1">
      <c r="B172" s="283"/>
      <c r="D172" s="250" t="s">
        <v>168</v>
      </c>
      <c r="E172" s="280" t="s">
        <v>1</v>
      </c>
      <c r="F172" s="281" t="s">
        <v>723</v>
      </c>
      <c r="H172" s="282">
        <v>127.86</v>
      </c>
      <c r="I172" s="143"/>
      <c r="L172" s="283"/>
      <c r="M172" s="284"/>
      <c r="N172" s="285"/>
      <c r="O172" s="285"/>
      <c r="P172" s="285"/>
      <c r="Q172" s="285"/>
      <c r="R172" s="285"/>
      <c r="S172" s="285"/>
      <c r="T172" s="286"/>
      <c r="AT172" s="280" t="s">
        <v>168</v>
      </c>
      <c r="AU172" s="280" t="s">
        <v>86</v>
      </c>
      <c r="AV172" s="279" t="s">
        <v>163</v>
      </c>
      <c r="AW172" s="279" t="s">
        <v>32</v>
      </c>
      <c r="AX172" s="279" t="s">
        <v>76</v>
      </c>
      <c r="AY172" s="280" t="s">
        <v>151</v>
      </c>
    </row>
    <row r="173" spans="1:65" s="257" customFormat="1">
      <c r="B173" s="258"/>
      <c r="D173" s="250" t="s">
        <v>168</v>
      </c>
      <c r="E173" s="259" t="s">
        <v>1</v>
      </c>
      <c r="F173" s="260" t="s">
        <v>170</v>
      </c>
      <c r="H173" s="261">
        <v>127.86</v>
      </c>
      <c r="I173" s="122"/>
      <c r="L173" s="258"/>
      <c r="M173" s="262"/>
      <c r="N173" s="263"/>
      <c r="O173" s="263"/>
      <c r="P173" s="263"/>
      <c r="Q173" s="263"/>
      <c r="R173" s="263"/>
      <c r="S173" s="263"/>
      <c r="T173" s="264"/>
      <c r="AT173" s="259" t="s">
        <v>168</v>
      </c>
      <c r="AU173" s="259" t="s">
        <v>86</v>
      </c>
      <c r="AV173" s="257" t="s">
        <v>158</v>
      </c>
      <c r="AW173" s="257" t="s">
        <v>32</v>
      </c>
      <c r="AX173" s="257" t="s">
        <v>84</v>
      </c>
      <c r="AY173" s="259" t="s">
        <v>151</v>
      </c>
    </row>
    <row r="174" spans="1:65" s="159" customFormat="1" ht="22.15" customHeight="1">
      <c r="A174" s="156"/>
      <c r="B174" s="157"/>
      <c r="C174" s="235" t="s">
        <v>279</v>
      </c>
      <c r="D174" s="235" t="s">
        <v>153</v>
      </c>
      <c r="E174" s="236" t="s">
        <v>726</v>
      </c>
      <c r="F174" s="237" t="s">
        <v>727</v>
      </c>
      <c r="G174" s="238" t="s">
        <v>156</v>
      </c>
      <c r="H174" s="239">
        <v>127.86</v>
      </c>
      <c r="I174" s="101"/>
      <c r="J174" s="240">
        <f>ROUND(I174*H174,2)</f>
        <v>0</v>
      </c>
      <c r="K174" s="237" t="s">
        <v>157</v>
      </c>
      <c r="L174" s="157"/>
      <c r="M174" s="241" t="s">
        <v>1</v>
      </c>
      <c r="N174" s="242" t="s">
        <v>41</v>
      </c>
      <c r="O174" s="243"/>
      <c r="P174" s="244">
        <f>O174*H174</f>
        <v>0</v>
      </c>
      <c r="Q174" s="244">
        <v>3.0300000000000001E-3</v>
      </c>
      <c r="R174" s="244">
        <f>Q174*H174</f>
        <v>0.38741580000000003</v>
      </c>
      <c r="S174" s="244">
        <v>0</v>
      </c>
      <c r="T174" s="245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246" t="s">
        <v>158</v>
      </c>
      <c r="AT174" s="246" t="s">
        <v>153</v>
      </c>
      <c r="AU174" s="246" t="s">
        <v>86</v>
      </c>
      <c r="AY174" s="149" t="s">
        <v>151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49" t="s">
        <v>84</v>
      </c>
      <c r="BK174" s="247">
        <f>ROUND(I174*H174,2)</f>
        <v>0</v>
      </c>
      <c r="BL174" s="149" t="s">
        <v>158</v>
      </c>
      <c r="BM174" s="246" t="s">
        <v>861</v>
      </c>
    </row>
    <row r="175" spans="1:65" s="222" customFormat="1" ht="22.9" customHeight="1">
      <c r="B175" s="223"/>
      <c r="D175" s="224" t="s">
        <v>75</v>
      </c>
      <c r="E175" s="233" t="s">
        <v>862</v>
      </c>
      <c r="F175" s="233" t="s">
        <v>863</v>
      </c>
      <c r="I175" s="85"/>
      <c r="J175" s="234">
        <f>BK175</f>
        <v>0</v>
      </c>
      <c r="L175" s="223"/>
      <c r="M175" s="227"/>
      <c r="N175" s="228"/>
      <c r="O175" s="228"/>
      <c r="P175" s="229">
        <f>SUM(P176:P177)</f>
        <v>0</v>
      </c>
      <c r="Q175" s="228"/>
      <c r="R175" s="229">
        <f>SUM(R176:R177)</f>
        <v>3.3075E-2</v>
      </c>
      <c r="S175" s="228"/>
      <c r="T175" s="230">
        <f>SUM(T176:T177)</f>
        <v>0</v>
      </c>
      <c r="AR175" s="224" t="s">
        <v>84</v>
      </c>
      <c r="AT175" s="231" t="s">
        <v>75</v>
      </c>
      <c r="AU175" s="231" t="s">
        <v>84</v>
      </c>
      <c r="AY175" s="224" t="s">
        <v>151</v>
      </c>
      <c r="BK175" s="232">
        <f>SUM(BK176:BK177)</f>
        <v>0</v>
      </c>
    </row>
    <row r="176" spans="1:65" s="159" customFormat="1" ht="30" customHeight="1">
      <c r="A176" s="156"/>
      <c r="B176" s="157"/>
      <c r="C176" s="235" t="s">
        <v>281</v>
      </c>
      <c r="D176" s="235" t="s">
        <v>153</v>
      </c>
      <c r="E176" s="236" t="s">
        <v>343</v>
      </c>
      <c r="F176" s="237" t="s">
        <v>344</v>
      </c>
      <c r="G176" s="238" t="s">
        <v>156</v>
      </c>
      <c r="H176" s="239">
        <v>157.5</v>
      </c>
      <c r="I176" s="101"/>
      <c r="J176" s="240">
        <f>ROUND(I176*H176,2)</f>
        <v>0</v>
      </c>
      <c r="K176" s="237" t="s">
        <v>1</v>
      </c>
      <c r="L176" s="157"/>
      <c r="M176" s="241" t="s">
        <v>1</v>
      </c>
      <c r="N176" s="242" t="s">
        <v>41</v>
      </c>
      <c r="O176" s="243"/>
      <c r="P176" s="244">
        <f>O176*H176</f>
        <v>0</v>
      </c>
      <c r="Q176" s="244">
        <v>2.1000000000000001E-4</v>
      </c>
      <c r="R176" s="244">
        <f>Q176*H176</f>
        <v>3.3075E-2</v>
      </c>
      <c r="S176" s="244">
        <v>0</v>
      </c>
      <c r="T176" s="245">
        <f>S176*H176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R176" s="246" t="s">
        <v>158</v>
      </c>
      <c r="AT176" s="246" t="s">
        <v>153</v>
      </c>
      <c r="AU176" s="246" t="s">
        <v>86</v>
      </c>
      <c r="AY176" s="149" t="s">
        <v>151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49" t="s">
        <v>84</v>
      </c>
      <c r="BK176" s="247">
        <f>ROUND(I176*H176,2)</f>
        <v>0</v>
      </c>
      <c r="BL176" s="149" t="s">
        <v>158</v>
      </c>
      <c r="BM176" s="246" t="s">
        <v>864</v>
      </c>
    </row>
    <row r="177" spans="1:65" s="248" customFormat="1">
      <c r="B177" s="249"/>
      <c r="D177" s="250" t="s">
        <v>168</v>
      </c>
      <c r="E177" s="251" t="s">
        <v>1</v>
      </c>
      <c r="F177" s="252" t="s">
        <v>865</v>
      </c>
      <c r="H177" s="253">
        <v>157.5</v>
      </c>
      <c r="I177" s="114"/>
      <c r="L177" s="249"/>
      <c r="M177" s="254"/>
      <c r="N177" s="255"/>
      <c r="O177" s="255"/>
      <c r="P177" s="255"/>
      <c r="Q177" s="255"/>
      <c r="R177" s="255"/>
      <c r="S177" s="255"/>
      <c r="T177" s="256"/>
      <c r="AT177" s="251" t="s">
        <v>168</v>
      </c>
      <c r="AU177" s="251" t="s">
        <v>86</v>
      </c>
      <c r="AV177" s="248" t="s">
        <v>86</v>
      </c>
      <c r="AW177" s="248" t="s">
        <v>32</v>
      </c>
      <c r="AX177" s="248" t="s">
        <v>84</v>
      </c>
      <c r="AY177" s="251" t="s">
        <v>151</v>
      </c>
    </row>
    <row r="178" spans="1:65" s="222" customFormat="1" ht="22.9" customHeight="1">
      <c r="B178" s="223"/>
      <c r="D178" s="224" t="s">
        <v>75</v>
      </c>
      <c r="E178" s="233" t="s">
        <v>451</v>
      </c>
      <c r="F178" s="233" t="s">
        <v>866</v>
      </c>
      <c r="I178" s="85"/>
      <c r="J178" s="234">
        <f>BK178</f>
        <v>0</v>
      </c>
      <c r="L178" s="223"/>
      <c r="M178" s="227"/>
      <c r="N178" s="228"/>
      <c r="O178" s="228"/>
      <c r="P178" s="229">
        <f>SUM(P179:P182)</f>
        <v>0</v>
      </c>
      <c r="Q178" s="228"/>
      <c r="R178" s="229">
        <f>SUM(R179:R182)</f>
        <v>8.9763200000000012</v>
      </c>
      <c r="S178" s="228"/>
      <c r="T178" s="230">
        <f>SUM(T179:T182)</f>
        <v>0</v>
      </c>
      <c r="AR178" s="224" t="s">
        <v>84</v>
      </c>
      <c r="AT178" s="231" t="s">
        <v>75</v>
      </c>
      <c r="AU178" s="231" t="s">
        <v>84</v>
      </c>
      <c r="AY178" s="224" t="s">
        <v>151</v>
      </c>
      <c r="BK178" s="232">
        <f>SUM(BK179:BK182)</f>
        <v>0</v>
      </c>
    </row>
    <row r="179" spans="1:65" s="159" customFormat="1" ht="22.15" customHeight="1">
      <c r="A179" s="156"/>
      <c r="B179" s="157"/>
      <c r="C179" s="235" t="s">
        <v>285</v>
      </c>
      <c r="D179" s="235" t="s">
        <v>153</v>
      </c>
      <c r="E179" s="236" t="s">
        <v>426</v>
      </c>
      <c r="F179" s="237" t="s">
        <v>427</v>
      </c>
      <c r="G179" s="238" t="s">
        <v>237</v>
      </c>
      <c r="H179" s="239">
        <v>100</v>
      </c>
      <c r="I179" s="101"/>
      <c r="J179" s="240">
        <f>ROUND(I179*H179,2)</f>
        <v>0</v>
      </c>
      <c r="K179" s="237" t="s">
        <v>157</v>
      </c>
      <c r="L179" s="157"/>
      <c r="M179" s="241" t="s">
        <v>1</v>
      </c>
      <c r="N179" s="242" t="s">
        <v>41</v>
      </c>
      <c r="O179" s="243"/>
      <c r="P179" s="244">
        <f>O179*H179</f>
        <v>0</v>
      </c>
      <c r="Q179" s="244">
        <v>8.7809999999999999E-2</v>
      </c>
      <c r="R179" s="244">
        <f>Q179*H179</f>
        <v>8.7810000000000006</v>
      </c>
      <c r="S179" s="244">
        <v>0</v>
      </c>
      <c r="T179" s="245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246" t="s">
        <v>158</v>
      </c>
      <c r="AT179" s="246" t="s">
        <v>153</v>
      </c>
      <c r="AU179" s="246" t="s">
        <v>86</v>
      </c>
      <c r="AY179" s="149" t="s">
        <v>151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49" t="s">
        <v>84</v>
      </c>
      <c r="BK179" s="247">
        <f>ROUND(I179*H179,2)</f>
        <v>0</v>
      </c>
      <c r="BL179" s="149" t="s">
        <v>158</v>
      </c>
      <c r="BM179" s="246" t="s">
        <v>867</v>
      </c>
    </row>
    <row r="180" spans="1:65" s="159" customFormat="1" ht="22.15" customHeight="1">
      <c r="A180" s="156"/>
      <c r="B180" s="157"/>
      <c r="C180" s="235" t="s">
        <v>290</v>
      </c>
      <c r="D180" s="235" t="s">
        <v>153</v>
      </c>
      <c r="E180" s="236" t="s">
        <v>430</v>
      </c>
      <c r="F180" s="237" t="s">
        <v>431</v>
      </c>
      <c r="G180" s="238" t="s">
        <v>288</v>
      </c>
      <c r="H180" s="239">
        <v>1</v>
      </c>
      <c r="I180" s="101"/>
      <c r="J180" s="240">
        <f>ROUND(I180*H180,2)</f>
        <v>0</v>
      </c>
      <c r="K180" s="237" t="s">
        <v>157</v>
      </c>
      <c r="L180" s="157"/>
      <c r="M180" s="241" t="s">
        <v>1</v>
      </c>
      <c r="N180" s="242" t="s">
        <v>41</v>
      </c>
      <c r="O180" s="243"/>
      <c r="P180" s="244">
        <f>O180*H180</f>
        <v>0</v>
      </c>
      <c r="Q180" s="244">
        <v>0.19503999999999999</v>
      </c>
      <c r="R180" s="244">
        <f>Q180*H180</f>
        <v>0.19503999999999999</v>
      </c>
      <c r="S180" s="244">
        <v>0</v>
      </c>
      <c r="T180" s="245">
        <f>S180*H180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246" t="s">
        <v>158</v>
      </c>
      <c r="AT180" s="246" t="s">
        <v>153</v>
      </c>
      <c r="AU180" s="246" t="s">
        <v>86</v>
      </c>
      <c r="AY180" s="149" t="s">
        <v>151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49" t="s">
        <v>84</v>
      </c>
      <c r="BK180" s="247">
        <f>ROUND(I180*H180,2)</f>
        <v>0</v>
      </c>
      <c r="BL180" s="149" t="s">
        <v>158</v>
      </c>
      <c r="BM180" s="246" t="s">
        <v>868</v>
      </c>
    </row>
    <row r="181" spans="1:65" s="159" customFormat="1" ht="22.15" customHeight="1">
      <c r="A181" s="156"/>
      <c r="B181" s="157"/>
      <c r="C181" s="235" t="s">
        <v>294</v>
      </c>
      <c r="D181" s="235" t="s">
        <v>153</v>
      </c>
      <c r="E181" s="236" t="s">
        <v>434</v>
      </c>
      <c r="F181" s="237" t="s">
        <v>435</v>
      </c>
      <c r="G181" s="238" t="s">
        <v>288</v>
      </c>
      <c r="H181" s="239">
        <v>1</v>
      </c>
      <c r="I181" s="101"/>
      <c r="J181" s="240">
        <f>ROUND(I181*H181,2)</f>
        <v>0</v>
      </c>
      <c r="K181" s="237" t="s">
        <v>157</v>
      </c>
      <c r="L181" s="157"/>
      <c r="M181" s="241" t="s">
        <v>1</v>
      </c>
      <c r="N181" s="242" t="s">
        <v>41</v>
      </c>
      <c r="O181" s="243"/>
      <c r="P181" s="244">
        <f>O181*H181</f>
        <v>0</v>
      </c>
      <c r="Q181" s="244">
        <v>8.0000000000000007E-5</v>
      </c>
      <c r="R181" s="244">
        <f>Q181*H181</f>
        <v>8.0000000000000007E-5</v>
      </c>
      <c r="S181" s="244">
        <v>0</v>
      </c>
      <c r="T181" s="245">
        <f>S181*H181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R181" s="246" t="s">
        <v>158</v>
      </c>
      <c r="AT181" s="246" t="s">
        <v>153</v>
      </c>
      <c r="AU181" s="246" t="s">
        <v>86</v>
      </c>
      <c r="AY181" s="149" t="s">
        <v>151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49" t="s">
        <v>84</v>
      </c>
      <c r="BK181" s="247">
        <f>ROUND(I181*H181,2)</f>
        <v>0</v>
      </c>
      <c r="BL181" s="149" t="s">
        <v>158</v>
      </c>
      <c r="BM181" s="246" t="s">
        <v>869</v>
      </c>
    </row>
    <row r="182" spans="1:65" s="159" customFormat="1" ht="19.899999999999999" customHeight="1">
      <c r="A182" s="156"/>
      <c r="B182" s="157"/>
      <c r="C182" s="235" t="s">
        <v>299</v>
      </c>
      <c r="D182" s="235" t="s">
        <v>153</v>
      </c>
      <c r="E182" s="236" t="s">
        <v>438</v>
      </c>
      <c r="F182" s="237" t="s">
        <v>439</v>
      </c>
      <c r="G182" s="238" t="s">
        <v>288</v>
      </c>
      <c r="H182" s="239">
        <v>1</v>
      </c>
      <c r="I182" s="101"/>
      <c r="J182" s="240">
        <f>ROUND(I182*H182,2)</f>
        <v>0</v>
      </c>
      <c r="K182" s="237" t="s">
        <v>157</v>
      </c>
      <c r="L182" s="157"/>
      <c r="M182" s="241" t="s">
        <v>1</v>
      </c>
      <c r="N182" s="242" t="s">
        <v>41</v>
      </c>
      <c r="O182" s="243"/>
      <c r="P182" s="244">
        <f>O182*H182</f>
        <v>0</v>
      </c>
      <c r="Q182" s="244">
        <v>2.0000000000000001E-4</v>
      </c>
      <c r="R182" s="244">
        <f>Q182*H182</f>
        <v>2.0000000000000001E-4</v>
      </c>
      <c r="S182" s="244">
        <v>0</v>
      </c>
      <c r="T182" s="245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246" t="s">
        <v>158</v>
      </c>
      <c r="AT182" s="246" t="s">
        <v>153</v>
      </c>
      <c r="AU182" s="246" t="s">
        <v>86</v>
      </c>
      <c r="AY182" s="149" t="s">
        <v>151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49" t="s">
        <v>84</v>
      </c>
      <c r="BK182" s="247">
        <f>ROUND(I182*H182,2)</f>
        <v>0</v>
      </c>
      <c r="BL182" s="149" t="s">
        <v>158</v>
      </c>
      <c r="BM182" s="246" t="s">
        <v>870</v>
      </c>
    </row>
    <row r="183" spans="1:65" s="222" customFormat="1" ht="22.9" customHeight="1">
      <c r="B183" s="223"/>
      <c r="D183" s="224" t="s">
        <v>75</v>
      </c>
      <c r="E183" s="233" t="s">
        <v>871</v>
      </c>
      <c r="F183" s="233" t="s">
        <v>872</v>
      </c>
      <c r="I183" s="85"/>
      <c r="J183" s="234">
        <f>BK183</f>
        <v>0</v>
      </c>
      <c r="L183" s="223"/>
      <c r="M183" s="227"/>
      <c r="N183" s="228"/>
      <c r="O183" s="228"/>
      <c r="P183" s="229">
        <f>P184</f>
        <v>0</v>
      </c>
      <c r="Q183" s="228"/>
      <c r="R183" s="229">
        <f>R184</f>
        <v>0</v>
      </c>
      <c r="S183" s="228"/>
      <c r="T183" s="230">
        <f>T184</f>
        <v>9.6000000000000002E-2</v>
      </c>
      <c r="AR183" s="224" t="s">
        <v>84</v>
      </c>
      <c r="AT183" s="231" t="s">
        <v>75</v>
      </c>
      <c r="AU183" s="231" t="s">
        <v>84</v>
      </c>
      <c r="AY183" s="224" t="s">
        <v>151</v>
      </c>
      <c r="BK183" s="232">
        <f>BK184</f>
        <v>0</v>
      </c>
    </row>
    <row r="184" spans="1:65" s="159" customFormat="1" ht="22.15" customHeight="1">
      <c r="A184" s="156"/>
      <c r="B184" s="157"/>
      <c r="C184" s="235" t="s">
        <v>303</v>
      </c>
      <c r="D184" s="235" t="s">
        <v>153</v>
      </c>
      <c r="E184" s="236" t="s">
        <v>873</v>
      </c>
      <c r="F184" s="237" t="s">
        <v>874</v>
      </c>
      <c r="G184" s="238" t="s">
        <v>288</v>
      </c>
      <c r="H184" s="239">
        <v>12</v>
      </c>
      <c r="I184" s="101"/>
      <c r="J184" s="240">
        <f>ROUND(I184*H184,2)</f>
        <v>0</v>
      </c>
      <c r="K184" s="237" t="s">
        <v>157</v>
      </c>
      <c r="L184" s="157"/>
      <c r="M184" s="241" t="s">
        <v>1</v>
      </c>
      <c r="N184" s="242" t="s">
        <v>41</v>
      </c>
      <c r="O184" s="243"/>
      <c r="P184" s="244">
        <f>O184*H184</f>
        <v>0</v>
      </c>
      <c r="Q184" s="244">
        <v>0</v>
      </c>
      <c r="R184" s="244">
        <f>Q184*H184</f>
        <v>0</v>
      </c>
      <c r="S184" s="244">
        <v>8.0000000000000002E-3</v>
      </c>
      <c r="T184" s="245">
        <f>S184*H184</f>
        <v>9.6000000000000002E-2</v>
      </c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R184" s="246" t="s">
        <v>158</v>
      </c>
      <c r="AT184" s="246" t="s">
        <v>153</v>
      </c>
      <c r="AU184" s="246" t="s">
        <v>86</v>
      </c>
      <c r="AY184" s="149" t="s">
        <v>151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49" t="s">
        <v>84</v>
      </c>
      <c r="BK184" s="247">
        <f>ROUND(I184*H184,2)</f>
        <v>0</v>
      </c>
      <c r="BL184" s="149" t="s">
        <v>158</v>
      </c>
      <c r="BM184" s="246" t="s">
        <v>875</v>
      </c>
    </row>
    <row r="185" spans="1:65" s="222" customFormat="1" ht="22.9" customHeight="1">
      <c r="B185" s="223"/>
      <c r="D185" s="224" t="s">
        <v>75</v>
      </c>
      <c r="E185" s="233" t="s">
        <v>876</v>
      </c>
      <c r="F185" s="233" t="s">
        <v>877</v>
      </c>
      <c r="I185" s="85"/>
      <c r="J185" s="234">
        <f>BK185</f>
        <v>0</v>
      </c>
      <c r="L185" s="223"/>
      <c r="M185" s="227"/>
      <c r="N185" s="228"/>
      <c r="O185" s="228"/>
      <c r="P185" s="229">
        <f>SUM(P186:P187)</f>
        <v>0</v>
      </c>
      <c r="Q185" s="228"/>
      <c r="R185" s="229">
        <f>SUM(R186:R187)</f>
        <v>3.8400000000000005E-3</v>
      </c>
      <c r="S185" s="228"/>
      <c r="T185" s="230">
        <f>SUM(T186:T187)</f>
        <v>0</v>
      </c>
      <c r="AR185" s="224" t="s">
        <v>84</v>
      </c>
      <c r="AT185" s="231" t="s">
        <v>75</v>
      </c>
      <c r="AU185" s="231" t="s">
        <v>84</v>
      </c>
      <c r="AY185" s="224" t="s">
        <v>151</v>
      </c>
      <c r="BK185" s="232">
        <f>SUM(BK186:BK187)</f>
        <v>0</v>
      </c>
    </row>
    <row r="186" spans="1:65" s="159" customFormat="1" ht="22.15" customHeight="1">
      <c r="A186" s="156"/>
      <c r="B186" s="157"/>
      <c r="C186" s="235" t="s">
        <v>307</v>
      </c>
      <c r="D186" s="235" t="s">
        <v>153</v>
      </c>
      <c r="E186" s="236" t="s">
        <v>878</v>
      </c>
      <c r="F186" s="237" t="s">
        <v>879</v>
      </c>
      <c r="G186" s="238" t="s">
        <v>288</v>
      </c>
      <c r="H186" s="239">
        <v>64</v>
      </c>
      <c r="I186" s="101"/>
      <c r="J186" s="240">
        <f>ROUND(I186*H186,2)</f>
        <v>0</v>
      </c>
      <c r="K186" s="237" t="s">
        <v>157</v>
      </c>
      <c r="L186" s="157"/>
      <c r="M186" s="241" t="s">
        <v>1</v>
      </c>
      <c r="N186" s="242" t="s">
        <v>41</v>
      </c>
      <c r="O186" s="243"/>
      <c r="P186" s="244">
        <f>O186*H186</f>
        <v>0</v>
      </c>
      <c r="Q186" s="244">
        <v>2.0000000000000002E-5</v>
      </c>
      <c r="R186" s="244">
        <f>Q186*H186</f>
        <v>1.2800000000000001E-3</v>
      </c>
      <c r="S186" s="244">
        <v>0</v>
      </c>
      <c r="T186" s="245">
        <f>S186*H186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R186" s="246" t="s">
        <v>158</v>
      </c>
      <c r="AT186" s="246" t="s">
        <v>153</v>
      </c>
      <c r="AU186" s="246" t="s">
        <v>86</v>
      </c>
      <c r="AY186" s="149" t="s">
        <v>151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49" t="s">
        <v>84</v>
      </c>
      <c r="BK186" s="247">
        <f>ROUND(I186*H186,2)</f>
        <v>0</v>
      </c>
      <c r="BL186" s="149" t="s">
        <v>158</v>
      </c>
      <c r="BM186" s="246" t="s">
        <v>880</v>
      </c>
    </row>
    <row r="187" spans="1:65" s="159" customFormat="1" ht="22.15" customHeight="1">
      <c r="A187" s="156"/>
      <c r="B187" s="157"/>
      <c r="C187" s="235" t="s">
        <v>311</v>
      </c>
      <c r="D187" s="235" t="s">
        <v>153</v>
      </c>
      <c r="E187" s="236" t="s">
        <v>881</v>
      </c>
      <c r="F187" s="237" t="s">
        <v>882</v>
      </c>
      <c r="G187" s="238" t="s">
        <v>288</v>
      </c>
      <c r="H187" s="239">
        <v>64</v>
      </c>
      <c r="I187" s="101"/>
      <c r="J187" s="240">
        <f>ROUND(I187*H187,2)</f>
        <v>0</v>
      </c>
      <c r="K187" s="237" t="s">
        <v>157</v>
      </c>
      <c r="L187" s="157"/>
      <c r="M187" s="241" t="s">
        <v>1</v>
      </c>
      <c r="N187" s="242" t="s">
        <v>41</v>
      </c>
      <c r="O187" s="243"/>
      <c r="P187" s="244">
        <f>O187*H187</f>
        <v>0</v>
      </c>
      <c r="Q187" s="244">
        <v>4.0000000000000003E-5</v>
      </c>
      <c r="R187" s="244">
        <f>Q187*H187</f>
        <v>2.5600000000000002E-3</v>
      </c>
      <c r="S187" s="244">
        <v>0</v>
      </c>
      <c r="T187" s="245">
        <f>S187*H187</f>
        <v>0</v>
      </c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R187" s="246" t="s">
        <v>158</v>
      </c>
      <c r="AT187" s="246" t="s">
        <v>153</v>
      </c>
      <c r="AU187" s="246" t="s">
        <v>86</v>
      </c>
      <c r="AY187" s="149" t="s">
        <v>151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49" t="s">
        <v>84</v>
      </c>
      <c r="BK187" s="247">
        <f>ROUND(I187*H187,2)</f>
        <v>0</v>
      </c>
      <c r="BL187" s="149" t="s">
        <v>158</v>
      </c>
      <c r="BM187" s="246" t="s">
        <v>883</v>
      </c>
    </row>
    <row r="188" spans="1:65" s="222" customFormat="1" ht="22.9" customHeight="1">
      <c r="B188" s="223"/>
      <c r="D188" s="224" t="s">
        <v>75</v>
      </c>
      <c r="E188" s="233" t="s">
        <v>467</v>
      </c>
      <c r="F188" s="233" t="s">
        <v>468</v>
      </c>
      <c r="I188" s="85"/>
      <c r="J188" s="234">
        <f>BK188</f>
        <v>0</v>
      </c>
      <c r="L188" s="223"/>
      <c r="M188" s="227"/>
      <c r="N188" s="228"/>
      <c r="O188" s="228"/>
      <c r="P188" s="229">
        <f>SUM(P189:P192)</f>
        <v>0</v>
      </c>
      <c r="Q188" s="228"/>
      <c r="R188" s="229">
        <f>SUM(R189:R192)</f>
        <v>0</v>
      </c>
      <c r="S188" s="228"/>
      <c r="T188" s="230">
        <f>SUM(T189:T192)</f>
        <v>0</v>
      </c>
      <c r="AR188" s="224" t="s">
        <v>84</v>
      </c>
      <c r="AT188" s="231" t="s">
        <v>75</v>
      </c>
      <c r="AU188" s="231" t="s">
        <v>84</v>
      </c>
      <c r="AY188" s="224" t="s">
        <v>151</v>
      </c>
      <c r="BK188" s="232">
        <f>SUM(BK189:BK192)</f>
        <v>0</v>
      </c>
    </row>
    <row r="189" spans="1:65" s="159" customFormat="1" ht="22.15" customHeight="1">
      <c r="A189" s="156"/>
      <c r="B189" s="157"/>
      <c r="C189" s="235" t="s">
        <v>316</v>
      </c>
      <c r="D189" s="235" t="s">
        <v>153</v>
      </c>
      <c r="E189" s="236" t="s">
        <v>884</v>
      </c>
      <c r="F189" s="237" t="s">
        <v>885</v>
      </c>
      <c r="G189" s="238" t="s">
        <v>255</v>
      </c>
      <c r="H189" s="239">
        <v>9.6000000000000002E-2</v>
      </c>
      <c r="I189" s="101"/>
      <c r="J189" s="240">
        <f>ROUND(I189*H189,2)</f>
        <v>0</v>
      </c>
      <c r="K189" s="237" t="s">
        <v>157</v>
      </c>
      <c r="L189" s="157"/>
      <c r="M189" s="241" t="s">
        <v>1</v>
      </c>
      <c r="N189" s="242" t="s">
        <v>41</v>
      </c>
      <c r="O189" s="243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R189" s="246" t="s">
        <v>158</v>
      </c>
      <c r="AT189" s="246" t="s">
        <v>153</v>
      </c>
      <c r="AU189" s="246" t="s">
        <v>86</v>
      </c>
      <c r="AY189" s="149" t="s">
        <v>151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49" t="s">
        <v>84</v>
      </c>
      <c r="BK189" s="247">
        <f>ROUND(I189*H189,2)</f>
        <v>0</v>
      </c>
      <c r="BL189" s="149" t="s">
        <v>158</v>
      </c>
      <c r="BM189" s="246" t="s">
        <v>886</v>
      </c>
    </row>
    <row r="190" spans="1:65" s="159" customFormat="1" ht="22.15" customHeight="1">
      <c r="A190" s="156"/>
      <c r="B190" s="157"/>
      <c r="C190" s="235" t="s">
        <v>321</v>
      </c>
      <c r="D190" s="235" t="s">
        <v>153</v>
      </c>
      <c r="E190" s="236" t="s">
        <v>887</v>
      </c>
      <c r="F190" s="237" t="s">
        <v>888</v>
      </c>
      <c r="G190" s="238" t="s">
        <v>255</v>
      </c>
      <c r="H190" s="239">
        <v>9.6000000000000002E-2</v>
      </c>
      <c r="I190" s="101"/>
      <c r="J190" s="240">
        <f>ROUND(I190*H190,2)</f>
        <v>0</v>
      </c>
      <c r="K190" s="237" t="s">
        <v>157</v>
      </c>
      <c r="L190" s="157"/>
      <c r="M190" s="241" t="s">
        <v>1</v>
      </c>
      <c r="N190" s="242" t="s">
        <v>41</v>
      </c>
      <c r="O190" s="24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R190" s="246" t="s">
        <v>158</v>
      </c>
      <c r="AT190" s="246" t="s">
        <v>153</v>
      </c>
      <c r="AU190" s="246" t="s">
        <v>86</v>
      </c>
      <c r="AY190" s="149" t="s">
        <v>151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49" t="s">
        <v>84</v>
      </c>
      <c r="BK190" s="247">
        <f>ROUND(I190*H190,2)</f>
        <v>0</v>
      </c>
      <c r="BL190" s="149" t="s">
        <v>158</v>
      </c>
      <c r="BM190" s="246" t="s">
        <v>889</v>
      </c>
    </row>
    <row r="191" spans="1:65" s="159" customFormat="1" ht="22.15" customHeight="1">
      <c r="A191" s="156"/>
      <c r="B191" s="157"/>
      <c r="C191" s="235" t="s">
        <v>326</v>
      </c>
      <c r="D191" s="235" t="s">
        <v>153</v>
      </c>
      <c r="E191" s="236" t="s">
        <v>890</v>
      </c>
      <c r="F191" s="237" t="s">
        <v>891</v>
      </c>
      <c r="G191" s="238" t="s">
        <v>255</v>
      </c>
      <c r="H191" s="239">
        <v>9.6000000000000002E-2</v>
      </c>
      <c r="I191" s="101"/>
      <c r="J191" s="240">
        <f>ROUND(I191*H191,2)</f>
        <v>0</v>
      </c>
      <c r="K191" s="237" t="s">
        <v>157</v>
      </c>
      <c r="L191" s="157"/>
      <c r="M191" s="241" t="s">
        <v>1</v>
      </c>
      <c r="N191" s="242" t="s">
        <v>41</v>
      </c>
      <c r="O191" s="24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R191" s="246" t="s">
        <v>158</v>
      </c>
      <c r="AT191" s="246" t="s">
        <v>153</v>
      </c>
      <c r="AU191" s="246" t="s">
        <v>86</v>
      </c>
      <c r="AY191" s="149" t="s">
        <v>151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49" t="s">
        <v>84</v>
      </c>
      <c r="BK191" s="247">
        <f>ROUND(I191*H191,2)</f>
        <v>0</v>
      </c>
      <c r="BL191" s="149" t="s">
        <v>158</v>
      </c>
      <c r="BM191" s="246" t="s">
        <v>892</v>
      </c>
    </row>
    <row r="192" spans="1:65" s="159" customFormat="1" ht="30" customHeight="1">
      <c r="A192" s="156"/>
      <c r="B192" s="157"/>
      <c r="C192" s="235" t="s">
        <v>330</v>
      </c>
      <c r="D192" s="235" t="s">
        <v>153</v>
      </c>
      <c r="E192" s="236" t="s">
        <v>893</v>
      </c>
      <c r="F192" s="237" t="s">
        <v>894</v>
      </c>
      <c r="G192" s="238" t="s">
        <v>255</v>
      </c>
      <c r="H192" s="239">
        <v>9.6000000000000002E-2</v>
      </c>
      <c r="I192" s="101"/>
      <c r="J192" s="240">
        <f>ROUND(I192*H192,2)</f>
        <v>0</v>
      </c>
      <c r="K192" s="237" t="s">
        <v>157</v>
      </c>
      <c r="L192" s="157"/>
      <c r="M192" s="241" t="s">
        <v>1</v>
      </c>
      <c r="N192" s="242" t="s">
        <v>41</v>
      </c>
      <c r="O192" s="243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R192" s="246" t="s">
        <v>158</v>
      </c>
      <c r="AT192" s="246" t="s">
        <v>153</v>
      </c>
      <c r="AU192" s="246" t="s">
        <v>86</v>
      </c>
      <c r="AY192" s="149" t="s">
        <v>151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49" t="s">
        <v>84</v>
      </c>
      <c r="BK192" s="247">
        <f>ROUND(I192*H192,2)</f>
        <v>0</v>
      </c>
      <c r="BL192" s="149" t="s">
        <v>158</v>
      </c>
      <c r="BM192" s="246" t="s">
        <v>895</v>
      </c>
    </row>
    <row r="193" spans="1:65" s="222" customFormat="1" ht="22.9" customHeight="1">
      <c r="B193" s="223"/>
      <c r="D193" s="224" t="s">
        <v>75</v>
      </c>
      <c r="E193" s="233" t="s">
        <v>486</v>
      </c>
      <c r="F193" s="233" t="s">
        <v>487</v>
      </c>
      <c r="I193" s="85"/>
      <c r="J193" s="234">
        <f>BK193</f>
        <v>0</v>
      </c>
      <c r="L193" s="223"/>
      <c r="M193" s="227"/>
      <c r="N193" s="228"/>
      <c r="O193" s="228"/>
      <c r="P193" s="229">
        <f>P194</f>
        <v>0</v>
      </c>
      <c r="Q193" s="228"/>
      <c r="R193" s="229">
        <f>R194</f>
        <v>0</v>
      </c>
      <c r="S193" s="228"/>
      <c r="T193" s="230">
        <f>T194</f>
        <v>0</v>
      </c>
      <c r="AR193" s="224" t="s">
        <v>84</v>
      </c>
      <c r="AT193" s="231" t="s">
        <v>75</v>
      </c>
      <c r="AU193" s="231" t="s">
        <v>84</v>
      </c>
      <c r="AY193" s="224" t="s">
        <v>151</v>
      </c>
      <c r="BK193" s="232">
        <f>BK194</f>
        <v>0</v>
      </c>
    </row>
    <row r="194" spans="1:65" s="159" customFormat="1" ht="22.15" customHeight="1">
      <c r="A194" s="156"/>
      <c r="B194" s="157"/>
      <c r="C194" s="235" t="s">
        <v>334</v>
      </c>
      <c r="D194" s="235" t="s">
        <v>153</v>
      </c>
      <c r="E194" s="236" t="s">
        <v>489</v>
      </c>
      <c r="F194" s="237" t="s">
        <v>490</v>
      </c>
      <c r="G194" s="238" t="s">
        <v>255</v>
      </c>
      <c r="H194" s="239">
        <v>31.018000000000001</v>
      </c>
      <c r="I194" s="101"/>
      <c r="J194" s="240">
        <f>ROUND(I194*H194,2)</f>
        <v>0</v>
      </c>
      <c r="K194" s="237" t="s">
        <v>157</v>
      </c>
      <c r="L194" s="157"/>
      <c r="M194" s="241" t="s">
        <v>1</v>
      </c>
      <c r="N194" s="242" t="s">
        <v>41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R194" s="246" t="s">
        <v>158</v>
      </c>
      <c r="AT194" s="246" t="s">
        <v>153</v>
      </c>
      <c r="AU194" s="246" t="s">
        <v>86</v>
      </c>
      <c r="AY194" s="149" t="s">
        <v>151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49" t="s">
        <v>84</v>
      </c>
      <c r="BK194" s="247">
        <f>ROUND(I194*H194,2)</f>
        <v>0</v>
      </c>
      <c r="BL194" s="149" t="s">
        <v>158</v>
      </c>
      <c r="BM194" s="246" t="s">
        <v>896</v>
      </c>
    </row>
    <row r="195" spans="1:65" s="222" customFormat="1" ht="25.9" customHeight="1">
      <c r="B195" s="223"/>
      <c r="D195" s="224" t="s">
        <v>75</v>
      </c>
      <c r="E195" s="225" t="s">
        <v>732</v>
      </c>
      <c r="F195" s="225" t="s">
        <v>733</v>
      </c>
      <c r="I195" s="85"/>
      <c r="J195" s="226">
        <f>BK195</f>
        <v>0</v>
      </c>
      <c r="L195" s="223"/>
      <c r="M195" s="227"/>
      <c r="N195" s="228"/>
      <c r="O195" s="228"/>
      <c r="P195" s="229">
        <f>P196+P204</f>
        <v>0</v>
      </c>
      <c r="Q195" s="228"/>
      <c r="R195" s="229">
        <f>R196+R204</f>
        <v>3.2965153200000001</v>
      </c>
      <c r="S195" s="228"/>
      <c r="T195" s="230">
        <f>T196+T204</f>
        <v>0</v>
      </c>
      <c r="AR195" s="224" t="s">
        <v>86</v>
      </c>
      <c r="AT195" s="231" t="s">
        <v>75</v>
      </c>
      <c r="AU195" s="231" t="s">
        <v>76</v>
      </c>
      <c r="AY195" s="224" t="s">
        <v>151</v>
      </c>
      <c r="BK195" s="232">
        <f>BK196+BK204</f>
        <v>0</v>
      </c>
    </row>
    <row r="196" spans="1:65" s="222" customFormat="1" ht="22.9" customHeight="1">
      <c r="B196" s="223"/>
      <c r="D196" s="224" t="s">
        <v>75</v>
      </c>
      <c r="E196" s="233" t="s">
        <v>897</v>
      </c>
      <c r="F196" s="233" t="s">
        <v>898</v>
      </c>
      <c r="I196" s="85"/>
      <c r="J196" s="234">
        <f>BK196</f>
        <v>0</v>
      </c>
      <c r="L196" s="223"/>
      <c r="M196" s="227"/>
      <c r="N196" s="228"/>
      <c r="O196" s="228"/>
      <c r="P196" s="229">
        <f>SUM(P197:P203)</f>
        <v>0</v>
      </c>
      <c r="Q196" s="228"/>
      <c r="R196" s="229">
        <f>SUM(R197:R203)</f>
        <v>3.15605</v>
      </c>
      <c r="S196" s="228"/>
      <c r="T196" s="230">
        <f>SUM(T197:T203)</f>
        <v>0</v>
      </c>
      <c r="AR196" s="224" t="s">
        <v>86</v>
      </c>
      <c r="AT196" s="231" t="s">
        <v>75</v>
      </c>
      <c r="AU196" s="231" t="s">
        <v>84</v>
      </c>
      <c r="AY196" s="224" t="s">
        <v>151</v>
      </c>
      <c r="BK196" s="232">
        <f>SUM(BK197:BK203)</f>
        <v>0</v>
      </c>
    </row>
    <row r="197" spans="1:65" s="159" customFormat="1" ht="22.15" customHeight="1">
      <c r="A197" s="156"/>
      <c r="B197" s="157"/>
      <c r="C197" s="235" t="s">
        <v>338</v>
      </c>
      <c r="D197" s="235" t="s">
        <v>153</v>
      </c>
      <c r="E197" s="236" t="s">
        <v>899</v>
      </c>
      <c r="F197" s="237" t="s">
        <v>900</v>
      </c>
      <c r="G197" s="238" t="s">
        <v>752</v>
      </c>
      <c r="H197" s="239">
        <v>1101</v>
      </c>
      <c r="I197" s="101"/>
      <c r="J197" s="240">
        <f>ROUND(I197*H197,2)</f>
        <v>0</v>
      </c>
      <c r="K197" s="237" t="s">
        <v>157</v>
      </c>
      <c r="L197" s="157"/>
      <c r="M197" s="241" t="s">
        <v>1</v>
      </c>
      <c r="N197" s="242" t="s">
        <v>41</v>
      </c>
      <c r="O197" s="243"/>
      <c r="P197" s="244">
        <f>O197*H197</f>
        <v>0</v>
      </c>
      <c r="Q197" s="244">
        <v>5.0000000000000002E-5</v>
      </c>
      <c r="R197" s="244">
        <f>Q197*H197</f>
        <v>5.5050000000000002E-2</v>
      </c>
      <c r="S197" s="244">
        <v>0</v>
      </c>
      <c r="T197" s="245">
        <f>S197*H197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R197" s="246" t="s">
        <v>219</v>
      </c>
      <c r="AT197" s="246" t="s">
        <v>153</v>
      </c>
      <c r="AU197" s="246" t="s">
        <v>86</v>
      </c>
      <c r="AY197" s="149" t="s">
        <v>151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49" t="s">
        <v>84</v>
      </c>
      <c r="BK197" s="247">
        <f>ROUND(I197*H197,2)</f>
        <v>0</v>
      </c>
      <c r="BL197" s="149" t="s">
        <v>219</v>
      </c>
      <c r="BM197" s="246" t="s">
        <v>901</v>
      </c>
    </row>
    <row r="198" spans="1:65" s="159" customFormat="1" ht="22.15" customHeight="1">
      <c r="A198" s="156"/>
      <c r="B198" s="157"/>
      <c r="C198" s="265" t="s">
        <v>342</v>
      </c>
      <c r="D198" s="265" t="s">
        <v>195</v>
      </c>
      <c r="E198" s="266" t="s">
        <v>902</v>
      </c>
      <c r="F198" s="267" t="s">
        <v>903</v>
      </c>
      <c r="G198" s="268" t="s">
        <v>255</v>
      </c>
      <c r="H198" s="269">
        <v>1.075</v>
      </c>
      <c r="I198" s="131"/>
      <c r="J198" s="270">
        <f>ROUND(I198*H198,2)</f>
        <v>0</v>
      </c>
      <c r="K198" s="267" t="s">
        <v>157</v>
      </c>
      <c r="L198" s="271"/>
      <c r="M198" s="272" t="s">
        <v>1</v>
      </c>
      <c r="N198" s="273" t="s">
        <v>41</v>
      </c>
      <c r="O198" s="243"/>
      <c r="P198" s="244">
        <f>O198*H198</f>
        <v>0</v>
      </c>
      <c r="Q198" s="244">
        <v>1</v>
      </c>
      <c r="R198" s="244">
        <f>Q198*H198</f>
        <v>1.075</v>
      </c>
      <c r="S198" s="244">
        <v>0</v>
      </c>
      <c r="T198" s="245">
        <f>S198*H198</f>
        <v>0</v>
      </c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R198" s="246" t="s">
        <v>186</v>
      </c>
      <c r="AT198" s="246" t="s">
        <v>195</v>
      </c>
      <c r="AU198" s="246" t="s">
        <v>86</v>
      </c>
      <c r="AY198" s="149" t="s">
        <v>151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49" t="s">
        <v>84</v>
      </c>
      <c r="BK198" s="247">
        <f>ROUND(I198*H198,2)</f>
        <v>0</v>
      </c>
      <c r="BL198" s="149" t="s">
        <v>158</v>
      </c>
      <c r="BM198" s="246" t="s">
        <v>904</v>
      </c>
    </row>
    <row r="199" spans="1:65" s="248" customFormat="1">
      <c r="B199" s="249"/>
      <c r="D199" s="250" t="s">
        <v>168</v>
      </c>
      <c r="E199" s="251" t="s">
        <v>1</v>
      </c>
      <c r="F199" s="252" t="s">
        <v>905</v>
      </c>
      <c r="H199" s="253">
        <v>1.075</v>
      </c>
      <c r="I199" s="114"/>
      <c r="L199" s="249"/>
      <c r="M199" s="254"/>
      <c r="N199" s="255"/>
      <c r="O199" s="255"/>
      <c r="P199" s="255"/>
      <c r="Q199" s="255"/>
      <c r="R199" s="255"/>
      <c r="S199" s="255"/>
      <c r="T199" s="256"/>
      <c r="AT199" s="251" t="s">
        <v>168</v>
      </c>
      <c r="AU199" s="251" t="s">
        <v>86</v>
      </c>
      <c r="AV199" s="248" t="s">
        <v>86</v>
      </c>
      <c r="AW199" s="248" t="s">
        <v>32</v>
      </c>
      <c r="AX199" s="248" t="s">
        <v>84</v>
      </c>
      <c r="AY199" s="251" t="s">
        <v>151</v>
      </c>
    </row>
    <row r="200" spans="1:65" s="159" customFormat="1" ht="22.15" customHeight="1">
      <c r="A200" s="156"/>
      <c r="B200" s="157"/>
      <c r="C200" s="265" t="s">
        <v>348</v>
      </c>
      <c r="D200" s="265" t="s">
        <v>195</v>
      </c>
      <c r="E200" s="266" t="s">
        <v>906</v>
      </c>
      <c r="F200" s="267" t="s">
        <v>907</v>
      </c>
      <c r="G200" s="268" t="s">
        <v>255</v>
      </c>
      <c r="H200" s="269">
        <v>2.5999999999999999E-2</v>
      </c>
      <c r="I200" s="131"/>
      <c r="J200" s="270">
        <f>ROUND(I200*H200,2)</f>
        <v>0</v>
      </c>
      <c r="K200" s="267" t="s">
        <v>157</v>
      </c>
      <c r="L200" s="271"/>
      <c r="M200" s="272" t="s">
        <v>1</v>
      </c>
      <c r="N200" s="273" t="s">
        <v>41</v>
      </c>
      <c r="O200" s="243"/>
      <c r="P200" s="244">
        <f>O200*H200</f>
        <v>0</v>
      </c>
      <c r="Q200" s="244">
        <v>1</v>
      </c>
      <c r="R200" s="244">
        <f>Q200*H200</f>
        <v>2.5999999999999999E-2</v>
      </c>
      <c r="S200" s="244">
        <v>0</v>
      </c>
      <c r="T200" s="245">
        <f>S200*H200</f>
        <v>0</v>
      </c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R200" s="246" t="s">
        <v>186</v>
      </c>
      <c r="AT200" s="246" t="s">
        <v>195</v>
      </c>
      <c r="AU200" s="246" t="s">
        <v>86</v>
      </c>
      <c r="AY200" s="149" t="s">
        <v>151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49" t="s">
        <v>84</v>
      </c>
      <c r="BK200" s="247">
        <f>ROUND(I200*H200,2)</f>
        <v>0</v>
      </c>
      <c r="BL200" s="149" t="s">
        <v>158</v>
      </c>
      <c r="BM200" s="246" t="s">
        <v>908</v>
      </c>
    </row>
    <row r="201" spans="1:65" s="248" customFormat="1">
      <c r="B201" s="249"/>
      <c r="D201" s="250" t="s">
        <v>168</v>
      </c>
      <c r="E201" s="251" t="s">
        <v>1</v>
      </c>
      <c r="F201" s="252" t="s">
        <v>909</v>
      </c>
      <c r="H201" s="253">
        <v>2.5999999999999999E-2</v>
      </c>
      <c r="I201" s="114"/>
      <c r="L201" s="249"/>
      <c r="M201" s="254"/>
      <c r="N201" s="255"/>
      <c r="O201" s="255"/>
      <c r="P201" s="255"/>
      <c r="Q201" s="255"/>
      <c r="R201" s="255"/>
      <c r="S201" s="255"/>
      <c r="T201" s="256"/>
      <c r="AT201" s="251" t="s">
        <v>168</v>
      </c>
      <c r="AU201" s="251" t="s">
        <v>86</v>
      </c>
      <c r="AV201" s="248" t="s">
        <v>86</v>
      </c>
      <c r="AW201" s="248" t="s">
        <v>32</v>
      </c>
      <c r="AX201" s="248" t="s">
        <v>84</v>
      </c>
      <c r="AY201" s="251" t="s">
        <v>151</v>
      </c>
    </row>
    <row r="202" spans="1:65" s="159" customFormat="1" ht="14.45" customHeight="1">
      <c r="A202" s="156"/>
      <c r="B202" s="157"/>
      <c r="C202" s="265" t="s">
        <v>352</v>
      </c>
      <c r="D202" s="265" t="s">
        <v>195</v>
      </c>
      <c r="E202" s="266" t="s">
        <v>910</v>
      </c>
      <c r="F202" s="267" t="s">
        <v>911</v>
      </c>
      <c r="G202" s="268" t="s">
        <v>461</v>
      </c>
      <c r="H202" s="269">
        <v>2</v>
      </c>
      <c r="I202" s="131"/>
      <c r="J202" s="270">
        <f>ROUND(I202*H202,2)</f>
        <v>0</v>
      </c>
      <c r="K202" s="267" t="s">
        <v>1</v>
      </c>
      <c r="L202" s="271"/>
      <c r="M202" s="272" t="s">
        <v>1</v>
      </c>
      <c r="N202" s="273" t="s">
        <v>41</v>
      </c>
      <c r="O202" s="243"/>
      <c r="P202" s="244">
        <f>O202*H202</f>
        <v>0</v>
      </c>
      <c r="Q202" s="244">
        <v>1</v>
      </c>
      <c r="R202" s="244">
        <f>Q202*H202</f>
        <v>2</v>
      </c>
      <c r="S202" s="244">
        <v>0</v>
      </c>
      <c r="T202" s="245">
        <f>S202*H202</f>
        <v>0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R202" s="246" t="s">
        <v>186</v>
      </c>
      <c r="AT202" s="246" t="s">
        <v>195</v>
      </c>
      <c r="AU202" s="246" t="s">
        <v>86</v>
      </c>
      <c r="AY202" s="149" t="s">
        <v>151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49" t="s">
        <v>84</v>
      </c>
      <c r="BK202" s="247">
        <f>ROUND(I202*H202,2)</f>
        <v>0</v>
      </c>
      <c r="BL202" s="149" t="s">
        <v>158</v>
      </c>
      <c r="BM202" s="246" t="s">
        <v>912</v>
      </c>
    </row>
    <row r="203" spans="1:65" s="159" customFormat="1" ht="22.15" customHeight="1">
      <c r="A203" s="156"/>
      <c r="B203" s="157"/>
      <c r="C203" s="235" t="s">
        <v>356</v>
      </c>
      <c r="D203" s="235" t="s">
        <v>153</v>
      </c>
      <c r="E203" s="236" t="s">
        <v>913</v>
      </c>
      <c r="F203" s="237" t="s">
        <v>914</v>
      </c>
      <c r="G203" s="238" t="s">
        <v>915</v>
      </c>
      <c r="H203" s="147"/>
      <c r="I203" s="101"/>
      <c r="J203" s="240">
        <f>ROUND(I203*H203,2)</f>
        <v>0</v>
      </c>
      <c r="K203" s="237" t="s">
        <v>157</v>
      </c>
      <c r="L203" s="157"/>
      <c r="M203" s="241" t="s">
        <v>1</v>
      </c>
      <c r="N203" s="242" t="s">
        <v>41</v>
      </c>
      <c r="O203" s="243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R203" s="246" t="s">
        <v>219</v>
      </c>
      <c r="AT203" s="246" t="s">
        <v>153</v>
      </c>
      <c r="AU203" s="246" t="s">
        <v>86</v>
      </c>
      <c r="AY203" s="149" t="s">
        <v>151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49" t="s">
        <v>84</v>
      </c>
      <c r="BK203" s="247">
        <f>ROUND(I203*H203,2)</f>
        <v>0</v>
      </c>
      <c r="BL203" s="149" t="s">
        <v>219</v>
      </c>
      <c r="BM203" s="246" t="s">
        <v>916</v>
      </c>
    </row>
    <row r="204" spans="1:65" s="222" customFormat="1" ht="22.9" customHeight="1">
      <c r="B204" s="223"/>
      <c r="D204" s="224" t="s">
        <v>75</v>
      </c>
      <c r="E204" s="233" t="s">
        <v>734</v>
      </c>
      <c r="F204" s="233" t="s">
        <v>735</v>
      </c>
      <c r="I204" s="85"/>
      <c r="J204" s="234">
        <f>BK204</f>
        <v>0</v>
      </c>
      <c r="L204" s="223"/>
      <c r="M204" s="227"/>
      <c r="N204" s="228"/>
      <c r="O204" s="228"/>
      <c r="P204" s="229">
        <f>SUM(P205:P211)</f>
        <v>0</v>
      </c>
      <c r="Q204" s="228"/>
      <c r="R204" s="229">
        <f>SUM(R205:R211)</f>
        <v>0.14046532</v>
      </c>
      <c r="S204" s="228"/>
      <c r="T204" s="230">
        <f>SUM(T205:T211)</f>
        <v>0</v>
      </c>
      <c r="AR204" s="224" t="s">
        <v>86</v>
      </c>
      <c r="AT204" s="231" t="s">
        <v>75</v>
      </c>
      <c r="AU204" s="231" t="s">
        <v>84</v>
      </c>
      <c r="AY204" s="224" t="s">
        <v>151</v>
      </c>
      <c r="BK204" s="232">
        <f>SUM(BK205:BK211)</f>
        <v>0</v>
      </c>
    </row>
    <row r="205" spans="1:65" s="159" customFormat="1" ht="22.15" customHeight="1">
      <c r="A205" s="156"/>
      <c r="B205" s="157"/>
      <c r="C205" s="235" t="s">
        <v>360</v>
      </c>
      <c r="D205" s="235" t="s">
        <v>153</v>
      </c>
      <c r="E205" s="236" t="s">
        <v>917</v>
      </c>
      <c r="F205" s="237" t="s">
        <v>918</v>
      </c>
      <c r="G205" s="238" t="s">
        <v>156</v>
      </c>
      <c r="H205" s="239">
        <v>45.722000000000001</v>
      </c>
      <c r="I205" s="101"/>
      <c r="J205" s="240">
        <f>ROUND(I205*H205,2)</f>
        <v>0</v>
      </c>
      <c r="K205" s="237" t="s">
        <v>157</v>
      </c>
      <c r="L205" s="157"/>
      <c r="M205" s="241" t="s">
        <v>1</v>
      </c>
      <c r="N205" s="242" t="s">
        <v>41</v>
      </c>
      <c r="O205" s="243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R205" s="246" t="s">
        <v>219</v>
      </c>
      <c r="AT205" s="246" t="s">
        <v>153</v>
      </c>
      <c r="AU205" s="246" t="s">
        <v>86</v>
      </c>
      <c r="AY205" s="149" t="s">
        <v>151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49" t="s">
        <v>84</v>
      </c>
      <c r="BK205" s="247">
        <f>ROUND(I205*H205,2)</f>
        <v>0</v>
      </c>
      <c r="BL205" s="149" t="s">
        <v>219</v>
      </c>
      <c r="BM205" s="246" t="s">
        <v>919</v>
      </c>
    </row>
    <row r="206" spans="1:65" s="248" customFormat="1">
      <c r="B206" s="249"/>
      <c r="D206" s="250" t="s">
        <v>168</v>
      </c>
      <c r="E206" s="251" t="s">
        <v>1</v>
      </c>
      <c r="F206" s="252" t="s">
        <v>920</v>
      </c>
      <c r="H206" s="253">
        <v>44.8</v>
      </c>
      <c r="I206" s="114"/>
      <c r="L206" s="249"/>
      <c r="M206" s="254"/>
      <c r="N206" s="255"/>
      <c r="O206" s="255"/>
      <c r="P206" s="255"/>
      <c r="Q206" s="255"/>
      <c r="R206" s="255"/>
      <c r="S206" s="255"/>
      <c r="T206" s="256"/>
      <c r="AT206" s="251" t="s">
        <v>168</v>
      </c>
      <c r="AU206" s="251" t="s">
        <v>86</v>
      </c>
      <c r="AV206" s="248" t="s">
        <v>86</v>
      </c>
      <c r="AW206" s="248" t="s">
        <v>32</v>
      </c>
      <c r="AX206" s="248" t="s">
        <v>76</v>
      </c>
      <c r="AY206" s="251" t="s">
        <v>151</v>
      </c>
    </row>
    <row r="207" spans="1:65" s="248" customFormat="1">
      <c r="B207" s="249"/>
      <c r="D207" s="250" t="s">
        <v>168</v>
      </c>
      <c r="E207" s="251" t="s">
        <v>1</v>
      </c>
      <c r="F207" s="252" t="s">
        <v>921</v>
      </c>
      <c r="H207" s="253">
        <v>0.92200000000000004</v>
      </c>
      <c r="I207" s="114"/>
      <c r="L207" s="249"/>
      <c r="M207" s="254"/>
      <c r="N207" s="255"/>
      <c r="O207" s="255"/>
      <c r="P207" s="255"/>
      <c r="Q207" s="255"/>
      <c r="R207" s="255"/>
      <c r="S207" s="255"/>
      <c r="T207" s="256"/>
      <c r="AT207" s="251" t="s">
        <v>168</v>
      </c>
      <c r="AU207" s="251" t="s">
        <v>86</v>
      </c>
      <c r="AV207" s="248" t="s">
        <v>86</v>
      </c>
      <c r="AW207" s="248" t="s">
        <v>32</v>
      </c>
      <c r="AX207" s="248" t="s">
        <v>76</v>
      </c>
      <c r="AY207" s="251" t="s">
        <v>151</v>
      </c>
    </row>
    <row r="208" spans="1:65" s="257" customFormat="1">
      <c r="B208" s="258"/>
      <c r="D208" s="250" t="s">
        <v>168</v>
      </c>
      <c r="E208" s="259" t="s">
        <v>1</v>
      </c>
      <c r="F208" s="260" t="s">
        <v>170</v>
      </c>
      <c r="H208" s="261">
        <v>45.721999999999994</v>
      </c>
      <c r="I208" s="122"/>
      <c r="L208" s="258"/>
      <c r="M208" s="262"/>
      <c r="N208" s="263"/>
      <c r="O208" s="263"/>
      <c r="P208" s="263"/>
      <c r="Q208" s="263"/>
      <c r="R208" s="263"/>
      <c r="S208" s="263"/>
      <c r="T208" s="264"/>
      <c r="AT208" s="259" t="s">
        <v>168</v>
      </c>
      <c r="AU208" s="259" t="s">
        <v>86</v>
      </c>
      <c r="AV208" s="257" t="s">
        <v>158</v>
      </c>
      <c r="AW208" s="257" t="s">
        <v>32</v>
      </c>
      <c r="AX208" s="257" t="s">
        <v>84</v>
      </c>
      <c r="AY208" s="259" t="s">
        <v>151</v>
      </c>
    </row>
    <row r="209" spans="1:65" s="159" customFormat="1" ht="14.45" customHeight="1">
      <c r="A209" s="156"/>
      <c r="B209" s="157"/>
      <c r="C209" s="265" t="s">
        <v>364</v>
      </c>
      <c r="D209" s="265" t="s">
        <v>195</v>
      </c>
      <c r="E209" s="266" t="s">
        <v>743</v>
      </c>
      <c r="F209" s="267" t="s">
        <v>744</v>
      </c>
      <c r="G209" s="268" t="s">
        <v>255</v>
      </c>
      <c r="H209" s="269">
        <v>4.5999999999999999E-2</v>
      </c>
      <c r="I209" s="131"/>
      <c r="J209" s="270">
        <f>ROUND(I209*H209,2)</f>
        <v>0</v>
      </c>
      <c r="K209" s="267" t="s">
        <v>157</v>
      </c>
      <c r="L209" s="271"/>
      <c r="M209" s="272" t="s">
        <v>1</v>
      </c>
      <c r="N209" s="273" t="s">
        <v>41</v>
      </c>
      <c r="O209" s="243"/>
      <c r="P209" s="244">
        <f>O209*H209</f>
        <v>0</v>
      </c>
      <c r="Q209" s="244">
        <v>1</v>
      </c>
      <c r="R209" s="244">
        <f>Q209*H209</f>
        <v>4.5999999999999999E-2</v>
      </c>
      <c r="S209" s="244">
        <v>0</v>
      </c>
      <c r="T209" s="245">
        <f>S209*H209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R209" s="246" t="s">
        <v>285</v>
      </c>
      <c r="AT209" s="246" t="s">
        <v>195</v>
      </c>
      <c r="AU209" s="246" t="s">
        <v>86</v>
      </c>
      <c r="AY209" s="149" t="s">
        <v>151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49" t="s">
        <v>84</v>
      </c>
      <c r="BK209" s="247">
        <f>ROUND(I209*H209,2)</f>
        <v>0</v>
      </c>
      <c r="BL209" s="149" t="s">
        <v>219</v>
      </c>
      <c r="BM209" s="246" t="s">
        <v>922</v>
      </c>
    </row>
    <row r="210" spans="1:65" s="159" customFormat="1" ht="22.15" customHeight="1">
      <c r="A210" s="156"/>
      <c r="B210" s="157"/>
      <c r="C210" s="235" t="s">
        <v>368</v>
      </c>
      <c r="D210" s="235" t="s">
        <v>153</v>
      </c>
      <c r="E210" s="236" t="s">
        <v>923</v>
      </c>
      <c r="F210" s="237" t="s">
        <v>924</v>
      </c>
      <c r="G210" s="238" t="s">
        <v>156</v>
      </c>
      <c r="H210" s="239">
        <v>45.722000000000001</v>
      </c>
      <c r="I210" s="101"/>
      <c r="J210" s="240">
        <f>ROUND(I210*H210,2)</f>
        <v>0</v>
      </c>
      <c r="K210" s="237" t="s">
        <v>157</v>
      </c>
      <c r="L210" s="157"/>
      <c r="M210" s="241" t="s">
        <v>1</v>
      </c>
      <c r="N210" s="242" t="s">
        <v>41</v>
      </c>
      <c r="O210" s="243"/>
      <c r="P210" s="244">
        <f>O210*H210</f>
        <v>0</v>
      </c>
      <c r="Q210" s="244">
        <v>1.06E-3</v>
      </c>
      <c r="R210" s="244">
        <f>Q210*H210</f>
        <v>4.8465319999999999E-2</v>
      </c>
      <c r="S210" s="244">
        <v>0</v>
      </c>
      <c r="T210" s="245">
        <f>S210*H210</f>
        <v>0</v>
      </c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R210" s="246" t="s">
        <v>219</v>
      </c>
      <c r="AT210" s="246" t="s">
        <v>153</v>
      </c>
      <c r="AU210" s="246" t="s">
        <v>86</v>
      </c>
      <c r="AY210" s="149" t="s">
        <v>151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49" t="s">
        <v>84</v>
      </c>
      <c r="BK210" s="247">
        <f>ROUND(I210*H210,2)</f>
        <v>0</v>
      </c>
      <c r="BL210" s="149" t="s">
        <v>219</v>
      </c>
      <c r="BM210" s="246" t="s">
        <v>925</v>
      </c>
    </row>
    <row r="211" spans="1:65" s="159" customFormat="1" ht="14.45" customHeight="1">
      <c r="A211" s="156"/>
      <c r="B211" s="157"/>
      <c r="C211" s="265" t="s">
        <v>374</v>
      </c>
      <c r="D211" s="265" t="s">
        <v>195</v>
      </c>
      <c r="E211" s="266" t="s">
        <v>926</v>
      </c>
      <c r="F211" s="267" t="s">
        <v>927</v>
      </c>
      <c r="G211" s="268" t="s">
        <v>752</v>
      </c>
      <c r="H211" s="269">
        <v>46</v>
      </c>
      <c r="I211" s="131"/>
      <c r="J211" s="270">
        <f>ROUND(I211*H211,2)</f>
        <v>0</v>
      </c>
      <c r="K211" s="267" t="s">
        <v>157</v>
      </c>
      <c r="L211" s="271"/>
      <c r="M211" s="290" t="s">
        <v>1</v>
      </c>
      <c r="N211" s="291" t="s">
        <v>41</v>
      </c>
      <c r="O211" s="276"/>
      <c r="P211" s="277">
        <f>O211*H211</f>
        <v>0</v>
      </c>
      <c r="Q211" s="277">
        <v>1E-3</v>
      </c>
      <c r="R211" s="277">
        <f>Q211*H211</f>
        <v>4.5999999999999999E-2</v>
      </c>
      <c r="S211" s="277">
        <v>0</v>
      </c>
      <c r="T211" s="278">
        <f>S211*H211</f>
        <v>0</v>
      </c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R211" s="246" t="s">
        <v>285</v>
      </c>
      <c r="AT211" s="246" t="s">
        <v>195</v>
      </c>
      <c r="AU211" s="246" t="s">
        <v>86</v>
      </c>
      <c r="AY211" s="149" t="s">
        <v>151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49" t="s">
        <v>84</v>
      </c>
      <c r="BK211" s="247">
        <f>ROUND(I211*H211,2)</f>
        <v>0</v>
      </c>
      <c r="BL211" s="149" t="s">
        <v>219</v>
      </c>
      <c r="BM211" s="246" t="s">
        <v>928</v>
      </c>
    </row>
    <row r="212" spans="1:65" s="159" customFormat="1" ht="6.95" customHeight="1">
      <c r="A212" s="156"/>
      <c r="B212" s="187"/>
      <c r="C212" s="188"/>
      <c r="D212" s="188"/>
      <c r="E212" s="188"/>
      <c r="F212" s="188"/>
      <c r="G212" s="188"/>
      <c r="H212" s="188"/>
      <c r="I212" s="188"/>
      <c r="J212" s="188"/>
      <c r="K212" s="188"/>
      <c r="L212" s="157"/>
      <c r="M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</row>
  </sheetData>
  <sheetProtection algorithmName="SHA-512" hashValue="2vODK9+sO5+UPxphOJYi5u07gF/vl72NbhWBZUVmdRERMk4B8JF1GjktYTMJKvpNJMyNeEZAYPyYqQXxL/wwLg==" saltValue="9dQa2uvxApthMDYyeItWJA==" spinCount="100000" sheet="1" objects="1" scenarios="1" selectLockedCells="1"/>
  <autoFilter ref="C129:K211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11"/>
  <sheetViews>
    <sheetView showGridLines="0" topLeftCell="A122" workbookViewId="0">
      <selection activeCell="I132" sqref="I132:I211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110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929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ROUND(J129,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ROUND((SUM(BE129:BE210)),  2)</f>
        <v>0</v>
      </c>
      <c r="G33" s="156"/>
      <c r="H33" s="156"/>
      <c r="I33" s="172">
        <v>0.21</v>
      </c>
      <c r="J33" s="171">
        <f>ROUND(((SUM(BE129:BE210))*I33),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ROUND((SUM(BF129:BF210)),  2)</f>
        <v>0</v>
      </c>
      <c r="G34" s="156"/>
      <c r="H34" s="156"/>
      <c r="I34" s="172">
        <v>0.15</v>
      </c>
      <c r="J34" s="171">
        <f>ROUND(((SUM(BF129:BF210))*I34),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ROUND((SUM(BG129:BG210)),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ROUND((SUM(BH129:BH210)),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ROUND((SUM(BI129:BI210)),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SO-09 - Ovál + umělý trávník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J129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122</v>
      </c>
      <c r="E97" s="198"/>
      <c r="F97" s="198"/>
      <c r="G97" s="198"/>
      <c r="H97" s="198"/>
      <c r="I97" s="198"/>
      <c r="J97" s="199">
        <f>J130</f>
        <v>0</v>
      </c>
      <c r="L97" s="196"/>
    </row>
    <row r="98" spans="1:31" s="200" customFormat="1" ht="19.899999999999999" customHeight="1">
      <c r="B98" s="201"/>
      <c r="D98" s="202" t="s">
        <v>123</v>
      </c>
      <c r="E98" s="203"/>
      <c r="F98" s="203"/>
      <c r="G98" s="203"/>
      <c r="H98" s="203"/>
      <c r="I98" s="203"/>
      <c r="J98" s="204">
        <f>J131</f>
        <v>0</v>
      </c>
      <c r="L98" s="201"/>
    </row>
    <row r="99" spans="1:31" s="200" customFormat="1" ht="19.899999999999999" customHeight="1">
      <c r="B99" s="201"/>
      <c r="D99" s="202" t="s">
        <v>127</v>
      </c>
      <c r="E99" s="203"/>
      <c r="F99" s="203"/>
      <c r="G99" s="203"/>
      <c r="H99" s="203"/>
      <c r="I99" s="203"/>
      <c r="J99" s="204">
        <f>J142</f>
        <v>0</v>
      </c>
      <c r="L99" s="201"/>
    </row>
    <row r="100" spans="1:31" s="200" customFormat="1" ht="19.899999999999999" customHeight="1">
      <c r="B100" s="201"/>
      <c r="D100" s="202" t="s">
        <v>493</v>
      </c>
      <c r="E100" s="203"/>
      <c r="F100" s="203"/>
      <c r="G100" s="203"/>
      <c r="H100" s="203"/>
      <c r="I100" s="203"/>
      <c r="J100" s="204">
        <f>J149</f>
        <v>0</v>
      </c>
      <c r="L100" s="201"/>
    </row>
    <row r="101" spans="1:31" s="200" customFormat="1" ht="19.899999999999999" customHeight="1">
      <c r="B101" s="201"/>
      <c r="D101" s="202" t="s">
        <v>930</v>
      </c>
      <c r="E101" s="203"/>
      <c r="F101" s="203"/>
      <c r="G101" s="203"/>
      <c r="H101" s="203"/>
      <c r="I101" s="203"/>
      <c r="J101" s="204">
        <f>J150</f>
        <v>0</v>
      </c>
      <c r="L101" s="201"/>
    </row>
    <row r="102" spans="1:31" s="200" customFormat="1" ht="19.899999999999999" customHeight="1">
      <c r="B102" s="201"/>
      <c r="D102" s="202" t="s">
        <v>124</v>
      </c>
      <c r="E102" s="203"/>
      <c r="F102" s="203"/>
      <c r="G102" s="203"/>
      <c r="H102" s="203"/>
      <c r="I102" s="203"/>
      <c r="J102" s="204">
        <f>J155</f>
        <v>0</v>
      </c>
      <c r="L102" s="201"/>
    </row>
    <row r="103" spans="1:31" s="200" customFormat="1" ht="19.899999999999999" customHeight="1">
      <c r="B103" s="201"/>
      <c r="D103" s="202" t="s">
        <v>125</v>
      </c>
      <c r="E103" s="203"/>
      <c r="F103" s="203"/>
      <c r="G103" s="203"/>
      <c r="H103" s="203"/>
      <c r="I103" s="203"/>
      <c r="J103" s="204">
        <f>J169</f>
        <v>0</v>
      </c>
      <c r="L103" s="201"/>
    </row>
    <row r="104" spans="1:31" s="200" customFormat="1" ht="19.899999999999999" customHeight="1">
      <c r="B104" s="201"/>
      <c r="D104" s="202" t="s">
        <v>931</v>
      </c>
      <c r="E104" s="203"/>
      <c r="F104" s="203"/>
      <c r="G104" s="203"/>
      <c r="H104" s="203"/>
      <c r="I104" s="203"/>
      <c r="J104" s="204">
        <f>J183</f>
        <v>0</v>
      </c>
      <c r="L104" s="201"/>
    </row>
    <row r="105" spans="1:31" s="200" customFormat="1" ht="19.899999999999999" customHeight="1">
      <c r="B105" s="201"/>
      <c r="D105" s="202" t="s">
        <v>131</v>
      </c>
      <c r="E105" s="203"/>
      <c r="F105" s="203"/>
      <c r="G105" s="203"/>
      <c r="H105" s="203"/>
      <c r="I105" s="203"/>
      <c r="J105" s="204">
        <f>J187</f>
        <v>0</v>
      </c>
      <c r="L105" s="201"/>
    </row>
    <row r="106" spans="1:31" s="200" customFormat="1" ht="19.899999999999999" customHeight="1">
      <c r="B106" s="201"/>
      <c r="D106" s="202" t="s">
        <v>932</v>
      </c>
      <c r="E106" s="203"/>
      <c r="F106" s="203"/>
      <c r="G106" s="203"/>
      <c r="H106" s="203"/>
      <c r="I106" s="203"/>
      <c r="J106" s="204">
        <f>J192</f>
        <v>0</v>
      </c>
      <c r="L106" s="201"/>
    </row>
    <row r="107" spans="1:31" s="200" customFormat="1" ht="19.899999999999999" customHeight="1">
      <c r="B107" s="201"/>
      <c r="D107" s="202" t="s">
        <v>808</v>
      </c>
      <c r="E107" s="203"/>
      <c r="F107" s="203"/>
      <c r="G107" s="203"/>
      <c r="H107" s="203"/>
      <c r="I107" s="203"/>
      <c r="J107" s="204">
        <f>J199</f>
        <v>0</v>
      </c>
      <c r="L107" s="201"/>
    </row>
    <row r="108" spans="1:31" s="200" customFormat="1" ht="19.899999999999999" customHeight="1">
      <c r="B108" s="201"/>
      <c r="D108" s="202" t="s">
        <v>134</v>
      </c>
      <c r="E108" s="203"/>
      <c r="F108" s="203"/>
      <c r="G108" s="203"/>
      <c r="H108" s="203"/>
      <c r="I108" s="203"/>
      <c r="J108" s="204">
        <f>J203</f>
        <v>0</v>
      </c>
      <c r="L108" s="201"/>
    </row>
    <row r="109" spans="1:31" s="200" customFormat="1" ht="19.899999999999999" customHeight="1">
      <c r="B109" s="201"/>
      <c r="D109" s="202" t="s">
        <v>135</v>
      </c>
      <c r="E109" s="203"/>
      <c r="F109" s="203"/>
      <c r="G109" s="203"/>
      <c r="H109" s="203"/>
      <c r="I109" s="203"/>
      <c r="J109" s="204">
        <f>J209</f>
        <v>0</v>
      </c>
      <c r="L109" s="201"/>
    </row>
    <row r="110" spans="1:31" s="159" customFormat="1" ht="21.75" customHeight="1">
      <c r="A110" s="156"/>
      <c r="B110" s="157"/>
      <c r="C110" s="156"/>
      <c r="D110" s="156"/>
      <c r="E110" s="156"/>
      <c r="F110" s="156"/>
      <c r="G110" s="156"/>
      <c r="H110" s="156"/>
      <c r="I110" s="156"/>
      <c r="J110" s="156"/>
      <c r="K110" s="156"/>
      <c r="L110" s="158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1" spans="1:31" s="159" customFormat="1" ht="6.95" customHeight="1">
      <c r="A111" s="156"/>
      <c r="B111" s="187"/>
      <c r="C111" s="188"/>
      <c r="D111" s="188"/>
      <c r="E111" s="188"/>
      <c r="F111" s="188"/>
      <c r="G111" s="188"/>
      <c r="H111" s="188"/>
      <c r="I111" s="188"/>
      <c r="J111" s="188"/>
      <c r="K111" s="188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5" spans="1:31" s="159" customFormat="1" ht="6.95" customHeight="1">
      <c r="A115" s="156"/>
      <c r="B115" s="189"/>
      <c r="C115" s="190"/>
      <c r="D115" s="190"/>
      <c r="E115" s="190"/>
      <c r="F115" s="190"/>
      <c r="G115" s="190"/>
      <c r="H115" s="190"/>
      <c r="I115" s="190"/>
      <c r="J115" s="190"/>
      <c r="K115" s="190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59" customFormat="1" ht="24.95" customHeight="1">
      <c r="A116" s="156"/>
      <c r="B116" s="157"/>
      <c r="C116" s="153" t="s">
        <v>136</v>
      </c>
      <c r="D116" s="156"/>
      <c r="E116" s="156"/>
      <c r="F116" s="156"/>
      <c r="G116" s="156"/>
      <c r="H116" s="156"/>
      <c r="I116" s="156"/>
      <c r="J116" s="156"/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59" customFormat="1" ht="6.95" customHeight="1">
      <c r="A117" s="156"/>
      <c r="B117" s="157"/>
      <c r="C117" s="156"/>
      <c r="D117" s="156"/>
      <c r="E117" s="156"/>
      <c r="F117" s="156"/>
      <c r="G117" s="156"/>
      <c r="H117" s="156"/>
      <c r="I117" s="156"/>
      <c r="J117" s="156"/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59" customFormat="1" ht="12" customHeight="1">
      <c r="A118" s="156"/>
      <c r="B118" s="157"/>
      <c r="C118" s="155" t="s">
        <v>16</v>
      </c>
      <c r="D118" s="156"/>
      <c r="E118" s="156"/>
      <c r="F118" s="156"/>
      <c r="G118" s="156"/>
      <c r="H118" s="156"/>
      <c r="I118" s="156"/>
      <c r="J118" s="156"/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s="159" customFormat="1" ht="27" customHeight="1">
      <c r="A119" s="156"/>
      <c r="B119" s="157"/>
      <c r="C119" s="156"/>
      <c r="D119" s="156"/>
      <c r="E119" s="383" t="str">
        <f>E7</f>
        <v>Rekonstrukce sportovního arealu Dvořákovo gymnázium a soše Kralupy n/Vltavou</v>
      </c>
      <c r="F119" s="384"/>
      <c r="G119" s="384"/>
      <c r="H119" s="384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31" s="159" customFormat="1" ht="12" customHeight="1">
      <c r="A120" s="156"/>
      <c r="B120" s="157"/>
      <c r="C120" s="155" t="s">
        <v>115</v>
      </c>
      <c r="D120" s="156"/>
      <c r="E120" s="156"/>
      <c r="F120" s="156"/>
      <c r="G120" s="156"/>
      <c r="H120" s="156"/>
      <c r="I120" s="156"/>
      <c r="J120" s="156"/>
      <c r="K120" s="156"/>
      <c r="L120" s="158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31" s="159" customFormat="1" ht="15.6" customHeight="1">
      <c r="A121" s="156"/>
      <c r="B121" s="157"/>
      <c r="C121" s="156"/>
      <c r="D121" s="156"/>
      <c r="E121" s="367" t="str">
        <f>E9</f>
        <v>SO-09 - Ovál + umělý trávník</v>
      </c>
      <c r="F121" s="382"/>
      <c r="G121" s="382"/>
      <c r="H121" s="382"/>
      <c r="I121" s="156"/>
      <c r="J121" s="156"/>
      <c r="K121" s="156"/>
      <c r="L121" s="158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59" customFormat="1" ht="6.95" customHeight="1">
      <c r="A122" s="156"/>
      <c r="B122" s="157"/>
      <c r="C122" s="156"/>
      <c r="D122" s="156"/>
      <c r="E122" s="156"/>
      <c r="F122" s="156"/>
      <c r="G122" s="156"/>
      <c r="H122" s="156"/>
      <c r="I122" s="156"/>
      <c r="J122" s="156"/>
      <c r="K122" s="156"/>
      <c r="L122" s="158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59" customFormat="1" ht="12" customHeight="1">
      <c r="A123" s="156"/>
      <c r="B123" s="157"/>
      <c r="C123" s="155" t="s">
        <v>20</v>
      </c>
      <c r="D123" s="156"/>
      <c r="E123" s="156"/>
      <c r="F123" s="160" t="str">
        <f>F12</f>
        <v>Kralupy nad vltavou</v>
      </c>
      <c r="G123" s="156"/>
      <c r="H123" s="156"/>
      <c r="I123" s="155" t="s">
        <v>22</v>
      </c>
      <c r="J123" s="161" t="str">
        <f>IF(J12="","",J12)</f>
        <v>13. 7. 2022</v>
      </c>
      <c r="K123" s="156"/>
      <c r="L123" s="158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59" customFormat="1" ht="6.95" customHeight="1">
      <c r="A124" s="156"/>
      <c r="B124" s="157"/>
      <c r="C124" s="156"/>
      <c r="D124" s="156"/>
      <c r="E124" s="156"/>
      <c r="F124" s="156"/>
      <c r="G124" s="156"/>
      <c r="H124" s="156"/>
      <c r="I124" s="156"/>
      <c r="J124" s="156"/>
      <c r="K124" s="156"/>
      <c r="L124" s="158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59" customFormat="1" ht="15.6" customHeight="1">
      <c r="A125" s="156"/>
      <c r="B125" s="157"/>
      <c r="C125" s="155" t="s">
        <v>24</v>
      </c>
      <c r="D125" s="156"/>
      <c r="E125" s="156"/>
      <c r="F125" s="160" t="str">
        <f>E15</f>
        <v xml:space="preserve"> </v>
      </c>
      <c r="G125" s="156"/>
      <c r="H125" s="156"/>
      <c r="I125" s="155" t="s">
        <v>30</v>
      </c>
      <c r="J125" s="191" t="str">
        <f>E21</f>
        <v>Ing.Hynek Seiner</v>
      </c>
      <c r="K125" s="156"/>
      <c r="L125" s="158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59" customFormat="1" ht="15.6" customHeight="1">
      <c r="A126" s="156"/>
      <c r="B126" s="157"/>
      <c r="C126" s="155" t="s">
        <v>28</v>
      </c>
      <c r="D126" s="156"/>
      <c r="E126" s="156"/>
      <c r="F126" s="160" t="str">
        <f>IF(E18="","",E18)</f>
        <v>Vyplň údaj</v>
      </c>
      <c r="G126" s="156"/>
      <c r="H126" s="156"/>
      <c r="I126" s="155" t="s">
        <v>33</v>
      </c>
      <c r="J126" s="191" t="str">
        <f>E24</f>
        <v>Horáková Dana</v>
      </c>
      <c r="K126" s="156"/>
      <c r="L126" s="158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59" customFormat="1" ht="10.35" customHeight="1">
      <c r="A127" s="156"/>
      <c r="B127" s="157"/>
      <c r="C127" s="156"/>
      <c r="D127" s="156"/>
      <c r="E127" s="156"/>
      <c r="F127" s="156"/>
      <c r="G127" s="156"/>
      <c r="H127" s="156"/>
      <c r="I127" s="156"/>
      <c r="J127" s="156"/>
      <c r="K127" s="156"/>
      <c r="L127" s="158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214" customFormat="1" ht="29.25" customHeight="1">
      <c r="A128" s="205"/>
      <c r="B128" s="206"/>
      <c r="C128" s="207" t="s">
        <v>137</v>
      </c>
      <c r="D128" s="208" t="s">
        <v>61</v>
      </c>
      <c r="E128" s="208" t="s">
        <v>57</v>
      </c>
      <c r="F128" s="208" t="s">
        <v>58</v>
      </c>
      <c r="G128" s="208" t="s">
        <v>138</v>
      </c>
      <c r="H128" s="208" t="s">
        <v>139</v>
      </c>
      <c r="I128" s="208" t="s">
        <v>140</v>
      </c>
      <c r="J128" s="208" t="s">
        <v>119</v>
      </c>
      <c r="K128" s="209" t="s">
        <v>141</v>
      </c>
      <c r="L128" s="210"/>
      <c r="M128" s="211" t="s">
        <v>1</v>
      </c>
      <c r="N128" s="212" t="s">
        <v>40</v>
      </c>
      <c r="O128" s="212" t="s">
        <v>142</v>
      </c>
      <c r="P128" s="212" t="s">
        <v>143</v>
      </c>
      <c r="Q128" s="212" t="s">
        <v>144</v>
      </c>
      <c r="R128" s="212" t="s">
        <v>145</v>
      </c>
      <c r="S128" s="212" t="s">
        <v>146</v>
      </c>
      <c r="T128" s="213" t="s">
        <v>147</v>
      </c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</row>
    <row r="129" spans="1:65" s="159" customFormat="1" ht="22.9" customHeight="1">
      <c r="A129" s="156"/>
      <c r="B129" s="157"/>
      <c r="C129" s="215" t="s">
        <v>148</v>
      </c>
      <c r="D129" s="156"/>
      <c r="E129" s="156"/>
      <c r="F129" s="156"/>
      <c r="G129" s="156"/>
      <c r="H129" s="156"/>
      <c r="I129" s="156"/>
      <c r="J129" s="216">
        <f>BK129</f>
        <v>0</v>
      </c>
      <c r="K129" s="156"/>
      <c r="L129" s="157"/>
      <c r="M129" s="217"/>
      <c r="N129" s="218"/>
      <c r="O129" s="166"/>
      <c r="P129" s="219">
        <f>P130</f>
        <v>0</v>
      </c>
      <c r="Q129" s="166"/>
      <c r="R129" s="219">
        <f>R130</f>
        <v>1321.9488838</v>
      </c>
      <c r="S129" s="166"/>
      <c r="T129" s="220">
        <f>T130</f>
        <v>370.62700000000001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T129" s="149" t="s">
        <v>75</v>
      </c>
      <c r="AU129" s="149" t="s">
        <v>121</v>
      </c>
      <c r="BK129" s="221">
        <f>BK130</f>
        <v>0</v>
      </c>
    </row>
    <row r="130" spans="1:65" s="222" customFormat="1" ht="25.9" customHeight="1">
      <c r="B130" s="223"/>
      <c r="D130" s="224" t="s">
        <v>75</v>
      </c>
      <c r="E130" s="225" t="s">
        <v>149</v>
      </c>
      <c r="F130" s="225" t="s">
        <v>150</v>
      </c>
      <c r="J130" s="226">
        <f>BK130</f>
        <v>0</v>
      </c>
      <c r="L130" s="223"/>
      <c r="M130" s="227"/>
      <c r="N130" s="228"/>
      <c r="O130" s="228"/>
      <c r="P130" s="229">
        <f>P131+P142+P149+P150+P155+P169+P183+P187+P192+P199+P203+P209</f>
        <v>0</v>
      </c>
      <c r="Q130" s="228"/>
      <c r="R130" s="229">
        <f>R131+R142+R149+R150+R155+R169+R183+R187+R192+R199+R203+R209</f>
        <v>1321.9488838</v>
      </c>
      <c r="S130" s="228"/>
      <c r="T130" s="230">
        <f>T131+T142+T149+T150+T155+T169+T183+T187+T192+T199+T203+T209</f>
        <v>370.62700000000001</v>
      </c>
      <c r="AR130" s="224" t="s">
        <v>84</v>
      </c>
      <c r="AT130" s="231" t="s">
        <v>75</v>
      </c>
      <c r="AU130" s="231" t="s">
        <v>76</v>
      </c>
      <c r="AY130" s="224" t="s">
        <v>151</v>
      </c>
      <c r="BK130" s="232">
        <f>BK131+BK142+BK149+BK150+BK155+BK169+BK183+BK187+BK192+BK199+BK203+BK209</f>
        <v>0</v>
      </c>
    </row>
    <row r="131" spans="1:65" s="222" customFormat="1" ht="22.9" customHeight="1">
      <c r="B131" s="223"/>
      <c r="D131" s="224" t="s">
        <v>75</v>
      </c>
      <c r="E131" s="233" t="s">
        <v>84</v>
      </c>
      <c r="F131" s="233" t="s">
        <v>152</v>
      </c>
      <c r="J131" s="234">
        <f>BK131</f>
        <v>0</v>
      </c>
      <c r="L131" s="223"/>
      <c r="M131" s="227"/>
      <c r="N131" s="228"/>
      <c r="O131" s="228"/>
      <c r="P131" s="229">
        <f>SUM(P132:P141)</f>
        <v>0</v>
      </c>
      <c r="Q131" s="228"/>
      <c r="R131" s="229">
        <f>SUM(R132:R141)</f>
        <v>0</v>
      </c>
      <c r="S131" s="228"/>
      <c r="T131" s="230">
        <f>SUM(T132:T141)</f>
        <v>0</v>
      </c>
      <c r="AR131" s="224" t="s">
        <v>84</v>
      </c>
      <c r="AT131" s="231" t="s">
        <v>75</v>
      </c>
      <c r="AU131" s="231" t="s">
        <v>84</v>
      </c>
      <c r="AY131" s="224" t="s">
        <v>151</v>
      </c>
      <c r="BK131" s="232">
        <f>SUM(BK132:BK141)</f>
        <v>0</v>
      </c>
    </row>
    <row r="132" spans="1:65" s="159" customFormat="1" ht="22.15" customHeight="1">
      <c r="A132" s="156"/>
      <c r="B132" s="157"/>
      <c r="C132" s="235" t="s">
        <v>84</v>
      </c>
      <c r="D132" s="235" t="s">
        <v>153</v>
      </c>
      <c r="E132" s="236" t="s">
        <v>154</v>
      </c>
      <c r="F132" s="237" t="s">
        <v>155</v>
      </c>
      <c r="G132" s="238" t="s">
        <v>156</v>
      </c>
      <c r="H132" s="239">
        <v>739</v>
      </c>
      <c r="I132" s="101"/>
      <c r="J132" s="240">
        <f>ROUND(I132*H132,2)</f>
        <v>0</v>
      </c>
      <c r="K132" s="237" t="s">
        <v>157</v>
      </c>
      <c r="L132" s="157"/>
      <c r="M132" s="241" t="s">
        <v>1</v>
      </c>
      <c r="N132" s="242" t="s">
        <v>41</v>
      </c>
      <c r="O132" s="243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R132" s="246" t="s">
        <v>158</v>
      </c>
      <c r="AT132" s="246" t="s">
        <v>153</v>
      </c>
      <c r="AU132" s="246" t="s">
        <v>86</v>
      </c>
      <c r="AY132" s="149" t="s">
        <v>151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49" t="s">
        <v>84</v>
      </c>
      <c r="BK132" s="247">
        <f>ROUND(I132*H132,2)</f>
        <v>0</v>
      </c>
      <c r="BL132" s="149" t="s">
        <v>158</v>
      </c>
      <c r="BM132" s="246" t="s">
        <v>933</v>
      </c>
    </row>
    <row r="133" spans="1:65" s="159" customFormat="1" ht="22.15" customHeight="1">
      <c r="A133" s="156"/>
      <c r="B133" s="157"/>
      <c r="C133" s="235" t="s">
        <v>86</v>
      </c>
      <c r="D133" s="235" t="s">
        <v>153</v>
      </c>
      <c r="E133" s="236" t="s">
        <v>160</v>
      </c>
      <c r="F133" s="237" t="s">
        <v>161</v>
      </c>
      <c r="G133" s="238" t="s">
        <v>156</v>
      </c>
      <c r="H133" s="239">
        <v>739</v>
      </c>
      <c r="I133" s="101"/>
      <c r="J133" s="240">
        <f>ROUND(I133*H133,2)</f>
        <v>0</v>
      </c>
      <c r="K133" s="237" t="s">
        <v>157</v>
      </c>
      <c r="L133" s="157"/>
      <c r="M133" s="241" t="s">
        <v>1</v>
      </c>
      <c r="N133" s="242" t="s">
        <v>41</v>
      </c>
      <c r="O133" s="243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R133" s="246" t="s">
        <v>158</v>
      </c>
      <c r="AT133" s="246" t="s">
        <v>153</v>
      </c>
      <c r="AU133" s="246" t="s">
        <v>86</v>
      </c>
      <c r="AY133" s="149" t="s">
        <v>151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49" t="s">
        <v>84</v>
      </c>
      <c r="BK133" s="247">
        <f>ROUND(I133*H133,2)</f>
        <v>0</v>
      </c>
      <c r="BL133" s="149" t="s">
        <v>158</v>
      </c>
      <c r="BM133" s="246" t="s">
        <v>934</v>
      </c>
    </row>
    <row r="134" spans="1:65" s="159" customFormat="1" ht="22.15" customHeight="1">
      <c r="A134" s="156"/>
      <c r="B134" s="157"/>
      <c r="C134" s="235" t="s">
        <v>163</v>
      </c>
      <c r="D134" s="235" t="s">
        <v>153</v>
      </c>
      <c r="E134" s="236" t="s">
        <v>496</v>
      </c>
      <c r="F134" s="237" t="s">
        <v>497</v>
      </c>
      <c r="G134" s="238" t="s">
        <v>156</v>
      </c>
      <c r="H134" s="239">
        <v>739</v>
      </c>
      <c r="I134" s="101"/>
      <c r="J134" s="240">
        <f>ROUND(I134*H134,2)</f>
        <v>0</v>
      </c>
      <c r="K134" s="237" t="s">
        <v>157</v>
      </c>
      <c r="L134" s="157"/>
      <c r="M134" s="241" t="s">
        <v>1</v>
      </c>
      <c r="N134" s="242" t="s">
        <v>41</v>
      </c>
      <c r="O134" s="243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246" t="s">
        <v>158</v>
      </c>
      <c r="AT134" s="246" t="s">
        <v>153</v>
      </c>
      <c r="AU134" s="246" t="s">
        <v>86</v>
      </c>
      <c r="AY134" s="149" t="s">
        <v>151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49" t="s">
        <v>84</v>
      </c>
      <c r="BK134" s="247">
        <f>ROUND(I134*H134,2)</f>
        <v>0</v>
      </c>
      <c r="BL134" s="149" t="s">
        <v>158</v>
      </c>
      <c r="BM134" s="246" t="s">
        <v>935</v>
      </c>
    </row>
    <row r="135" spans="1:65" s="159" customFormat="1" ht="30" customHeight="1">
      <c r="A135" s="156"/>
      <c r="B135" s="157"/>
      <c r="C135" s="235" t="s">
        <v>158</v>
      </c>
      <c r="D135" s="235" t="s">
        <v>153</v>
      </c>
      <c r="E135" s="236" t="s">
        <v>175</v>
      </c>
      <c r="F135" s="237" t="s">
        <v>176</v>
      </c>
      <c r="G135" s="238" t="s">
        <v>166</v>
      </c>
      <c r="H135" s="239">
        <v>221.7</v>
      </c>
      <c r="I135" s="101"/>
      <c r="J135" s="240">
        <f>ROUND(I135*H135,2)</f>
        <v>0</v>
      </c>
      <c r="K135" s="237" t="s">
        <v>157</v>
      </c>
      <c r="L135" s="157"/>
      <c r="M135" s="241" t="s">
        <v>1</v>
      </c>
      <c r="N135" s="242" t="s">
        <v>41</v>
      </c>
      <c r="O135" s="24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246" t="s">
        <v>158</v>
      </c>
      <c r="AT135" s="246" t="s">
        <v>153</v>
      </c>
      <c r="AU135" s="246" t="s">
        <v>86</v>
      </c>
      <c r="AY135" s="149" t="s">
        <v>151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49" t="s">
        <v>84</v>
      </c>
      <c r="BK135" s="247">
        <f>ROUND(I135*H135,2)</f>
        <v>0</v>
      </c>
      <c r="BL135" s="149" t="s">
        <v>158</v>
      </c>
      <c r="BM135" s="246" t="s">
        <v>936</v>
      </c>
    </row>
    <row r="136" spans="1:65" s="248" customFormat="1">
      <c r="B136" s="249"/>
      <c r="D136" s="250" t="s">
        <v>168</v>
      </c>
      <c r="E136" s="251" t="s">
        <v>1</v>
      </c>
      <c r="F136" s="252" t="s">
        <v>937</v>
      </c>
      <c r="H136" s="253">
        <v>221.7</v>
      </c>
      <c r="I136" s="114"/>
      <c r="L136" s="249"/>
      <c r="M136" s="254"/>
      <c r="N136" s="255"/>
      <c r="O136" s="255"/>
      <c r="P136" s="255"/>
      <c r="Q136" s="255"/>
      <c r="R136" s="255"/>
      <c r="S136" s="255"/>
      <c r="T136" s="256"/>
      <c r="AT136" s="251" t="s">
        <v>168</v>
      </c>
      <c r="AU136" s="251" t="s">
        <v>86</v>
      </c>
      <c r="AV136" s="248" t="s">
        <v>86</v>
      </c>
      <c r="AW136" s="248" t="s">
        <v>32</v>
      </c>
      <c r="AX136" s="248" t="s">
        <v>76</v>
      </c>
      <c r="AY136" s="251" t="s">
        <v>151</v>
      </c>
    </row>
    <row r="137" spans="1:65" s="257" customFormat="1">
      <c r="B137" s="258"/>
      <c r="D137" s="250" t="s">
        <v>168</v>
      </c>
      <c r="E137" s="259" t="s">
        <v>1</v>
      </c>
      <c r="F137" s="260" t="s">
        <v>170</v>
      </c>
      <c r="H137" s="261">
        <v>221.7</v>
      </c>
      <c r="I137" s="122"/>
      <c r="L137" s="258"/>
      <c r="M137" s="262"/>
      <c r="N137" s="263"/>
      <c r="O137" s="263"/>
      <c r="P137" s="263"/>
      <c r="Q137" s="263"/>
      <c r="R137" s="263"/>
      <c r="S137" s="263"/>
      <c r="T137" s="264"/>
      <c r="AT137" s="259" t="s">
        <v>168</v>
      </c>
      <c r="AU137" s="259" t="s">
        <v>86</v>
      </c>
      <c r="AV137" s="257" t="s">
        <v>158</v>
      </c>
      <c r="AW137" s="257" t="s">
        <v>32</v>
      </c>
      <c r="AX137" s="257" t="s">
        <v>84</v>
      </c>
      <c r="AY137" s="259" t="s">
        <v>151</v>
      </c>
    </row>
    <row r="138" spans="1:65" s="159" customFormat="1" ht="34.9" customHeight="1">
      <c r="A138" s="156"/>
      <c r="B138" s="157"/>
      <c r="C138" s="235" t="s">
        <v>174</v>
      </c>
      <c r="D138" s="235" t="s">
        <v>153</v>
      </c>
      <c r="E138" s="236" t="s">
        <v>179</v>
      </c>
      <c r="F138" s="237" t="s">
        <v>180</v>
      </c>
      <c r="G138" s="238" t="s">
        <v>166</v>
      </c>
      <c r="H138" s="239">
        <v>221.7</v>
      </c>
      <c r="I138" s="101"/>
      <c r="J138" s="240">
        <f>ROUND(I138*H138,2)</f>
        <v>0</v>
      </c>
      <c r="K138" s="237" t="s">
        <v>157</v>
      </c>
      <c r="L138" s="157"/>
      <c r="M138" s="241" t="s">
        <v>1</v>
      </c>
      <c r="N138" s="242" t="s">
        <v>41</v>
      </c>
      <c r="O138" s="243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246" t="s">
        <v>158</v>
      </c>
      <c r="AT138" s="246" t="s">
        <v>153</v>
      </c>
      <c r="AU138" s="246" t="s">
        <v>86</v>
      </c>
      <c r="AY138" s="149" t="s">
        <v>151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49" t="s">
        <v>84</v>
      </c>
      <c r="BK138" s="247">
        <f>ROUND(I138*H138,2)</f>
        <v>0</v>
      </c>
      <c r="BL138" s="149" t="s">
        <v>158</v>
      </c>
      <c r="BM138" s="246" t="s">
        <v>938</v>
      </c>
    </row>
    <row r="139" spans="1:65" s="159" customFormat="1" ht="30" customHeight="1">
      <c r="A139" s="156"/>
      <c r="B139" s="157"/>
      <c r="C139" s="235" t="s">
        <v>178</v>
      </c>
      <c r="D139" s="235" t="s">
        <v>153</v>
      </c>
      <c r="E139" s="236" t="s">
        <v>187</v>
      </c>
      <c r="F139" s="237" t="s">
        <v>188</v>
      </c>
      <c r="G139" s="238" t="s">
        <v>166</v>
      </c>
      <c r="H139" s="239">
        <v>221.7</v>
      </c>
      <c r="I139" s="101"/>
      <c r="J139" s="240">
        <f>ROUND(I139*H139,2)</f>
        <v>0</v>
      </c>
      <c r="K139" s="237" t="s">
        <v>1</v>
      </c>
      <c r="L139" s="157"/>
      <c r="M139" s="241" t="s">
        <v>1</v>
      </c>
      <c r="N139" s="242" t="s">
        <v>41</v>
      </c>
      <c r="O139" s="243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246" t="s">
        <v>158</v>
      </c>
      <c r="AT139" s="246" t="s">
        <v>153</v>
      </c>
      <c r="AU139" s="246" t="s">
        <v>86</v>
      </c>
      <c r="AY139" s="149" t="s">
        <v>151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49" t="s">
        <v>84</v>
      </c>
      <c r="BK139" s="247">
        <f>ROUND(I139*H139,2)</f>
        <v>0</v>
      </c>
      <c r="BL139" s="149" t="s">
        <v>158</v>
      </c>
      <c r="BM139" s="246" t="s">
        <v>939</v>
      </c>
    </row>
    <row r="140" spans="1:65" s="159" customFormat="1" ht="22.15" customHeight="1">
      <c r="A140" s="156"/>
      <c r="B140" s="157"/>
      <c r="C140" s="235" t="s">
        <v>182</v>
      </c>
      <c r="D140" s="235" t="s">
        <v>153</v>
      </c>
      <c r="E140" s="236" t="s">
        <v>171</v>
      </c>
      <c r="F140" s="237" t="s">
        <v>172</v>
      </c>
      <c r="G140" s="238" t="s">
        <v>156</v>
      </c>
      <c r="H140" s="239">
        <v>1550</v>
      </c>
      <c r="I140" s="101"/>
      <c r="J140" s="240">
        <f>ROUND(I140*H140,2)</f>
        <v>0</v>
      </c>
      <c r="K140" s="237" t="s">
        <v>157</v>
      </c>
      <c r="L140" s="157"/>
      <c r="M140" s="241" t="s">
        <v>1</v>
      </c>
      <c r="N140" s="242" t="s">
        <v>41</v>
      </c>
      <c r="O140" s="243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246" t="s">
        <v>158</v>
      </c>
      <c r="AT140" s="246" t="s">
        <v>153</v>
      </c>
      <c r="AU140" s="246" t="s">
        <v>86</v>
      </c>
      <c r="AY140" s="149" t="s">
        <v>151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49" t="s">
        <v>84</v>
      </c>
      <c r="BK140" s="247">
        <f>ROUND(I140*H140,2)</f>
        <v>0</v>
      </c>
      <c r="BL140" s="149" t="s">
        <v>158</v>
      </c>
      <c r="BM140" s="246" t="s">
        <v>940</v>
      </c>
    </row>
    <row r="141" spans="1:65" s="159" customFormat="1" ht="22.15" customHeight="1">
      <c r="A141" s="156"/>
      <c r="B141" s="157"/>
      <c r="C141" s="235" t="s">
        <v>186</v>
      </c>
      <c r="D141" s="235" t="s">
        <v>153</v>
      </c>
      <c r="E141" s="236" t="s">
        <v>164</v>
      </c>
      <c r="F141" s="237" t="s">
        <v>165</v>
      </c>
      <c r="G141" s="238" t="s">
        <v>166</v>
      </c>
      <c r="H141" s="239">
        <v>155</v>
      </c>
      <c r="I141" s="101"/>
      <c r="J141" s="240">
        <f>ROUND(I141*H141,2)</f>
        <v>0</v>
      </c>
      <c r="K141" s="237" t="s">
        <v>157</v>
      </c>
      <c r="L141" s="157"/>
      <c r="M141" s="241" t="s">
        <v>1</v>
      </c>
      <c r="N141" s="242" t="s">
        <v>41</v>
      </c>
      <c r="O141" s="243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R141" s="246" t="s">
        <v>158</v>
      </c>
      <c r="AT141" s="246" t="s">
        <v>153</v>
      </c>
      <c r="AU141" s="246" t="s">
        <v>86</v>
      </c>
      <c r="AY141" s="149" t="s">
        <v>151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49" t="s">
        <v>84</v>
      </c>
      <c r="BK141" s="247">
        <f>ROUND(I141*H141,2)</f>
        <v>0</v>
      </c>
      <c r="BL141" s="149" t="s">
        <v>158</v>
      </c>
      <c r="BM141" s="246" t="s">
        <v>941</v>
      </c>
    </row>
    <row r="142" spans="1:65" s="222" customFormat="1" ht="22.9" customHeight="1">
      <c r="B142" s="223"/>
      <c r="D142" s="224" t="s">
        <v>75</v>
      </c>
      <c r="E142" s="233" t="s">
        <v>174</v>
      </c>
      <c r="F142" s="233" t="s">
        <v>347</v>
      </c>
      <c r="I142" s="85"/>
      <c r="J142" s="234">
        <f>BK142</f>
        <v>0</v>
      </c>
      <c r="L142" s="223"/>
      <c r="M142" s="227"/>
      <c r="N142" s="228"/>
      <c r="O142" s="228"/>
      <c r="P142" s="229">
        <f>SUM(P143:P148)</f>
        <v>0</v>
      </c>
      <c r="Q142" s="228"/>
      <c r="R142" s="229">
        <f>SUM(R143:R148)</f>
        <v>462.17819999999995</v>
      </c>
      <c r="S142" s="228"/>
      <c r="T142" s="230">
        <f>SUM(T143:T148)</f>
        <v>0</v>
      </c>
      <c r="AR142" s="224" t="s">
        <v>84</v>
      </c>
      <c r="AT142" s="231" t="s">
        <v>75</v>
      </c>
      <c r="AU142" s="231" t="s">
        <v>84</v>
      </c>
      <c r="AY142" s="224" t="s">
        <v>151</v>
      </c>
      <c r="BK142" s="232">
        <f>SUM(BK143:BK148)</f>
        <v>0</v>
      </c>
    </row>
    <row r="143" spans="1:65" s="159" customFormat="1" ht="19.899999999999999" customHeight="1">
      <c r="A143" s="156"/>
      <c r="B143" s="157"/>
      <c r="C143" s="235" t="s">
        <v>190</v>
      </c>
      <c r="D143" s="235" t="s">
        <v>153</v>
      </c>
      <c r="E143" s="236" t="s">
        <v>349</v>
      </c>
      <c r="F143" s="237" t="s">
        <v>350</v>
      </c>
      <c r="G143" s="238" t="s">
        <v>156</v>
      </c>
      <c r="H143" s="239">
        <v>660</v>
      </c>
      <c r="I143" s="101"/>
      <c r="J143" s="240">
        <f t="shared" ref="J143:J148" si="0">ROUND(I143*H143,2)</f>
        <v>0</v>
      </c>
      <c r="K143" s="237" t="s">
        <v>157</v>
      </c>
      <c r="L143" s="157"/>
      <c r="M143" s="241" t="s">
        <v>1</v>
      </c>
      <c r="N143" s="242" t="s">
        <v>41</v>
      </c>
      <c r="O143" s="243"/>
      <c r="P143" s="244">
        <f t="shared" ref="P143:P148" si="1">O143*H143</f>
        <v>0</v>
      </c>
      <c r="Q143" s="244">
        <v>0.46</v>
      </c>
      <c r="R143" s="244">
        <f t="shared" ref="R143:R148" si="2">Q143*H143</f>
        <v>303.60000000000002</v>
      </c>
      <c r="S143" s="244">
        <v>0</v>
      </c>
      <c r="T143" s="245">
        <f t="shared" ref="T143:T148" si="3">S143*H143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246" t="s">
        <v>158</v>
      </c>
      <c r="AT143" s="246" t="s">
        <v>153</v>
      </c>
      <c r="AU143" s="246" t="s">
        <v>86</v>
      </c>
      <c r="AY143" s="149" t="s">
        <v>151</v>
      </c>
      <c r="BE143" s="247">
        <f t="shared" ref="BE143:BE148" si="4">IF(N143="základní",J143,0)</f>
        <v>0</v>
      </c>
      <c r="BF143" s="247">
        <f t="shared" ref="BF143:BF148" si="5">IF(N143="snížená",J143,0)</f>
        <v>0</v>
      </c>
      <c r="BG143" s="247">
        <f t="shared" ref="BG143:BG148" si="6">IF(N143="zákl. přenesená",J143,0)</f>
        <v>0</v>
      </c>
      <c r="BH143" s="247">
        <f t="shared" ref="BH143:BH148" si="7">IF(N143="sníž. přenesená",J143,0)</f>
        <v>0</v>
      </c>
      <c r="BI143" s="247">
        <f t="shared" ref="BI143:BI148" si="8">IF(N143="nulová",J143,0)</f>
        <v>0</v>
      </c>
      <c r="BJ143" s="149" t="s">
        <v>84</v>
      </c>
      <c r="BK143" s="247">
        <f t="shared" ref="BK143:BK148" si="9">ROUND(I143*H143,2)</f>
        <v>0</v>
      </c>
      <c r="BL143" s="149" t="s">
        <v>158</v>
      </c>
      <c r="BM143" s="246" t="s">
        <v>942</v>
      </c>
    </row>
    <row r="144" spans="1:65" s="159" customFormat="1" ht="22.15" customHeight="1">
      <c r="A144" s="156"/>
      <c r="B144" s="157"/>
      <c r="C144" s="235" t="s">
        <v>194</v>
      </c>
      <c r="D144" s="235" t="s">
        <v>153</v>
      </c>
      <c r="E144" s="236" t="s">
        <v>353</v>
      </c>
      <c r="F144" s="237" t="s">
        <v>354</v>
      </c>
      <c r="G144" s="238" t="s">
        <v>156</v>
      </c>
      <c r="H144" s="239">
        <v>660</v>
      </c>
      <c r="I144" s="101"/>
      <c r="J144" s="240">
        <f t="shared" si="0"/>
        <v>0</v>
      </c>
      <c r="K144" s="237" t="s">
        <v>157</v>
      </c>
      <c r="L144" s="157"/>
      <c r="M144" s="241" t="s">
        <v>1</v>
      </c>
      <c r="N144" s="242" t="s">
        <v>41</v>
      </c>
      <c r="O144" s="243"/>
      <c r="P144" s="244">
        <f t="shared" si="1"/>
        <v>0</v>
      </c>
      <c r="Q144" s="244">
        <v>6.0099999999999997E-3</v>
      </c>
      <c r="R144" s="244">
        <f t="shared" si="2"/>
        <v>3.9665999999999997</v>
      </c>
      <c r="S144" s="244">
        <v>0</v>
      </c>
      <c r="T144" s="245">
        <f t="shared" si="3"/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R144" s="246" t="s">
        <v>158</v>
      </c>
      <c r="AT144" s="246" t="s">
        <v>153</v>
      </c>
      <c r="AU144" s="246" t="s">
        <v>86</v>
      </c>
      <c r="AY144" s="149" t="s">
        <v>151</v>
      </c>
      <c r="BE144" s="247">
        <f t="shared" si="4"/>
        <v>0</v>
      </c>
      <c r="BF144" s="247">
        <f t="shared" si="5"/>
        <v>0</v>
      </c>
      <c r="BG144" s="247">
        <f t="shared" si="6"/>
        <v>0</v>
      </c>
      <c r="BH144" s="247">
        <f t="shared" si="7"/>
        <v>0</v>
      </c>
      <c r="BI144" s="247">
        <f t="shared" si="8"/>
        <v>0</v>
      </c>
      <c r="BJ144" s="149" t="s">
        <v>84</v>
      </c>
      <c r="BK144" s="247">
        <f t="shared" si="9"/>
        <v>0</v>
      </c>
      <c r="BL144" s="149" t="s">
        <v>158</v>
      </c>
      <c r="BM144" s="246" t="s">
        <v>943</v>
      </c>
    </row>
    <row r="145" spans="1:65" s="159" customFormat="1" ht="19.899999999999999" customHeight="1">
      <c r="A145" s="156"/>
      <c r="B145" s="157"/>
      <c r="C145" s="235" t="s">
        <v>202</v>
      </c>
      <c r="D145" s="235" t="s">
        <v>153</v>
      </c>
      <c r="E145" s="236" t="s">
        <v>357</v>
      </c>
      <c r="F145" s="237" t="s">
        <v>358</v>
      </c>
      <c r="G145" s="238" t="s">
        <v>156</v>
      </c>
      <c r="H145" s="239">
        <v>660</v>
      </c>
      <c r="I145" s="101"/>
      <c r="J145" s="240">
        <f t="shared" si="0"/>
        <v>0</v>
      </c>
      <c r="K145" s="237" t="s">
        <v>157</v>
      </c>
      <c r="L145" s="157"/>
      <c r="M145" s="241" t="s">
        <v>1</v>
      </c>
      <c r="N145" s="242" t="s">
        <v>41</v>
      </c>
      <c r="O145" s="243"/>
      <c r="P145" s="244">
        <f t="shared" si="1"/>
        <v>0</v>
      </c>
      <c r="Q145" s="244">
        <v>5.1000000000000004E-4</v>
      </c>
      <c r="R145" s="244">
        <f t="shared" si="2"/>
        <v>0.33660000000000001</v>
      </c>
      <c r="S145" s="244">
        <v>0</v>
      </c>
      <c r="T145" s="245">
        <f t="shared" si="3"/>
        <v>0</v>
      </c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R145" s="246" t="s">
        <v>158</v>
      </c>
      <c r="AT145" s="246" t="s">
        <v>153</v>
      </c>
      <c r="AU145" s="246" t="s">
        <v>86</v>
      </c>
      <c r="AY145" s="149" t="s">
        <v>151</v>
      </c>
      <c r="BE145" s="247">
        <f t="shared" si="4"/>
        <v>0</v>
      </c>
      <c r="BF145" s="247">
        <f t="shared" si="5"/>
        <v>0</v>
      </c>
      <c r="BG145" s="247">
        <f t="shared" si="6"/>
        <v>0</v>
      </c>
      <c r="BH145" s="247">
        <f t="shared" si="7"/>
        <v>0</v>
      </c>
      <c r="BI145" s="247">
        <f t="shared" si="8"/>
        <v>0</v>
      </c>
      <c r="BJ145" s="149" t="s">
        <v>84</v>
      </c>
      <c r="BK145" s="247">
        <f t="shared" si="9"/>
        <v>0</v>
      </c>
      <c r="BL145" s="149" t="s">
        <v>158</v>
      </c>
      <c r="BM145" s="246" t="s">
        <v>944</v>
      </c>
    </row>
    <row r="146" spans="1:65" s="159" customFormat="1" ht="30" customHeight="1">
      <c r="A146" s="156"/>
      <c r="B146" s="157"/>
      <c r="C146" s="235" t="s">
        <v>207</v>
      </c>
      <c r="D146" s="235" t="s">
        <v>153</v>
      </c>
      <c r="E146" s="236" t="s">
        <v>365</v>
      </c>
      <c r="F146" s="237" t="s">
        <v>366</v>
      </c>
      <c r="G146" s="238" t="s">
        <v>156</v>
      </c>
      <c r="H146" s="239">
        <v>660</v>
      </c>
      <c r="I146" s="101"/>
      <c r="J146" s="240">
        <f t="shared" si="0"/>
        <v>0</v>
      </c>
      <c r="K146" s="237" t="s">
        <v>157</v>
      </c>
      <c r="L146" s="157"/>
      <c r="M146" s="241" t="s">
        <v>1</v>
      </c>
      <c r="N146" s="242" t="s">
        <v>41</v>
      </c>
      <c r="O146" s="243"/>
      <c r="P146" s="244">
        <f t="shared" si="1"/>
        <v>0</v>
      </c>
      <c r="Q146" s="244">
        <v>0.10373</v>
      </c>
      <c r="R146" s="244">
        <f t="shared" si="2"/>
        <v>68.461799999999997</v>
      </c>
      <c r="S146" s="244">
        <v>0</v>
      </c>
      <c r="T146" s="245">
        <f t="shared" si="3"/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246" t="s">
        <v>158</v>
      </c>
      <c r="AT146" s="246" t="s">
        <v>153</v>
      </c>
      <c r="AU146" s="246" t="s">
        <v>86</v>
      </c>
      <c r="AY146" s="149" t="s">
        <v>151</v>
      </c>
      <c r="BE146" s="247">
        <f t="shared" si="4"/>
        <v>0</v>
      </c>
      <c r="BF146" s="247">
        <f t="shared" si="5"/>
        <v>0</v>
      </c>
      <c r="BG146" s="247">
        <f t="shared" si="6"/>
        <v>0</v>
      </c>
      <c r="BH146" s="247">
        <f t="shared" si="7"/>
        <v>0</v>
      </c>
      <c r="BI146" s="247">
        <f t="shared" si="8"/>
        <v>0</v>
      </c>
      <c r="BJ146" s="149" t="s">
        <v>84</v>
      </c>
      <c r="BK146" s="247">
        <f t="shared" si="9"/>
        <v>0</v>
      </c>
      <c r="BL146" s="149" t="s">
        <v>158</v>
      </c>
      <c r="BM146" s="246" t="s">
        <v>945</v>
      </c>
    </row>
    <row r="147" spans="1:65" s="159" customFormat="1" ht="22.15" customHeight="1">
      <c r="A147" s="156"/>
      <c r="B147" s="157"/>
      <c r="C147" s="235" t="s">
        <v>209</v>
      </c>
      <c r="D147" s="235" t="s">
        <v>153</v>
      </c>
      <c r="E147" s="236" t="s">
        <v>361</v>
      </c>
      <c r="F147" s="237" t="s">
        <v>362</v>
      </c>
      <c r="G147" s="238" t="s">
        <v>156</v>
      </c>
      <c r="H147" s="239">
        <v>660</v>
      </c>
      <c r="I147" s="101"/>
      <c r="J147" s="240">
        <f t="shared" si="0"/>
        <v>0</v>
      </c>
      <c r="K147" s="237" t="s">
        <v>157</v>
      </c>
      <c r="L147" s="157"/>
      <c r="M147" s="241" t="s">
        <v>1</v>
      </c>
      <c r="N147" s="242" t="s">
        <v>41</v>
      </c>
      <c r="O147" s="243"/>
      <c r="P147" s="244">
        <f t="shared" si="1"/>
        <v>0</v>
      </c>
      <c r="Q147" s="244">
        <v>0.12966</v>
      </c>
      <c r="R147" s="244">
        <f t="shared" si="2"/>
        <v>85.575599999999994</v>
      </c>
      <c r="S147" s="244">
        <v>0</v>
      </c>
      <c r="T147" s="245">
        <f t="shared" si="3"/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246" t="s">
        <v>158</v>
      </c>
      <c r="AT147" s="246" t="s">
        <v>153</v>
      </c>
      <c r="AU147" s="246" t="s">
        <v>86</v>
      </c>
      <c r="AY147" s="149" t="s">
        <v>151</v>
      </c>
      <c r="BE147" s="247">
        <f t="shared" si="4"/>
        <v>0</v>
      </c>
      <c r="BF147" s="247">
        <f t="shared" si="5"/>
        <v>0</v>
      </c>
      <c r="BG147" s="247">
        <f t="shared" si="6"/>
        <v>0</v>
      </c>
      <c r="BH147" s="247">
        <f t="shared" si="7"/>
        <v>0</v>
      </c>
      <c r="BI147" s="247">
        <f t="shared" si="8"/>
        <v>0</v>
      </c>
      <c r="BJ147" s="149" t="s">
        <v>84</v>
      </c>
      <c r="BK147" s="247">
        <f t="shared" si="9"/>
        <v>0</v>
      </c>
      <c r="BL147" s="149" t="s">
        <v>158</v>
      </c>
      <c r="BM147" s="246" t="s">
        <v>946</v>
      </c>
    </row>
    <row r="148" spans="1:65" s="159" customFormat="1" ht="22.15" customHeight="1">
      <c r="A148" s="156"/>
      <c r="B148" s="157"/>
      <c r="C148" s="235" t="s">
        <v>213</v>
      </c>
      <c r="D148" s="235" t="s">
        <v>153</v>
      </c>
      <c r="E148" s="236" t="s">
        <v>369</v>
      </c>
      <c r="F148" s="237" t="s">
        <v>370</v>
      </c>
      <c r="G148" s="238" t="s">
        <v>156</v>
      </c>
      <c r="H148" s="239">
        <v>660</v>
      </c>
      <c r="I148" s="101"/>
      <c r="J148" s="240">
        <f t="shared" si="0"/>
        <v>0</v>
      </c>
      <c r="K148" s="237" t="s">
        <v>157</v>
      </c>
      <c r="L148" s="157"/>
      <c r="M148" s="241" t="s">
        <v>1</v>
      </c>
      <c r="N148" s="242" t="s">
        <v>41</v>
      </c>
      <c r="O148" s="243"/>
      <c r="P148" s="244">
        <f t="shared" si="1"/>
        <v>0</v>
      </c>
      <c r="Q148" s="244">
        <v>3.6000000000000002E-4</v>
      </c>
      <c r="R148" s="244">
        <f t="shared" si="2"/>
        <v>0.23760000000000001</v>
      </c>
      <c r="S148" s="244">
        <v>0</v>
      </c>
      <c r="T148" s="245">
        <f t="shared" si="3"/>
        <v>0</v>
      </c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R148" s="246" t="s">
        <v>158</v>
      </c>
      <c r="AT148" s="246" t="s">
        <v>153</v>
      </c>
      <c r="AU148" s="246" t="s">
        <v>86</v>
      </c>
      <c r="AY148" s="149" t="s">
        <v>151</v>
      </c>
      <c r="BE148" s="247">
        <f t="shared" si="4"/>
        <v>0</v>
      </c>
      <c r="BF148" s="247">
        <f t="shared" si="5"/>
        <v>0</v>
      </c>
      <c r="BG148" s="247">
        <f t="shared" si="6"/>
        <v>0</v>
      </c>
      <c r="BH148" s="247">
        <f t="shared" si="7"/>
        <v>0</v>
      </c>
      <c r="BI148" s="247">
        <f t="shared" si="8"/>
        <v>0</v>
      </c>
      <c r="BJ148" s="149" t="s">
        <v>84</v>
      </c>
      <c r="BK148" s="247">
        <f t="shared" si="9"/>
        <v>0</v>
      </c>
      <c r="BL148" s="149" t="s">
        <v>158</v>
      </c>
      <c r="BM148" s="246" t="s">
        <v>947</v>
      </c>
    </row>
    <row r="149" spans="1:65" s="222" customFormat="1" ht="22.9" customHeight="1">
      <c r="B149" s="223"/>
      <c r="D149" s="224" t="s">
        <v>75</v>
      </c>
      <c r="E149" s="233" t="s">
        <v>390</v>
      </c>
      <c r="F149" s="233" t="s">
        <v>541</v>
      </c>
      <c r="I149" s="85"/>
      <c r="J149" s="234">
        <f>BK149</f>
        <v>0</v>
      </c>
      <c r="L149" s="223"/>
      <c r="M149" s="227"/>
      <c r="N149" s="228"/>
      <c r="O149" s="228"/>
      <c r="P149" s="229">
        <v>0</v>
      </c>
      <c r="Q149" s="228"/>
      <c r="R149" s="229">
        <v>0</v>
      </c>
      <c r="S149" s="228"/>
      <c r="T149" s="230">
        <v>0</v>
      </c>
      <c r="AR149" s="224" t="s">
        <v>84</v>
      </c>
      <c r="AT149" s="231" t="s">
        <v>75</v>
      </c>
      <c r="AU149" s="231" t="s">
        <v>84</v>
      </c>
      <c r="AY149" s="224" t="s">
        <v>151</v>
      </c>
      <c r="BK149" s="232">
        <v>0</v>
      </c>
    </row>
    <row r="150" spans="1:65" s="222" customFormat="1" ht="22.9" customHeight="1">
      <c r="B150" s="223"/>
      <c r="D150" s="224" t="s">
        <v>75</v>
      </c>
      <c r="E150" s="233" t="s">
        <v>397</v>
      </c>
      <c r="F150" s="233" t="s">
        <v>948</v>
      </c>
      <c r="I150" s="85"/>
      <c r="J150" s="234">
        <f>BK150</f>
        <v>0</v>
      </c>
      <c r="L150" s="223"/>
      <c r="M150" s="227"/>
      <c r="N150" s="228"/>
      <c r="O150" s="228"/>
      <c r="P150" s="229">
        <f>SUM(P151:P154)</f>
        <v>0</v>
      </c>
      <c r="Q150" s="228"/>
      <c r="R150" s="229">
        <f>SUM(R151:R154)</f>
        <v>681.49969999999996</v>
      </c>
      <c r="S150" s="228"/>
      <c r="T150" s="230">
        <f>SUM(T151:T154)</f>
        <v>0</v>
      </c>
      <c r="AR150" s="224" t="s">
        <v>84</v>
      </c>
      <c r="AT150" s="231" t="s">
        <v>75</v>
      </c>
      <c r="AU150" s="231" t="s">
        <v>84</v>
      </c>
      <c r="AY150" s="224" t="s">
        <v>151</v>
      </c>
      <c r="BK150" s="232">
        <f>SUM(BK151:BK154)</f>
        <v>0</v>
      </c>
    </row>
    <row r="151" spans="1:65" s="159" customFormat="1" ht="22.15" customHeight="1">
      <c r="A151" s="156"/>
      <c r="B151" s="157"/>
      <c r="C151" s="235" t="s">
        <v>8</v>
      </c>
      <c r="D151" s="235" t="s">
        <v>153</v>
      </c>
      <c r="E151" s="236" t="s">
        <v>949</v>
      </c>
      <c r="F151" s="237" t="s">
        <v>950</v>
      </c>
      <c r="G151" s="238" t="s">
        <v>156</v>
      </c>
      <c r="H151" s="239">
        <v>890</v>
      </c>
      <c r="I151" s="101"/>
      <c r="J151" s="240">
        <f>ROUND(I151*H151,2)</f>
        <v>0</v>
      </c>
      <c r="K151" s="237" t="s">
        <v>157</v>
      </c>
      <c r="L151" s="157"/>
      <c r="M151" s="241" t="s">
        <v>1</v>
      </c>
      <c r="N151" s="242" t="s">
        <v>41</v>
      </c>
      <c r="O151" s="243"/>
      <c r="P151" s="244">
        <f>O151*H151</f>
        <v>0</v>
      </c>
      <c r="Q151" s="244">
        <v>2.937E-2</v>
      </c>
      <c r="R151" s="244">
        <f>Q151*H151</f>
        <v>26.139299999999999</v>
      </c>
      <c r="S151" s="244">
        <v>0</v>
      </c>
      <c r="T151" s="245">
        <f>S151*H151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R151" s="246" t="s">
        <v>158</v>
      </c>
      <c r="AT151" s="246" t="s">
        <v>153</v>
      </c>
      <c r="AU151" s="246" t="s">
        <v>86</v>
      </c>
      <c r="AY151" s="149" t="s">
        <v>151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49" t="s">
        <v>84</v>
      </c>
      <c r="BK151" s="247">
        <f>ROUND(I151*H151,2)</f>
        <v>0</v>
      </c>
      <c r="BL151" s="149" t="s">
        <v>158</v>
      </c>
      <c r="BM151" s="246" t="s">
        <v>951</v>
      </c>
    </row>
    <row r="152" spans="1:65" s="159" customFormat="1" ht="19.899999999999999" customHeight="1">
      <c r="A152" s="156"/>
      <c r="B152" s="157"/>
      <c r="C152" s="235" t="s">
        <v>219</v>
      </c>
      <c r="D152" s="235" t="s">
        <v>153</v>
      </c>
      <c r="E152" s="236" t="s">
        <v>952</v>
      </c>
      <c r="F152" s="237" t="s">
        <v>953</v>
      </c>
      <c r="G152" s="238" t="s">
        <v>156</v>
      </c>
      <c r="H152" s="239">
        <v>890</v>
      </c>
      <c r="I152" s="101"/>
      <c r="J152" s="240">
        <f>ROUND(I152*H152,2)</f>
        <v>0</v>
      </c>
      <c r="K152" s="237" t="s">
        <v>157</v>
      </c>
      <c r="L152" s="157"/>
      <c r="M152" s="241" t="s">
        <v>1</v>
      </c>
      <c r="N152" s="242" t="s">
        <v>41</v>
      </c>
      <c r="O152" s="243"/>
      <c r="P152" s="244">
        <f>O152*H152</f>
        <v>0</v>
      </c>
      <c r="Q152" s="244">
        <v>0.64400000000000002</v>
      </c>
      <c r="R152" s="244">
        <f>Q152*H152</f>
        <v>573.16</v>
      </c>
      <c r="S152" s="244">
        <v>0</v>
      </c>
      <c r="T152" s="245">
        <f>S152*H152</f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R152" s="246" t="s">
        <v>158</v>
      </c>
      <c r="AT152" s="246" t="s">
        <v>153</v>
      </c>
      <c r="AU152" s="246" t="s">
        <v>86</v>
      </c>
      <c r="AY152" s="149" t="s">
        <v>151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49" t="s">
        <v>84</v>
      </c>
      <c r="BK152" s="247">
        <f>ROUND(I152*H152,2)</f>
        <v>0</v>
      </c>
      <c r="BL152" s="149" t="s">
        <v>158</v>
      </c>
      <c r="BM152" s="246" t="s">
        <v>954</v>
      </c>
    </row>
    <row r="153" spans="1:65" s="159" customFormat="1" ht="19.899999999999999" customHeight="1">
      <c r="A153" s="156"/>
      <c r="B153" s="157"/>
      <c r="C153" s="235" t="s">
        <v>224</v>
      </c>
      <c r="D153" s="235" t="s">
        <v>153</v>
      </c>
      <c r="E153" s="236" t="s">
        <v>385</v>
      </c>
      <c r="F153" s="237" t="s">
        <v>386</v>
      </c>
      <c r="G153" s="238" t="s">
        <v>156</v>
      </c>
      <c r="H153" s="239">
        <v>890</v>
      </c>
      <c r="I153" s="101"/>
      <c r="J153" s="240">
        <f>ROUND(I153*H153,2)</f>
        <v>0</v>
      </c>
      <c r="K153" s="237" t="s">
        <v>157</v>
      </c>
      <c r="L153" s="157"/>
      <c r="M153" s="241" t="s">
        <v>1</v>
      </c>
      <c r="N153" s="242" t="s">
        <v>41</v>
      </c>
      <c r="O153" s="243"/>
      <c r="P153" s="244">
        <f>O153*H153</f>
        <v>0</v>
      </c>
      <c r="Q153" s="244">
        <v>9.1999999999999998E-2</v>
      </c>
      <c r="R153" s="244">
        <f>Q153*H153</f>
        <v>81.88</v>
      </c>
      <c r="S153" s="244">
        <v>0</v>
      </c>
      <c r="T153" s="245">
        <f>S153*H153</f>
        <v>0</v>
      </c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R153" s="246" t="s">
        <v>158</v>
      </c>
      <c r="AT153" s="246" t="s">
        <v>153</v>
      </c>
      <c r="AU153" s="246" t="s">
        <v>86</v>
      </c>
      <c r="AY153" s="149" t="s">
        <v>151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49" t="s">
        <v>84</v>
      </c>
      <c r="BK153" s="247">
        <f>ROUND(I153*H153,2)</f>
        <v>0</v>
      </c>
      <c r="BL153" s="149" t="s">
        <v>158</v>
      </c>
      <c r="BM153" s="246" t="s">
        <v>955</v>
      </c>
    </row>
    <row r="154" spans="1:65" s="159" customFormat="1" ht="22.15" customHeight="1">
      <c r="A154" s="156"/>
      <c r="B154" s="157"/>
      <c r="C154" s="235" t="s">
        <v>229</v>
      </c>
      <c r="D154" s="235" t="s">
        <v>153</v>
      </c>
      <c r="E154" s="236" t="s">
        <v>369</v>
      </c>
      <c r="F154" s="237" t="s">
        <v>370</v>
      </c>
      <c r="G154" s="238" t="s">
        <v>156</v>
      </c>
      <c r="H154" s="239">
        <v>890</v>
      </c>
      <c r="I154" s="101"/>
      <c r="J154" s="240">
        <f>ROUND(I154*H154,2)</f>
        <v>0</v>
      </c>
      <c r="K154" s="237" t="s">
        <v>157</v>
      </c>
      <c r="L154" s="157"/>
      <c r="M154" s="241" t="s">
        <v>1</v>
      </c>
      <c r="N154" s="242" t="s">
        <v>41</v>
      </c>
      <c r="O154" s="243"/>
      <c r="P154" s="244">
        <f>O154*H154</f>
        <v>0</v>
      </c>
      <c r="Q154" s="244">
        <v>3.6000000000000002E-4</v>
      </c>
      <c r="R154" s="244">
        <f>Q154*H154</f>
        <v>0.32040000000000002</v>
      </c>
      <c r="S154" s="244">
        <v>0</v>
      </c>
      <c r="T154" s="245">
        <f>S154*H154</f>
        <v>0</v>
      </c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R154" s="246" t="s">
        <v>158</v>
      </c>
      <c r="AT154" s="246" t="s">
        <v>153</v>
      </c>
      <c r="AU154" s="246" t="s">
        <v>86</v>
      </c>
      <c r="AY154" s="149" t="s">
        <v>151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49" t="s">
        <v>84</v>
      </c>
      <c r="BK154" s="247">
        <f>ROUND(I154*H154,2)</f>
        <v>0</v>
      </c>
      <c r="BL154" s="149" t="s">
        <v>158</v>
      </c>
      <c r="BM154" s="246" t="s">
        <v>956</v>
      </c>
    </row>
    <row r="155" spans="1:65" s="222" customFormat="1" ht="22.9" customHeight="1">
      <c r="B155" s="223"/>
      <c r="D155" s="224" t="s">
        <v>75</v>
      </c>
      <c r="E155" s="233" t="s">
        <v>86</v>
      </c>
      <c r="F155" s="233" t="s">
        <v>201</v>
      </c>
      <c r="I155" s="85"/>
      <c r="J155" s="234">
        <f>BK155</f>
        <v>0</v>
      </c>
      <c r="L155" s="223"/>
      <c r="M155" s="227"/>
      <c r="N155" s="228"/>
      <c r="O155" s="228"/>
      <c r="P155" s="229">
        <f>SUM(P156:P168)</f>
        <v>0</v>
      </c>
      <c r="Q155" s="228"/>
      <c r="R155" s="229">
        <f>SUM(R156:R168)</f>
        <v>10.658426099999998</v>
      </c>
      <c r="S155" s="228"/>
      <c r="T155" s="230">
        <f>SUM(T156:T168)</f>
        <v>0</v>
      </c>
      <c r="AR155" s="224" t="s">
        <v>84</v>
      </c>
      <c r="AT155" s="231" t="s">
        <v>75</v>
      </c>
      <c r="AU155" s="231" t="s">
        <v>84</v>
      </c>
      <c r="AY155" s="224" t="s">
        <v>151</v>
      </c>
      <c r="BK155" s="232">
        <f>SUM(BK156:BK168)</f>
        <v>0</v>
      </c>
    </row>
    <row r="156" spans="1:65" s="159" customFormat="1" ht="30" customHeight="1">
      <c r="A156" s="156"/>
      <c r="B156" s="157"/>
      <c r="C156" s="235" t="s">
        <v>234</v>
      </c>
      <c r="D156" s="235" t="s">
        <v>153</v>
      </c>
      <c r="E156" s="236" t="s">
        <v>203</v>
      </c>
      <c r="F156" s="237" t="s">
        <v>204</v>
      </c>
      <c r="G156" s="238" t="s">
        <v>166</v>
      </c>
      <c r="H156" s="239">
        <v>14.72</v>
      </c>
      <c r="I156" s="101"/>
      <c r="J156" s="240">
        <f>ROUND(I156*H156,2)</f>
        <v>0</v>
      </c>
      <c r="K156" s="237" t="s">
        <v>157</v>
      </c>
      <c r="L156" s="157"/>
      <c r="M156" s="241" t="s">
        <v>1</v>
      </c>
      <c r="N156" s="242" t="s">
        <v>41</v>
      </c>
      <c r="O156" s="24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246" t="s">
        <v>158</v>
      </c>
      <c r="AT156" s="246" t="s">
        <v>153</v>
      </c>
      <c r="AU156" s="246" t="s">
        <v>86</v>
      </c>
      <c r="AY156" s="149" t="s">
        <v>151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49" t="s">
        <v>84</v>
      </c>
      <c r="BK156" s="247">
        <f>ROUND(I156*H156,2)</f>
        <v>0</v>
      </c>
      <c r="BL156" s="149" t="s">
        <v>158</v>
      </c>
      <c r="BM156" s="246" t="s">
        <v>957</v>
      </c>
    </row>
    <row r="157" spans="1:65" s="248" customFormat="1">
      <c r="B157" s="249"/>
      <c r="D157" s="250" t="s">
        <v>168</v>
      </c>
      <c r="E157" s="251" t="s">
        <v>1</v>
      </c>
      <c r="F157" s="252" t="s">
        <v>958</v>
      </c>
      <c r="H157" s="253">
        <v>14.72</v>
      </c>
      <c r="I157" s="114"/>
      <c r="L157" s="249"/>
      <c r="M157" s="254"/>
      <c r="N157" s="255"/>
      <c r="O157" s="255"/>
      <c r="P157" s="255"/>
      <c r="Q157" s="255"/>
      <c r="R157" s="255"/>
      <c r="S157" s="255"/>
      <c r="T157" s="256"/>
      <c r="AT157" s="251" t="s">
        <v>168</v>
      </c>
      <c r="AU157" s="251" t="s">
        <v>86</v>
      </c>
      <c r="AV157" s="248" t="s">
        <v>86</v>
      </c>
      <c r="AW157" s="248" t="s">
        <v>32</v>
      </c>
      <c r="AX157" s="248" t="s">
        <v>84</v>
      </c>
      <c r="AY157" s="251" t="s">
        <v>151</v>
      </c>
    </row>
    <row r="158" spans="1:65" s="159" customFormat="1" ht="34.9" customHeight="1">
      <c r="A158" s="156"/>
      <c r="B158" s="157"/>
      <c r="C158" s="235" t="s">
        <v>240</v>
      </c>
      <c r="D158" s="235" t="s">
        <v>153</v>
      </c>
      <c r="E158" s="236" t="s">
        <v>179</v>
      </c>
      <c r="F158" s="237" t="s">
        <v>180</v>
      </c>
      <c r="G158" s="238" t="s">
        <v>166</v>
      </c>
      <c r="H158" s="239">
        <v>7.36</v>
      </c>
      <c r="I158" s="101"/>
      <c r="J158" s="240">
        <f>ROUND(I158*H158,2)</f>
        <v>0</v>
      </c>
      <c r="K158" s="237" t="s">
        <v>157</v>
      </c>
      <c r="L158" s="157"/>
      <c r="M158" s="241" t="s">
        <v>1</v>
      </c>
      <c r="N158" s="242" t="s">
        <v>41</v>
      </c>
      <c r="O158" s="243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246" t="s">
        <v>158</v>
      </c>
      <c r="AT158" s="246" t="s">
        <v>153</v>
      </c>
      <c r="AU158" s="246" t="s">
        <v>86</v>
      </c>
      <c r="AY158" s="149" t="s">
        <v>151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49" t="s">
        <v>84</v>
      </c>
      <c r="BK158" s="247">
        <f>ROUND(I158*H158,2)</f>
        <v>0</v>
      </c>
      <c r="BL158" s="149" t="s">
        <v>158</v>
      </c>
      <c r="BM158" s="246" t="s">
        <v>959</v>
      </c>
    </row>
    <row r="159" spans="1:65" s="159" customFormat="1" ht="30" customHeight="1">
      <c r="A159" s="156"/>
      <c r="B159" s="157"/>
      <c r="C159" s="235" t="s">
        <v>7</v>
      </c>
      <c r="D159" s="235" t="s">
        <v>153</v>
      </c>
      <c r="E159" s="236" t="s">
        <v>187</v>
      </c>
      <c r="F159" s="237" t="s">
        <v>188</v>
      </c>
      <c r="G159" s="238" t="s">
        <v>166</v>
      </c>
      <c r="H159" s="239">
        <v>7.36</v>
      </c>
      <c r="I159" s="101"/>
      <c r="J159" s="240">
        <f>ROUND(I159*H159,2)</f>
        <v>0</v>
      </c>
      <c r="K159" s="237" t="s">
        <v>1</v>
      </c>
      <c r="L159" s="157"/>
      <c r="M159" s="241" t="s">
        <v>1</v>
      </c>
      <c r="N159" s="242" t="s">
        <v>41</v>
      </c>
      <c r="O159" s="243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R159" s="246" t="s">
        <v>158</v>
      </c>
      <c r="AT159" s="246" t="s">
        <v>153</v>
      </c>
      <c r="AU159" s="246" t="s">
        <v>86</v>
      </c>
      <c r="AY159" s="149" t="s">
        <v>151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49" t="s">
        <v>84</v>
      </c>
      <c r="BK159" s="247">
        <f>ROUND(I159*H159,2)</f>
        <v>0</v>
      </c>
      <c r="BL159" s="149" t="s">
        <v>158</v>
      </c>
      <c r="BM159" s="246" t="s">
        <v>960</v>
      </c>
    </row>
    <row r="160" spans="1:65" s="159" customFormat="1" ht="22.15" customHeight="1">
      <c r="A160" s="156"/>
      <c r="B160" s="157"/>
      <c r="C160" s="235" t="s">
        <v>247</v>
      </c>
      <c r="D160" s="235" t="s">
        <v>153</v>
      </c>
      <c r="E160" s="236" t="s">
        <v>215</v>
      </c>
      <c r="F160" s="237" t="s">
        <v>216</v>
      </c>
      <c r="G160" s="238" t="s">
        <v>166</v>
      </c>
      <c r="H160" s="239">
        <v>7.36</v>
      </c>
      <c r="I160" s="101"/>
      <c r="J160" s="240">
        <f>ROUND(I160*H160,2)</f>
        <v>0</v>
      </c>
      <c r="K160" s="237" t="s">
        <v>157</v>
      </c>
      <c r="L160" s="157"/>
      <c r="M160" s="241" t="s">
        <v>1</v>
      </c>
      <c r="N160" s="242" t="s">
        <v>41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R160" s="246" t="s">
        <v>158</v>
      </c>
      <c r="AT160" s="246" t="s">
        <v>153</v>
      </c>
      <c r="AU160" s="246" t="s">
        <v>86</v>
      </c>
      <c r="AY160" s="149" t="s">
        <v>151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49" t="s">
        <v>84</v>
      </c>
      <c r="BK160" s="247">
        <f>ROUND(I160*H160,2)</f>
        <v>0</v>
      </c>
      <c r="BL160" s="149" t="s">
        <v>158</v>
      </c>
      <c r="BM160" s="246" t="s">
        <v>961</v>
      </c>
    </row>
    <row r="161" spans="1:65" s="248" customFormat="1">
      <c r="B161" s="249"/>
      <c r="D161" s="250" t="s">
        <v>168</v>
      </c>
      <c r="E161" s="251" t="s">
        <v>1</v>
      </c>
      <c r="F161" s="252" t="s">
        <v>962</v>
      </c>
      <c r="H161" s="253">
        <v>7.36</v>
      </c>
      <c r="I161" s="114"/>
      <c r="L161" s="249"/>
      <c r="M161" s="254"/>
      <c r="N161" s="255"/>
      <c r="O161" s="255"/>
      <c r="P161" s="255"/>
      <c r="Q161" s="255"/>
      <c r="R161" s="255"/>
      <c r="S161" s="255"/>
      <c r="T161" s="256"/>
      <c r="AT161" s="251" t="s">
        <v>168</v>
      </c>
      <c r="AU161" s="251" t="s">
        <v>86</v>
      </c>
      <c r="AV161" s="248" t="s">
        <v>86</v>
      </c>
      <c r="AW161" s="248" t="s">
        <v>32</v>
      </c>
      <c r="AX161" s="248" t="s">
        <v>84</v>
      </c>
      <c r="AY161" s="251" t="s">
        <v>151</v>
      </c>
    </row>
    <row r="162" spans="1:65" s="159" customFormat="1" ht="22.15" customHeight="1">
      <c r="A162" s="156"/>
      <c r="B162" s="157"/>
      <c r="C162" s="235" t="s">
        <v>252</v>
      </c>
      <c r="D162" s="235" t="s">
        <v>153</v>
      </c>
      <c r="E162" s="236" t="s">
        <v>220</v>
      </c>
      <c r="F162" s="237" t="s">
        <v>221</v>
      </c>
      <c r="G162" s="238" t="s">
        <v>156</v>
      </c>
      <c r="H162" s="239">
        <v>23.11</v>
      </c>
      <c r="I162" s="101"/>
      <c r="J162" s="240">
        <f>ROUND(I162*H162,2)</f>
        <v>0</v>
      </c>
      <c r="K162" s="237" t="s">
        <v>157</v>
      </c>
      <c r="L162" s="157"/>
      <c r="M162" s="241" t="s">
        <v>1</v>
      </c>
      <c r="N162" s="242" t="s">
        <v>41</v>
      </c>
      <c r="O162" s="243"/>
      <c r="P162" s="244">
        <f>O162*H162</f>
        <v>0</v>
      </c>
      <c r="Q162" s="244">
        <v>1.7000000000000001E-4</v>
      </c>
      <c r="R162" s="244">
        <f>Q162*H162</f>
        <v>3.9287000000000002E-3</v>
      </c>
      <c r="S162" s="244">
        <v>0</v>
      </c>
      <c r="T162" s="245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246" t="s">
        <v>158</v>
      </c>
      <c r="AT162" s="246" t="s">
        <v>153</v>
      </c>
      <c r="AU162" s="246" t="s">
        <v>86</v>
      </c>
      <c r="AY162" s="149" t="s">
        <v>151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49" t="s">
        <v>84</v>
      </c>
      <c r="BK162" s="247">
        <f>ROUND(I162*H162,2)</f>
        <v>0</v>
      </c>
      <c r="BL162" s="149" t="s">
        <v>158</v>
      </c>
      <c r="BM162" s="246" t="s">
        <v>963</v>
      </c>
    </row>
    <row r="163" spans="1:65" s="248" customFormat="1">
      <c r="B163" s="249"/>
      <c r="D163" s="250" t="s">
        <v>168</v>
      </c>
      <c r="E163" s="251" t="s">
        <v>1</v>
      </c>
      <c r="F163" s="252" t="s">
        <v>964</v>
      </c>
      <c r="H163" s="253">
        <v>23.11</v>
      </c>
      <c r="I163" s="114"/>
      <c r="L163" s="249"/>
      <c r="M163" s="254"/>
      <c r="N163" s="255"/>
      <c r="O163" s="255"/>
      <c r="P163" s="255"/>
      <c r="Q163" s="255"/>
      <c r="R163" s="255"/>
      <c r="S163" s="255"/>
      <c r="T163" s="256"/>
      <c r="AT163" s="251" t="s">
        <v>168</v>
      </c>
      <c r="AU163" s="251" t="s">
        <v>86</v>
      </c>
      <c r="AV163" s="248" t="s">
        <v>86</v>
      </c>
      <c r="AW163" s="248" t="s">
        <v>32</v>
      </c>
      <c r="AX163" s="248" t="s">
        <v>84</v>
      </c>
      <c r="AY163" s="251" t="s">
        <v>151</v>
      </c>
    </row>
    <row r="164" spans="1:65" s="159" customFormat="1" ht="22.15" customHeight="1">
      <c r="A164" s="156"/>
      <c r="B164" s="157"/>
      <c r="C164" s="265" t="s">
        <v>257</v>
      </c>
      <c r="D164" s="265" t="s">
        <v>195</v>
      </c>
      <c r="E164" s="266" t="s">
        <v>225</v>
      </c>
      <c r="F164" s="267" t="s">
        <v>226</v>
      </c>
      <c r="G164" s="268" t="s">
        <v>156</v>
      </c>
      <c r="H164" s="269">
        <v>27.373999999999999</v>
      </c>
      <c r="I164" s="131"/>
      <c r="J164" s="270">
        <f>ROUND(I164*H164,2)</f>
        <v>0</v>
      </c>
      <c r="K164" s="267" t="s">
        <v>198</v>
      </c>
      <c r="L164" s="271"/>
      <c r="M164" s="272" t="s">
        <v>1</v>
      </c>
      <c r="N164" s="273" t="s">
        <v>41</v>
      </c>
      <c r="O164" s="243"/>
      <c r="P164" s="244">
        <f>O164*H164</f>
        <v>0</v>
      </c>
      <c r="Q164" s="244">
        <v>1E-4</v>
      </c>
      <c r="R164" s="244">
        <f>Q164*H164</f>
        <v>2.7374000000000001E-3</v>
      </c>
      <c r="S164" s="244">
        <v>0</v>
      </c>
      <c r="T164" s="245">
        <f>S164*H164</f>
        <v>0</v>
      </c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R164" s="246" t="s">
        <v>186</v>
      </c>
      <c r="AT164" s="246" t="s">
        <v>195</v>
      </c>
      <c r="AU164" s="246" t="s">
        <v>86</v>
      </c>
      <c r="AY164" s="149" t="s">
        <v>151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49" t="s">
        <v>84</v>
      </c>
      <c r="BK164" s="247">
        <f>ROUND(I164*H164,2)</f>
        <v>0</v>
      </c>
      <c r="BL164" s="149" t="s">
        <v>158</v>
      </c>
      <c r="BM164" s="246" t="s">
        <v>965</v>
      </c>
    </row>
    <row r="165" spans="1:65" s="248" customFormat="1">
      <c r="B165" s="249"/>
      <c r="D165" s="250" t="s">
        <v>168</v>
      </c>
      <c r="F165" s="252" t="s">
        <v>966</v>
      </c>
      <c r="H165" s="253">
        <v>27.373999999999999</v>
      </c>
      <c r="I165" s="114"/>
      <c r="L165" s="249"/>
      <c r="M165" s="254"/>
      <c r="N165" s="255"/>
      <c r="O165" s="255"/>
      <c r="P165" s="255"/>
      <c r="Q165" s="255"/>
      <c r="R165" s="255"/>
      <c r="S165" s="255"/>
      <c r="T165" s="256"/>
      <c r="AT165" s="251" t="s">
        <v>168</v>
      </c>
      <c r="AU165" s="251" t="s">
        <v>86</v>
      </c>
      <c r="AV165" s="248" t="s">
        <v>86</v>
      </c>
      <c r="AW165" s="248" t="s">
        <v>3</v>
      </c>
      <c r="AX165" s="248" t="s">
        <v>84</v>
      </c>
      <c r="AY165" s="251" t="s">
        <v>151</v>
      </c>
    </row>
    <row r="166" spans="1:65" s="159" customFormat="1" ht="14.45" customHeight="1">
      <c r="A166" s="156"/>
      <c r="B166" s="157"/>
      <c r="C166" s="235" t="s">
        <v>262</v>
      </c>
      <c r="D166" s="235" t="s">
        <v>153</v>
      </c>
      <c r="E166" s="236" t="s">
        <v>230</v>
      </c>
      <c r="F166" s="237" t="s">
        <v>231</v>
      </c>
      <c r="G166" s="238" t="s">
        <v>166</v>
      </c>
      <c r="H166" s="239">
        <v>5.52</v>
      </c>
      <c r="I166" s="101"/>
      <c r="J166" s="240">
        <f>ROUND(I166*H166,2)</f>
        <v>0</v>
      </c>
      <c r="K166" s="237" t="s">
        <v>157</v>
      </c>
      <c r="L166" s="157"/>
      <c r="M166" s="241" t="s">
        <v>1</v>
      </c>
      <c r="N166" s="242" t="s">
        <v>41</v>
      </c>
      <c r="O166" s="243"/>
      <c r="P166" s="244">
        <f>O166*H166</f>
        <v>0</v>
      </c>
      <c r="Q166" s="244">
        <v>1.92</v>
      </c>
      <c r="R166" s="244">
        <f>Q166*H166</f>
        <v>10.598399999999998</v>
      </c>
      <c r="S166" s="244">
        <v>0</v>
      </c>
      <c r="T166" s="245">
        <f>S166*H166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R166" s="246" t="s">
        <v>158</v>
      </c>
      <c r="AT166" s="246" t="s">
        <v>153</v>
      </c>
      <c r="AU166" s="246" t="s">
        <v>86</v>
      </c>
      <c r="AY166" s="149" t="s">
        <v>151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49" t="s">
        <v>84</v>
      </c>
      <c r="BK166" s="247">
        <f>ROUND(I166*H166,2)</f>
        <v>0</v>
      </c>
      <c r="BL166" s="149" t="s">
        <v>158</v>
      </c>
      <c r="BM166" s="246" t="s">
        <v>967</v>
      </c>
    </row>
    <row r="167" spans="1:65" s="248" customFormat="1">
      <c r="B167" s="249"/>
      <c r="D167" s="250" t="s">
        <v>168</v>
      </c>
      <c r="E167" s="251" t="s">
        <v>1</v>
      </c>
      <c r="F167" s="252" t="s">
        <v>968</v>
      </c>
      <c r="H167" s="253">
        <v>5.52</v>
      </c>
      <c r="I167" s="114"/>
      <c r="L167" s="249"/>
      <c r="M167" s="254"/>
      <c r="N167" s="255"/>
      <c r="O167" s="255"/>
      <c r="P167" s="255"/>
      <c r="Q167" s="255"/>
      <c r="R167" s="255"/>
      <c r="S167" s="255"/>
      <c r="T167" s="256"/>
      <c r="AT167" s="251" t="s">
        <v>168</v>
      </c>
      <c r="AU167" s="251" t="s">
        <v>86</v>
      </c>
      <c r="AV167" s="248" t="s">
        <v>86</v>
      </c>
      <c r="AW167" s="248" t="s">
        <v>32</v>
      </c>
      <c r="AX167" s="248" t="s">
        <v>84</v>
      </c>
      <c r="AY167" s="251" t="s">
        <v>151</v>
      </c>
    </row>
    <row r="168" spans="1:65" s="159" customFormat="1" ht="22.15" customHeight="1">
      <c r="A168" s="156"/>
      <c r="B168" s="157"/>
      <c r="C168" s="235" t="s">
        <v>265</v>
      </c>
      <c r="D168" s="235" t="s">
        <v>153</v>
      </c>
      <c r="E168" s="236" t="s">
        <v>235</v>
      </c>
      <c r="F168" s="237" t="s">
        <v>236</v>
      </c>
      <c r="G168" s="238" t="s">
        <v>237</v>
      </c>
      <c r="H168" s="239">
        <v>46</v>
      </c>
      <c r="I168" s="101"/>
      <c r="J168" s="240">
        <f>ROUND(I168*H168,2)</f>
        <v>0</v>
      </c>
      <c r="K168" s="237" t="s">
        <v>157</v>
      </c>
      <c r="L168" s="157"/>
      <c r="M168" s="241" t="s">
        <v>1</v>
      </c>
      <c r="N168" s="242" t="s">
        <v>41</v>
      </c>
      <c r="O168" s="243"/>
      <c r="P168" s="244">
        <f>O168*H168</f>
        <v>0</v>
      </c>
      <c r="Q168" s="244">
        <v>1.16E-3</v>
      </c>
      <c r="R168" s="244">
        <f>Q168*H168</f>
        <v>5.3359999999999998E-2</v>
      </c>
      <c r="S168" s="244">
        <v>0</v>
      </c>
      <c r="T168" s="245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246" t="s">
        <v>158</v>
      </c>
      <c r="AT168" s="246" t="s">
        <v>153</v>
      </c>
      <c r="AU168" s="246" t="s">
        <v>86</v>
      </c>
      <c r="AY168" s="149" t="s">
        <v>151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49" t="s">
        <v>84</v>
      </c>
      <c r="BK168" s="247">
        <f>ROUND(I168*H168,2)</f>
        <v>0</v>
      </c>
      <c r="BL168" s="149" t="s">
        <v>158</v>
      </c>
      <c r="BM168" s="246" t="s">
        <v>969</v>
      </c>
    </row>
    <row r="169" spans="1:65" s="222" customFormat="1" ht="22.9" customHeight="1">
      <c r="B169" s="223"/>
      <c r="D169" s="224" t="s">
        <v>75</v>
      </c>
      <c r="E169" s="233" t="s">
        <v>7</v>
      </c>
      <c r="F169" s="233" t="s">
        <v>239</v>
      </c>
      <c r="I169" s="85"/>
      <c r="J169" s="234">
        <f>BK169</f>
        <v>0</v>
      </c>
      <c r="L169" s="223"/>
      <c r="M169" s="227"/>
      <c r="N169" s="228"/>
      <c r="O169" s="228"/>
      <c r="P169" s="229">
        <f>SUM(P170:P182)</f>
        <v>0</v>
      </c>
      <c r="Q169" s="228"/>
      <c r="R169" s="229">
        <f>SUM(R170:R182)</f>
        <v>54.025637699999997</v>
      </c>
      <c r="S169" s="228"/>
      <c r="T169" s="230">
        <f>SUM(T170:T182)</f>
        <v>0</v>
      </c>
      <c r="AR169" s="224" t="s">
        <v>84</v>
      </c>
      <c r="AT169" s="231" t="s">
        <v>75</v>
      </c>
      <c r="AU169" s="231" t="s">
        <v>84</v>
      </c>
      <c r="AY169" s="224" t="s">
        <v>151</v>
      </c>
      <c r="BK169" s="232">
        <f>SUM(BK170:BK182)</f>
        <v>0</v>
      </c>
    </row>
    <row r="170" spans="1:65" s="159" customFormat="1" ht="22.15" customHeight="1">
      <c r="A170" s="156"/>
      <c r="B170" s="157"/>
      <c r="C170" s="235" t="s">
        <v>269</v>
      </c>
      <c r="D170" s="235" t="s">
        <v>153</v>
      </c>
      <c r="E170" s="236" t="s">
        <v>241</v>
      </c>
      <c r="F170" s="237" t="s">
        <v>242</v>
      </c>
      <c r="G170" s="238" t="s">
        <v>166</v>
      </c>
      <c r="H170" s="239">
        <v>36</v>
      </c>
      <c r="I170" s="101"/>
      <c r="J170" s="240">
        <f>ROUND(I170*H170,2)</f>
        <v>0</v>
      </c>
      <c r="K170" s="237" t="s">
        <v>157</v>
      </c>
      <c r="L170" s="157"/>
      <c r="M170" s="241" t="s">
        <v>1</v>
      </c>
      <c r="N170" s="242" t="s">
        <v>41</v>
      </c>
      <c r="O170" s="243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R170" s="246" t="s">
        <v>158</v>
      </c>
      <c r="AT170" s="246" t="s">
        <v>153</v>
      </c>
      <c r="AU170" s="246" t="s">
        <v>86</v>
      </c>
      <c r="AY170" s="149" t="s">
        <v>151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49" t="s">
        <v>84</v>
      </c>
      <c r="BK170" s="247">
        <f>ROUND(I170*H170,2)</f>
        <v>0</v>
      </c>
      <c r="BL170" s="149" t="s">
        <v>158</v>
      </c>
      <c r="BM170" s="246" t="s">
        <v>970</v>
      </c>
    </row>
    <row r="171" spans="1:65" s="248" customFormat="1">
      <c r="B171" s="249"/>
      <c r="D171" s="250" t="s">
        <v>168</v>
      </c>
      <c r="E171" s="251" t="s">
        <v>1</v>
      </c>
      <c r="F171" s="252" t="s">
        <v>244</v>
      </c>
      <c r="H171" s="253">
        <v>36</v>
      </c>
      <c r="I171" s="114"/>
      <c r="L171" s="249"/>
      <c r="M171" s="254"/>
      <c r="N171" s="255"/>
      <c r="O171" s="255"/>
      <c r="P171" s="255"/>
      <c r="Q171" s="255"/>
      <c r="R171" s="255"/>
      <c r="S171" s="255"/>
      <c r="T171" s="256"/>
      <c r="AT171" s="251" t="s">
        <v>168</v>
      </c>
      <c r="AU171" s="251" t="s">
        <v>86</v>
      </c>
      <c r="AV171" s="248" t="s">
        <v>86</v>
      </c>
      <c r="AW171" s="248" t="s">
        <v>32</v>
      </c>
      <c r="AX171" s="248" t="s">
        <v>84</v>
      </c>
      <c r="AY171" s="251" t="s">
        <v>151</v>
      </c>
    </row>
    <row r="172" spans="1:65" s="159" customFormat="1" ht="34.9" customHeight="1">
      <c r="A172" s="156"/>
      <c r="B172" s="157"/>
      <c r="C172" s="235" t="s">
        <v>272</v>
      </c>
      <c r="D172" s="235" t="s">
        <v>153</v>
      </c>
      <c r="E172" s="236" t="s">
        <v>266</v>
      </c>
      <c r="F172" s="237" t="s">
        <v>267</v>
      </c>
      <c r="G172" s="238" t="s">
        <v>166</v>
      </c>
      <c r="H172" s="239">
        <v>27</v>
      </c>
      <c r="I172" s="101"/>
      <c r="J172" s="240">
        <f>ROUND(I172*H172,2)</f>
        <v>0</v>
      </c>
      <c r="K172" s="237" t="s">
        <v>157</v>
      </c>
      <c r="L172" s="157"/>
      <c r="M172" s="241" t="s">
        <v>1</v>
      </c>
      <c r="N172" s="242" t="s">
        <v>41</v>
      </c>
      <c r="O172" s="243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R172" s="246" t="s">
        <v>158</v>
      </c>
      <c r="AT172" s="246" t="s">
        <v>153</v>
      </c>
      <c r="AU172" s="246" t="s">
        <v>86</v>
      </c>
      <c r="AY172" s="149" t="s">
        <v>151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49" t="s">
        <v>84</v>
      </c>
      <c r="BK172" s="247">
        <f>ROUND(I172*H172,2)</f>
        <v>0</v>
      </c>
      <c r="BL172" s="149" t="s">
        <v>158</v>
      </c>
      <c r="BM172" s="246" t="s">
        <v>971</v>
      </c>
    </row>
    <row r="173" spans="1:65" s="159" customFormat="1" ht="30" customHeight="1">
      <c r="A173" s="156"/>
      <c r="B173" s="157"/>
      <c r="C173" s="235" t="s">
        <v>277</v>
      </c>
      <c r="D173" s="235" t="s">
        <v>153</v>
      </c>
      <c r="E173" s="236" t="s">
        <v>187</v>
      </c>
      <c r="F173" s="237" t="s">
        <v>188</v>
      </c>
      <c r="G173" s="238" t="s">
        <v>166</v>
      </c>
      <c r="H173" s="239">
        <v>27</v>
      </c>
      <c r="I173" s="101"/>
      <c r="J173" s="240">
        <f>ROUND(I173*H173,2)</f>
        <v>0</v>
      </c>
      <c r="K173" s="237" t="s">
        <v>1</v>
      </c>
      <c r="L173" s="157"/>
      <c r="M173" s="241" t="s">
        <v>1</v>
      </c>
      <c r="N173" s="242" t="s">
        <v>41</v>
      </c>
      <c r="O173" s="243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R173" s="246" t="s">
        <v>158</v>
      </c>
      <c r="AT173" s="246" t="s">
        <v>153</v>
      </c>
      <c r="AU173" s="246" t="s">
        <v>86</v>
      </c>
      <c r="AY173" s="149" t="s">
        <v>151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49" t="s">
        <v>84</v>
      </c>
      <c r="BK173" s="247">
        <f>ROUND(I173*H173,2)</f>
        <v>0</v>
      </c>
      <c r="BL173" s="149" t="s">
        <v>158</v>
      </c>
      <c r="BM173" s="246" t="s">
        <v>972</v>
      </c>
    </row>
    <row r="174" spans="1:65" s="159" customFormat="1" ht="22.15" customHeight="1">
      <c r="A174" s="156"/>
      <c r="B174" s="157"/>
      <c r="C174" s="235" t="s">
        <v>279</v>
      </c>
      <c r="D174" s="235" t="s">
        <v>153</v>
      </c>
      <c r="E174" s="236" t="s">
        <v>215</v>
      </c>
      <c r="F174" s="237" t="s">
        <v>216</v>
      </c>
      <c r="G174" s="238" t="s">
        <v>166</v>
      </c>
      <c r="H174" s="239">
        <v>9</v>
      </c>
      <c r="I174" s="101"/>
      <c r="J174" s="240">
        <f>ROUND(I174*H174,2)</f>
        <v>0</v>
      </c>
      <c r="K174" s="237" t="s">
        <v>157</v>
      </c>
      <c r="L174" s="157"/>
      <c r="M174" s="241" t="s">
        <v>1</v>
      </c>
      <c r="N174" s="242" t="s">
        <v>41</v>
      </c>
      <c r="O174" s="243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246" t="s">
        <v>158</v>
      </c>
      <c r="AT174" s="246" t="s">
        <v>153</v>
      </c>
      <c r="AU174" s="246" t="s">
        <v>86</v>
      </c>
      <c r="AY174" s="149" t="s">
        <v>151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49" t="s">
        <v>84</v>
      </c>
      <c r="BK174" s="247">
        <f>ROUND(I174*H174,2)</f>
        <v>0</v>
      </c>
      <c r="BL174" s="149" t="s">
        <v>158</v>
      </c>
      <c r="BM174" s="246" t="s">
        <v>973</v>
      </c>
    </row>
    <row r="175" spans="1:65" s="248" customFormat="1">
      <c r="B175" s="249"/>
      <c r="D175" s="250" t="s">
        <v>168</v>
      </c>
      <c r="E175" s="251" t="s">
        <v>1</v>
      </c>
      <c r="F175" s="252" t="s">
        <v>246</v>
      </c>
      <c r="H175" s="253">
        <v>9</v>
      </c>
      <c r="I175" s="114"/>
      <c r="L175" s="249"/>
      <c r="M175" s="254"/>
      <c r="N175" s="255"/>
      <c r="O175" s="255"/>
      <c r="P175" s="255"/>
      <c r="Q175" s="255"/>
      <c r="R175" s="255"/>
      <c r="S175" s="255"/>
      <c r="T175" s="256"/>
      <c r="AT175" s="251" t="s">
        <v>168</v>
      </c>
      <c r="AU175" s="251" t="s">
        <v>86</v>
      </c>
      <c r="AV175" s="248" t="s">
        <v>86</v>
      </c>
      <c r="AW175" s="248" t="s">
        <v>32</v>
      </c>
      <c r="AX175" s="248" t="s">
        <v>84</v>
      </c>
      <c r="AY175" s="251" t="s">
        <v>151</v>
      </c>
    </row>
    <row r="176" spans="1:65" s="159" customFormat="1" ht="22.15" customHeight="1">
      <c r="A176" s="156"/>
      <c r="B176" s="157"/>
      <c r="C176" s="235" t="s">
        <v>281</v>
      </c>
      <c r="D176" s="235" t="s">
        <v>153</v>
      </c>
      <c r="E176" s="236" t="s">
        <v>248</v>
      </c>
      <c r="F176" s="237" t="s">
        <v>249</v>
      </c>
      <c r="G176" s="238" t="s">
        <v>166</v>
      </c>
      <c r="H176" s="239">
        <v>27</v>
      </c>
      <c r="I176" s="101"/>
      <c r="J176" s="240">
        <f>ROUND(I176*H176,2)</f>
        <v>0</v>
      </c>
      <c r="K176" s="237" t="s">
        <v>157</v>
      </c>
      <c r="L176" s="157"/>
      <c r="M176" s="241" t="s">
        <v>1</v>
      </c>
      <c r="N176" s="242" t="s">
        <v>41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R176" s="246" t="s">
        <v>158</v>
      </c>
      <c r="AT176" s="246" t="s">
        <v>153</v>
      </c>
      <c r="AU176" s="246" t="s">
        <v>86</v>
      </c>
      <c r="AY176" s="149" t="s">
        <v>151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49" t="s">
        <v>84</v>
      </c>
      <c r="BK176" s="247">
        <f>ROUND(I176*H176,2)</f>
        <v>0</v>
      </c>
      <c r="BL176" s="149" t="s">
        <v>158</v>
      </c>
      <c r="BM176" s="246" t="s">
        <v>974</v>
      </c>
    </row>
    <row r="177" spans="1:65" s="248" customFormat="1">
      <c r="B177" s="249"/>
      <c r="D177" s="250" t="s">
        <v>168</v>
      </c>
      <c r="E177" s="251" t="s">
        <v>1</v>
      </c>
      <c r="F177" s="252" t="s">
        <v>251</v>
      </c>
      <c r="H177" s="253">
        <v>27</v>
      </c>
      <c r="I177" s="114"/>
      <c r="L177" s="249"/>
      <c r="M177" s="254"/>
      <c r="N177" s="255"/>
      <c r="O177" s="255"/>
      <c r="P177" s="255"/>
      <c r="Q177" s="255"/>
      <c r="R177" s="255"/>
      <c r="S177" s="255"/>
      <c r="T177" s="256"/>
      <c r="AT177" s="251" t="s">
        <v>168</v>
      </c>
      <c r="AU177" s="251" t="s">
        <v>86</v>
      </c>
      <c r="AV177" s="248" t="s">
        <v>86</v>
      </c>
      <c r="AW177" s="248" t="s">
        <v>32</v>
      </c>
      <c r="AX177" s="248" t="s">
        <v>84</v>
      </c>
      <c r="AY177" s="251" t="s">
        <v>151</v>
      </c>
    </row>
    <row r="178" spans="1:65" s="159" customFormat="1" ht="14.45" customHeight="1">
      <c r="A178" s="156"/>
      <c r="B178" s="157"/>
      <c r="C178" s="265" t="s">
        <v>285</v>
      </c>
      <c r="D178" s="265" t="s">
        <v>195</v>
      </c>
      <c r="E178" s="266" t="s">
        <v>253</v>
      </c>
      <c r="F178" s="267" t="s">
        <v>254</v>
      </c>
      <c r="G178" s="268" t="s">
        <v>255</v>
      </c>
      <c r="H178" s="269">
        <v>54</v>
      </c>
      <c r="I178" s="131"/>
      <c r="J178" s="270">
        <f>ROUND(I178*H178,2)</f>
        <v>0</v>
      </c>
      <c r="K178" s="267" t="s">
        <v>198</v>
      </c>
      <c r="L178" s="271"/>
      <c r="M178" s="272" t="s">
        <v>1</v>
      </c>
      <c r="N178" s="273" t="s">
        <v>41</v>
      </c>
      <c r="O178" s="243"/>
      <c r="P178" s="244">
        <f>O178*H178</f>
        <v>0</v>
      </c>
      <c r="Q178" s="244">
        <v>1</v>
      </c>
      <c r="R178" s="244">
        <f>Q178*H178</f>
        <v>54</v>
      </c>
      <c r="S178" s="244">
        <v>0</v>
      </c>
      <c r="T178" s="245">
        <f>S178*H178</f>
        <v>0</v>
      </c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R178" s="246" t="s">
        <v>186</v>
      </c>
      <c r="AT178" s="246" t="s">
        <v>195</v>
      </c>
      <c r="AU178" s="246" t="s">
        <v>86</v>
      </c>
      <c r="AY178" s="149" t="s">
        <v>151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49" t="s">
        <v>84</v>
      </c>
      <c r="BK178" s="247">
        <f>ROUND(I178*H178,2)</f>
        <v>0</v>
      </c>
      <c r="BL178" s="149" t="s">
        <v>158</v>
      </c>
      <c r="BM178" s="246" t="s">
        <v>975</v>
      </c>
    </row>
    <row r="179" spans="1:65" s="159" customFormat="1" ht="22.15" customHeight="1">
      <c r="A179" s="156"/>
      <c r="B179" s="157"/>
      <c r="C179" s="235" t="s">
        <v>290</v>
      </c>
      <c r="D179" s="235" t="s">
        <v>153</v>
      </c>
      <c r="E179" s="236" t="s">
        <v>258</v>
      </c>
      <c r="F179" s="237" t="s">
        <v>259</v>
      </c>
      <c r="G179" s="238" t="s">
        <v>156</v>
      </c>
      <c r="H179" s="239">
        <v>66</v>
      </c>
      <c r="I179" s="101"/>
      <c r="J179" s="240">
        <f>ROUND(I179*H179,2)</f>
        <v>0</v>
      </c>
      <c r="K179" s="237" t="s">
        <v>157</v>
      </c>
      <c r="L179" s="157"/>
      <c r="M179" s="241" t="s">
        <v>1</v>
      </c>
      <c r="N179" s="242" t="s">
        <v>41</v>
      </c>
      <c r="O179" s="243"/>
      <c r="P179" s="244">
        <f>O179*H179</f>
        <v>0</v>
      </c>
      <c r="Q179" s="244">
        <v>2.7E-4</v>
      </c>
      <c r="R179" s="244">
        <f>Q179*H179</f>
        <v>1.7819999999999999E-2</v>
      </c>
      <c r="S179" s="244">
        <v>0</v>
      </c>
      <c r="T179" s="245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246" t="s">
        <v>158</v>
      </c>
      <c r="AT179" s="246" t="s">
        <v>153</v>
      </c>
      <c r="AU179" s="246" t="s">
        <v>86</v>
      </c>
      <c r="AY179" s="149" t="s">
        <v>151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49" t="s">
        <v>84</v>
      </c>
      <c r="BK179" s="247">
        <f>ROUND(I179*H179,2)</f>
        <v>0</v>
      </c>
      <c r="BL179" s="149" t="s">
        <v>158</v>
      </c>
      <c r="BM179" s="246" t="s">
        <v>976</v>
      </c>
    </row>
    <row r="180" spans="1:65" s="248" customFormat="1">
      <c r="B180" s="249"/>
      <c r="D180" s="250" t="s">
        <v>168</v>
      </c>
      <c r="E180" s="251" t="s">
        <v>1</v>
      </c>
      <c r="F180" s="252" t="s">
        <v>261</v>
      </c>
      <c r="H180" s="253">
        <v>66</v>
      </c>
      <c r="I180" s="114"/>
      <c r="L180" s="249"/>
      <c r="M180" s="254"/>
      <c r="N180" s="255"/>
      <c r="O180" s="255"/>
      <c r="P180" s="255"/>
      <c r="Q180" s="255"/>
      <c r="R180" s="255"/>
      <c r="S180" s="255"/>
      <c r="T180" s="256"/>
      <c r="AT180" s="251" t="s">
        <v>168</v>
      </c>
      <c r="AU180" s="251" t="s">
        <v>86</v>
      </c>
      <c r="AV180" s="248" t="s">
        <v>86</v>
      </c>
      <c r="AW180" s="248" t="s">
        <v>32</v>
      </c>
      <c r="AX180" s="248" t="s">
        <v>84</v>
      </c>
      <c r="AY180" s="251" t="s">
        <v>151</v>
      </c>
    </row>
    <row r="181" spans="1:65" s="159" customFormat="1" ht="22.15" customHeight="1">
      <c r="A181" s="156"/>
      <c r="B181" s="157"/>
      <c r="C181" s="265" t="s">
        <v>294</v>
      </c>
      <c r="D181" s="265" t="s">
        <v>195</v>
      </c>
      <c r="E181" s="266" t="s">
        <v>225</v>
      </c>
      <c r="F181" s="267" t="s">
        <v>226</v>
      </c>
      <c r="G181" s="268" t="s">
        <v>156</v>
      </c>
      <c r="H181" s="269">
        <v>78.177000000000007</v>
      </c>
      <c r="I181" s="131"/>
      <c r="J181" s="270">
        <f>ROUND(I181*H181,2)</f>
        <v>0</v>
      </c>
      <c r="K181" s="267" t="s">
        <v>198</v>
      </c>
      <c r="L181" s="271"/>
      <c r="M181" s="272" t="s">
        <v>1</v>
      </c>
      <c r="N181" s="273" t="s">
        <v>41</v>
      </c>
      <c r="O181" s="243"/>
      <c r="P181" s="244">
        <f>O181*H181</f>
        <v>0</v>
      </c>
      <c r="Q181" s="244">
        <v>1E-4</v>
      </c>
      <c r="R181" s="244">
        <f>Q181*H181</f>
        <v>7.8177000000000003E-3</v>
      </c>
      <c r="S181" s="244">
        <v>0</v>
      </c>
      <c r="T181" s="245">
        <f>S181*H181</f>
        <v>0</v>
      </c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R181" s="246" t="s">
        <v>186</v>
      </c>
      <c r="AT181" s="246" t="s">
        <v>195</v>
      </c>
      <c r="AU181" s="246" t="s">
        <v>86</v>
      </c>
      <c r="AY181" s="149" t="s">
        <v>151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49" t="s">
        <v>84</v>
      </c>
      <c r="BK181" s="247">
        <f>ROUND(I181*H181,2)</f>
        <v>0</v>
      </c>
      <c r="BL181" s="149" t="s">
        <v>158</v>
      </c>
      <c r="BM181" s="246" t="s">
        <v>977</v>
      </c>
    </row>
    <row r="182" spans="1:65" s="248" customFormat="1">
      <c r="B182" s="249"/>
      <c r="D182" s="250" t="s">
        <v>168</v>
      </c>
      <c r="F182" s="252" t="s">
        <v>264</v>
      </c>
      <c r="H182" s="253">
        <v>78.177000000000007</v>
      </c>
      <c r="I182" s="114"/>
      <c r="L182" s="249"/>
      <c r="M182" s="254"/>
      <c r="N182" s="255"/>
      <c r="O182" s="255"/>
      <c r="P182" s="255"/>
      <c r="Q182" s="255"/>
      <c r="R182" s="255"/>
      <c r="S182" s="255"/>
      <c r="T182" s="256"/>
      <c r="AT182" s="251" t="s">
        <v>168</v>
      </c>
      <c r="AU182" s="251" t="s">
        <v>86</v>
      </c>
      <c r="AV182" s="248" t="s">
        <v>86</v>
      </c>
      <c r="AW182" s="248" t="s">
        <v>3</v>
      </c>
      <c r="AX182" s="248" t="s">
        <v>84</v>
      </c>
      <c r="AY182" s="251" t="s">
        <v>151</v>
      </c>
    </row>
    <row r="183" spans="1:65" s="222" customFormat="1" ht="22.9" customHeight="1">
      <c r="B183" s="223"/>
      <c r="D183" s="224" t="s">
        <v>75</v>
      </c>
      <c r="E183" s="233" t="s">
        <v>416</v>
      </c>
      <c r="F183" s="233" t="s">
        <v>978</v>
      </c>
      <c r="I183" s="85"/>
      <c r="J183" s="234">
        <f>BK183</f>
        <v>0</v>
      </c>
      <c r="L183" s="223"/>
      <c r="M183" s="227"/>
      <c r="N183" s="228"/>
      <c r="O183" s="228"/>
      <c r="P183" s="229">
        <f>SUM(P184:P186)</f>
        <v>0</v>
      </c>
      <c r="Q183" s="228"/>
      <c r="R183" s="229">
        <f>SUM(R184:R186)</f>
        <v>27.476800000000001</v>
      </c>
      <c r="S183" s="228"/>
      <c r="T183" s="230">
        <f>SUM(T184:T186)</f>
        <v>0</v>
      </c>
      <c r="AR183" s="224" t="s">
        <v>84</v>
      </c>
      <c r="AT183" s="231" t="s">
        <v>75</v>
      </c>
      <c r="AU183" s="231" t="s">
        <v>84</v>
      </c>
      <c r="AY183" s="224" t="s">
        <v>151</v>
      </c>
      <c r="BK183" s="232">
        <f>SUM(BK184:BK186)</f>
        <v>0</v>
      </c>
    </row>
    <row r="184" spans="1:65" s="159" customFormat="1" ht="22.15" customHeight="1">
      <c r="A184" s="156"/>
      <c r="B184" s="157"/>
      <c r="C184" s="235" t="s">
        <v>299</v>
      </c>
      <c r="D184" s="235" t="s">
        <v>153</v>
      </c>
      <c r="E184" s="236" t="s">
        <v>394</v>
      </c>
      <c r="F184" s="237" t="s">
        <v>395</v>
      </c>
      <c r="G184" s="238" t="s">
        <v>156</v>
      </c>
      <c r="H184" s="239">
        <v>660</v>
      </c>
      <c r="I184" s="101"/>
      <c r="J184" s="240">
        <f>ROUND(I184*H184,2)</f>
        <v>0</v>
      </c>
      <c r="K184" s="237" t="s">
        <v>1</v>
      </c>
      <c r="L184" s="157"/>
      <c r="M184" s="241" t="s">
        <v>1</v>
      </c>
      <c r="N184" s="242" t="s">
        <v>41</v>
      </c>
      <c r="O184" s="243"/>
      <c r="P184" s="244">
        <f>O184*H184</f>
        <v>0</v>
      </c>
      <c r="Q184" s="244">
        <v>2.0799999999999999E-2</v>
      </c>
      <c r="R184" s="244">
        <f>Q184*H184</f>
        <v>13.728</v>
      </c>
      <c r="S184" s="244">
        <v>0</v>
      </c>
      <c r="T184" s="245">
        <f>S184*H184</f>
        <v>0</v>
      </c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R184" s="246" t="s">
        <v>158</v>
      </c>
      <c r="AT184" s="246" t="s">
        <v>153</v>
      </c>
      <c r="AU184" s="246" t="s">
        <v>86</v>
      </c>
      <c r="AY184" s="149" t="s">
        <v>151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49" t="s">
        <v>84</v>
      </c>
      <c r="BK184" s="247">
        <f>ROUND(I184*H184,2)</f>
        <v>0</v>
      </c>
      <c r="BL184" s="149" t="s">
        <v>158</v>
      </c>
      <c r="BM184" s="246" t="s">
        <v>979</v>
      </c>
    </row>
    <row r="185" spans="1:65" s="159" customFormat="1" ht="14.45" customHeight="1">
      <c r="A185" s="156"/>
      <c r="B185" s="157"/>
      <c r="C185" s="235" t="s">
        <v>303</v>
      </c>
      <c r="D185" s="235" t="s">
        <v>153</v>
      </c>
      <c r="E185" s="236" t="s">
        <v>980</v>
      </c>
      <c r="F185" s="237" t="s">
        <v>399</v>
      </c>
      <c r="G185" s="238" t="s">
        <v>156</v>
      </c>
      <c r="H185" s="239">
        <v>660</v>
      </c>
      <c r="I185" s="101"/>
      <c r="J185" s="240">
        <f>ROUND(I185*H185,2)</f>
        <v>0</v>
      </c>
      <c r="K185" s="237" t="s">
        <v>1</v>
      </c>
      <c r="L185" s="157"/>
      <c r="M185" s="241" t="s">
        <v>1</v>
      </c>
      <c r="N185" s="242" t="s">
        <v>41</v>
      </c>
      <c r="O185" s="243"/>
      <c r="P185" s="244">
        <f>O185*H185</f>
        <v>0</v>
      </c>
      <c r="Q185" s="244">
        <v>2.0799999999999999E-2</v>
      </c>
      <c r="R185" s="244">
        <f>Q185*H185</f>
        <v>13.728</v>
      </c>
      <c r="S185" s="244">
        <v>0</v>
      </c>
      <c r="T185" s="245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246" t="s">
        <v>158</v>
      </c>
      <c r="AT185" s="246" t="s">
        <v>153</v>
      </c>
      <c r="AU185" s="246" t="s">
        <v>86</v>
      </c>
      <c r="AY185" s="149" t="s">
        <v>151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49" t="s">
        <v>84</v>
      </c>
      <c r="BK185" s="247">
        <f>ROUND(I185*H185,2)</f>
        <v>0</v>
      </c>
      <c r="BL185" s="149" t="s">
        <v>158</v>
      </c>
      <c r="BM185" s="246" t="s">
        <v>981</v>
      </c>
    </row>
    <row r="186" spans="1:65" s="159" customFormat="1" ht="19.899999999999999" customHeight="1">
      <c r="A186" s="156"/>
      <c r="B186" s="157"/>
      <c r="C186" s="235" t="s">
        <v>307</v>
      </c>
      <c r="D186" s="235" t="s">
        <v>153</v>
      </c>
      <c r="E186" s="236" t="s">
        <v>401</v>
      </c>
      <c r="F186" s="237" t="s">
        <v>402</v>
      </c>
      <c r="G186" s="238" t="s">
        <v>403</v>
      </c>
      <c r="H186" s="239">
        <v>1</v>
      </c>
      <c r="I186" s="101"/>
      <c r="J186" s="240">
        <f>ROUND(I186*H186,2)</f>
        <v>0</v>
      </c>
      <c r="K186" s="237" t="s">
        <v>1</v>
      </c>
      <c r="L186" s="157"/>
      <c r="M186" s="241" t="s">
        <v>1</v>
      </c>
      <c r="N186" s="242" t="s">
        <v>41</v>
      </c>
      <c r="O186" s="243"/>
      <c r="P186" s="244">
        <f>O186*H186</f>
        <v>0</v>
      </c>
      <c r="Q186" s="244">
        <v>2.0799999999999999E-2</v>
      </c>
      <c r="R186" s="244">
        <f>Q186*H186</f>
        <v>2.0799999999999999E-2</v>
      </c>
      <c r="S186" s="244">
        <v>0</v>
      </c>
      <c r="T186" s="245">
        <f>S186*H186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R186" s="246" t="s">
        <v>158</v>
      </c>
      <c r="AT186" s="246" t="s">
        <v>153</v>
      </c>
      <c r="AU186" s="246" t="s">
        <v>86</v>
      </c>
      <c r="AY186" s="149" t="s">
        <v>151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49" t="s">
        <v>84</v>
      </c>
      <c r="BK186" s="247">
        <f>ROUND(I186*H186,2)</f>
        <v>0</v>
      </c>
      <c r="BL186" s="149" t="s">
        <v>158</v>
      </c>
      <c r="BM186" s="246" t="s">
        <v>982</v>
      </c>
    </row>
    <row r="187" spans="1:65" s="222" customFormat="1" ht="22.9" customHeight="1">
      <c r="B187" s="223"/>
      <c r="D187" s="224" t="s">
        <v>75</v>
      </c>
      <c r="E187" s="233" t="s">
        <v>190</v>
      </c>
      <c r="F187" s="233" t="s">
        <v>424</v>
      </c>
      <c r="I187" s="85"/>
      <c r="J187" s="234">
        <f>BK187</f>
        <v>0</v>
      </c>
      <c r="L187" s="223"/>
      <c r="M187" s="227"/>
      <c r="N187" s="228"/>
      <c r="O187" s="228"/>
      <c r="P187" s="229">
        <f>SUM(P188:P191)</f>
        <v>0</v>
      </c>
      <c r="Q187" s="228"/>
      <c r="R187" s="229">
        <f>SUM(R188:R191)</f>
        <v>7.2201199999999996</v>
      </c>
      <c r="S187" s="228"/>
      <c r="T187" s="230">
        <f>SUM(T188:T191)</f>
        <v>0</v>
      </c>
      <c r="AR187" s="224" t="s">
        <v>84</v>
      </c>
      <c r="AT187" s="231" t="s">
        <v>75</v>
      </c>
      <c r="AU187" s="231" t="s">
        <v>84</v>
      </c>
      <c r="AY187" s="224" t="s">
        <v>151</v>
      </c>
      <c r="BK187" s="232">
        <f>SUM(BK188:BK191)</f>
        <v>0</v>
      </c>
    </row>
    <row r="188" spans="1:65" s="159" customFormat="1" ht="22.15" customHeight="1">
      <c r="A188" s="156"/>
      <c r="B188" s="157"/>
      <c r="C188" s="235" t="s">
        <v>311</v>
      </c>
      <c r="D188" s="235" t="s">
        <v>153</v>
      </c>
      <c r="E188" s="236" t="s">
        <v>426</v>
      </c>
      <c r="F188" s="237" t="s">
        <v>427</v>
      </c>
      <c r="G188" s="238" t="s">
        <v>237</v>
      </c>
      <c r="H188" s="239">
        <v>80</v>
      </c>
      <c r="I188" s="101"/>
      <c r="J188" s="240">
        <f>ROUND(I188*H188,2)</f>
        <v>0</v>
      </c>
      <c r="K188" s="237" t="s">
        <v>157</v>
      </c>
      <c r="L188" s="157"/>
      <c r="M188" s="241" t="s">
        <v>1</v>
      </c>
      <c r="N188" s="242" t="s">
        <v>41</v>
      </c>
      <c r="O188" s="243"/>
      <c r="P188" s="244">
        <f>O188*H188</f>
        <v>0</v>
      </c>
      <c r="Q188" s="244">
        <v>8.7809999999999999E-2</v>
      </c>
      <c r="R188" s="244">
        <f>Q188*H188</f>
        <v>7.0247999999999999</v>
      </c>
      <c r="S188" s="244">
        <v>0</v>
      </c>
      <c r="T188" s="245">
        <f>S188*H188</f>
        <v>0</v>
      </c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R188" s="246" t="s">
        <v>158</v>
      </c>
      <c r="AT188" s="246" t="s">
        <v>153</v>
      </c>
      <c r="AU188" s="246" t="s">
        <v>86</v>
      </c>
      <c r="AY188" s="149" t="s">
        <v>151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49" t="s">
        <v>84</v>
      </c>
      <c r="BK188" s="247">
        <f>ROUND(I188*H188,2)</f>
        <v>0</v>
      </c>
      <c r="BL188" s="149" t="s">
        <v>158</v>
      </c>
      <c r="BM188" s="246" t="s">
        <v>983</v>
      </c>
    </row>
    <row r="189" spans="1:65" s="159" customFormat="1" ht="22.15" customHeight="1">
      <c r="A189" s="156"/>
      <c r="B189" s="157"/>
      <c r="C189" s="235" t="s">
        <v>316</v>
      </c>
      <c r="D189" s="235" t="s">
        <v>153</v>
      </c>
      <c r="E189" s="236" t="s">
        <v>430</v>
      </c>
      <c r="F189" s="237" t="s">
        <v>431</v>
      </c>
      <c r="G189" s="238" t="s">
        <v>288</v>
      </c>
      <c r="H189" s="239">
        <v>1</v>
      </c>
      <c r="I189" s="101"/>
      <c r="J189" s="240">
        <f>ROUND(I189*H189,2)</f>
        <v>0</v>
      </c>
      <c r="K189" s="237" t="s">
        <v>157</v>
      </c>
      <c r="L189" s="157"/>
      <c r="M189" s="241" t="s">
        <v>1</v>
      </c>
      <c r="N189" s="242" t="s">
        <v>41</v>
      </c>
      <c r="O189" s="243"/>
      <c r="P189" s="244">
        <f>O189*H189</f>
        <v>0</v>
      </c>
      <c r="Q189" s="244">
        <v>0.19503999999999999</v>
      </c>
      <c r="R189" s="244">
        <f>Q189*H189</f>
        <v>0.19503999999999999</v>
      </c>
      <c r="S189" s="244">
        <v>0</v>
      </c>
      <c r="T189" s="245">
        <f>S189*H189</f>
        <v>0</v>
      </c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R189" s="246" t="s">
        <v>158</v>
      </c>
      <c r="AT189" s="246" t="s">
        <v>153</v>
      </c>
      <c r="AU189" s="246" t="s">
        <v>86</v>
      </c>
      <c r="AY189" s="149" t="s">
        <v>151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49" t="s">
        <v>84</v>
      </c>
      <c r="BK189" s="247">
        <f>ROUND(I189*H189,2)</f>
        <v>0</v>
      </c>
      <c r="BL189" s="149" t="s">
        <v>158</v>
      </c>
      <c r="BM189" s="246" t="s">
        <v>984</v>
      </c>
    </row>
    <row r="190" spans="1:65" s="159" customFormat="1" ht="22.15" customHeight="1">
      <c r="A190" s="156"/>
      <c r="B190" s="157"/>
      <c r="C190" s="235" t="s">
        <v>321</v>
      </c>
      <c r="D190" s="235" t="s">
        <v>153</v>
      </c>
      <c r="E190" s="236" t="s">
        <v>434</v>
      </c>
      <c r="F190" s="237" t="s">
        <v>435</v>
      </c>
      <c r="G190" s="238" t="s">
        <v>288</v>
      </c>
      <c r="H190" s="239">
        <v>1</v>
      </c>
      <c r="I190" s="101"/>
      <c r="J190" s="240">
        <f>ROUND(I190*H190,2)</f>
        <v>0</v>
      </c>
      <c r="K190" s="237" t="s">
        <v>157</v>
      </c>
      <c r="L190" s="157"/>
      <c r="M190" s="241" t="s">
        <v>1</v>
      </c>
      <c r="N190" s="242" t="s">
        <v>41</v>
      </c>
      <c r="O190" s="243"/>
      <c r="P190" s="244">
        <f>O190*H190</f>
        <v>0</v>
      </c>
      <c r="Q190" s="244">
        <v>8.0000000000000007E-5</v>
      </c>
      <c r="R190" s="244">
        <f>Q190*H190</f>
        <v>8.0000000000000007E-5</v>
      </c>
      <c r="S190" s="244">
        <v>0</v>
      </c>
      <c r="T190" s="245">
        <f>S190*H190</f>
        <v>0</v>
      </c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R190" s="246" t="s">
        <v>158</v>
      </c>
      <c r="AT190" s="246" t="s">
        <v>153</v>
      </c>
      <c r="AU190" s="246" t="s">
        <v>86</v>
      </c>
      <c r="AY190" s="149" t="s">
        <v>151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49" t="s">
        <v>84</v>
      </c>
      <c r="BK190" s="247">
        <f>ROUND(I190*H190,2)</f>
        <v>0</v>
      </c>
      <c r="BL190" s="149" t="s">
        <v>158</v>
      </c>
      <c r="BM190" s="246" t="s">
        <v>985</v>
      </c>
    </row>
    <row r="191" spans="1:65" s="159" customFormat="1" ht="19.899999999999999" customHeight="1">
      <c r="A191" s="156"/>
      <c r="B191" s="157"/>
      <c r="C191" s="235" t="s">
        <v>326</v>
      </c>
      <c r="D191" s="235" t="s">
        <v>153</v>
      </c>
      <c r="E191" s="236" t="s">
        <v>438</v>
      </c>
      <c r="F191" s="237" t="s">
        <v>439</v>
      </c>
      <c r="G191" s="238" t="s">
        <v>288</v>
      </c>
      <c r="H191" s="239">
        <v>1</v>
      </c>
      <c r="I191" s="101"/>
      <c r="J191" s="240">
        <f>ROUND(I191*H191,2)</f>
        <v>0</v>
      </c>
      <c r="K191" s="237" t="s">
        <v>157</v>
      </c>
      <c r="L191" s="157"/>
      <c r="M191" s="241" t="s">
        <v>1</v>
      </c>
      <c r="N191" s="242" t="s">
        <v>41</v>
      </c>
      <c r="O191" s="243"/>
      <c r="P191" s="244">
        <f>O191*H191</f>
        <v>0</v>
      </c>
      <c r="Q191" s="244">
        <v>2.0000000000000001E-4</v>
      </c>
      <c r="R191" s="244">
        <f>Q191*H191</f>
        <v>2.0000000000000001E-4</v>
      </c>
      <c r="S191" s="244">
        <v>0</v>
      </c>
      <c r="T191" s="245">
        <f>S191*H191</f>
        <v>0</v>
      </c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R191" s="246" t="s">
        <v>158</v>
      </c>
      <c r="AT191" s="246" t="s">
        <v>153</v>
      </c>
      <c r="AU191" s="246" t="s">
        <v>86</v>
      </c>
      <c r="AY191" s="149" t="s">
        <v>151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49" t="s">
        <v>84</v>
      </c>
      <c r="BK191" s="247">
        <f>ROUND(I191*H191,2)</f>
        <v>0</v>
      </c>
      <c r="BL191" s="149" t="s">
        <v>158</v>
      </c>
      <c r="BM191" s="246" t="s">
        <v>986</v>
      </c>
    </row>
    <row r="192" spans="1:65" s="222" customFormat="1" ht="22.9" customHeight="1">
      <c r="B192" s="223"/>
      <c r="D192" s="224" t="s">
        <v>75</v>
      </c>
      <c r="E192" s="233" t="s">
        <v>987</v>
      </c>
      <c r="F192" s="233" t="s">
        <v>988</v>
      </c>
      <c r="I192" s="85"/>
      <c r="J192" s="234">
        <f>BK192</f>
        <v>0</v>
      </c>
      <c r="L192" s="223"/>
      <c r="M192" s="227"/>
      <c r="N192" s="228"/>
      <c r="O192" s="228"/>
      <c r="P192" s="229">
        <f>SUM(P193:P198)</f>
        <v>0</v>
      </c>
      <c r="Q192" s="228"/>
      <c r="R192" s="229">
        <f>SUM(R193:R198)</f>
        <v>78.89</v>
      </c>
      <c r="S192" s="228"/>
      <c r="T192" s="230">
        <f>SUM(T193:T198)</f>
        <v>0</v>
      </c>
      <c r="AR192" s="224" t="s">
        <v>84</v>
      </c>
      <c r="AT192" s="231" t="s">
        <v>75</v>
      </c>
      <c r="AU192" s="231" t="s">
        <v>84</v>
      </c>
      <c r="AY192" s="224" t="s">
        <v>151</v>
      </c>
      <c r="BK192" s="232">
        <f>SUM(BK193:BK198)</f>
        <v>0</v>
      </c>
    </row>
    <row r="193" spans="1:65" s="159" customFormat="1" ht="30" customHeight="1">
      <c r="A193" s="156"/>
      <c r="B193" s="157"/>
      <c r="C193" s="235" t="s">
        <v>330</v>
      </c>
      <c r="D193" s="235" t="s">
        <v>153</v>
      </c>
      <c r="E193" s="236" t="s">
        <v>444</v>
      </c>
      <c r="F193" s="237" t="s">
        <v>445</v>
      </c>
      <c r="G193" s="238" t="s">
        <v>237</v>
      </c>
      <c r="H193" s="239">
        <v>500</v>
      </c>
      <c r="I193" s="101"/>
      <c r="J193" s="240">
        <f>ROUND(I193*H193,2)</f>
        <v>0</v>
      </c>
      <c r="K193" s="237" t="s">
        <v>157</v>
      </c>
      <c r="L193" s="157"/>
      <c r="M193" s="241" t="s">
        <v>1</v>
      </c>
      <c r="N193" s="242" t="s">
        <v>41</v>
      </c>
      <c r="O193" s="243"/>
      <c r="P193" s="244">
        <f>O193*H193</f>
        <v>0</v>
      </c>
      <c r="Q193" s="244">
        <v>0.1295</v>
      </c>
      <c r="R193" s="244">
        <f>Q193*H193</f>
        <v>64.75</v>
      </c>
      <c r="S193" s="244">
        <v>0</v>
      </c>
      <c r="T193" s="245">
        <f>S193*H193</f>
        <v>0</v>
      </c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R193" s="246" t="s">
        <v>158</v>
      </c>
      <c r="AT193" s="246" t="s">
        <v>153</v>
      </c>
      <c r="AU193" s="246" t="s">
        <v>86</v>
      </c>
      <c r="AY193" s="149" t="s">
        <v>151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49" t="s">
        <v>84</v>
      </c>
      <c r="BK193" s="247">
        <f>ROUND(I193*H193,2)</f>
        <v>0</v>
      </c>
      <c r="BL193" s="149" t="s">
        <v>158</v>
      </c>
      <c r="BM193" s="246" t="s">
        <v>989</v>
      </c>
    </row>
    <row r="194" spans="1:65" s="248" customFormat="1">
      <c r="B194" s="249"/>
      <c r="D194" s="250" t="s">
        <v>168</v>
      </c>
      <c r="E194" s="251" t="s">
        <v>1</v>
      </c>
      <c r="F194" s="252" t="s">
        <v>990</v>
      </c>
      <c r="H194" s="253">
        <v>340</v>
      </c>
      <c r="I194" s="114"/>
      <c r="L194" s="249"/>
      <c r="M194" s="254"/>
      <c r="N194" s="255"/>
      <c r="O194" s="255"/>
      <c r="P194" s="255"/>
      <c r="Q194" s="255"/>
      <c r="R194" s="255"/>
      <c r="S194" s="255"/>
      <c r="T194" s="256"/>
      <c r="AT194" s="251" t="s">
        <v>168</v>
      </c>
      <c r="AU194" s="251" t="s">
        <v>86</v>
      </c>
      <c r="AV194" s="248" t="s">
        <v>86</v>
      </c>
      <c r="AW194" s="248" t="s">
        <v>32</v>
      </c>
      <c r="AX194" s="248" t="s">
        <v>76</v>
      </c>
      <c r="AY194" s="251" t="s">
        <v>151</v>
      </c>
    </row>
    <row r="195" spans="1:65" s="248" customFormat="1">
      <c r="B195" s="249"/>
      <c r="D195" s="250" t="s">
        <v>168</v>
      </c>
      <c r="E195" s="251" t="s">
        <v>1</v>
      </c>
      <c r="F195" s="252" t="s">
        <v>447</v>
      </c>
      <c r="H195" s="253">
        <v>160</v>
      </c>
      <c r="I195" s="114"/>
      <c r="L195" s="249"/>
      <c r="M195" s="254"/>
      <c r="N195" s="255"/>
      <c r="O195" s="255"/>
      <c r="P195" s="255"/>
      <c r="Q195" s="255"/>
      <c r="R195" s="255"/>
      <c r="S195" s="255"/>
      <c r="T195" s="256"/>
      <c r="AT195" s="251" t="s">
        <v>168</v>
      </c>
      <c r="AU195" s="251" t="s">
        <v>86</v>
      </c>
      <c r="AV195" s="248" t="s">
        <v>86</v>
      </c>
      <c r="AW195" s="248" t="s">
        <v>32</v>
      </c>
      <c r="AX195" s="248" t="s">
        <v>76</v>
      </c>
      <c r="AY195" s="251" t="s">
        <v>151</v>
      </c>
    </row>
    <row r="196" spans="1:65" s="257" customFormat="1">
      <c r="B196" s="258"/>
      <c r="D196" s="250" t="s">
        <v>168</v>
      </c>
      <c r="E196" s="259" t="s">
        <v>1</v>
      </c>
      <c r="F196" s="260" t="s">
        <v>170</v>
      </c>
      <c r="H196" s="261">
        <v>500</v>
      </c>
      <c r="I196" s="122"/>
      <c r="L196" s="258"/>
      <c r="M196" s="262"/>
      <c r="N196" s="263"/>
      <c r="O196" s="263"/>
      <c r="P196" s="263"/>
      <c r="Q196" s="263"/>
      <c r="R196" s="263"/>
      <c r="S196" s="263"/>
      <c r="T196" s="264"/>
      <c r="AT196" s="259" t="s">
        <v>168</v>
      </c>
      <c r="AU196" s="259" t="s">
        <v>86</v>
      </c>
      <c r="AV196" s="257" t="s">
        <v>158</v>
      </c>
      <c r="AW196" s="257" t="s">
        <v>32</v>
      </c>
      <c r="AX196" s="257" t="s">
        <v>84</v>
      </c>
      <c r="AY196" s="259" t="s">
        <v>151</v>
      </c>
    </row>
    <row r="197" spans="1:65" s="159" customFormat="1" ht="14.45" customHeight="1">
      <c r="A197" s="156"/>
      <c r="B197" s="157"/>
      <c r="C197" s="265" t="s">
        <v>334</v>
      </c>
      <c r="D197" s="265" t="s">
        <v>195</v>
      </c>
      <c r="E197" s="266" t="s">
        <v>991</v>
      </c>
      <c r="F197" s="267" t="s">
        <v>992</v>
      </c>
      <c r="G197" s="268" t="s">
        <v>237</v>
      </c>
      <c r="H197" s="269">
        <v>505</v>
      </c>
      <c r="I197" s="131"/>
      <c r="J197" s="270">
        <f>ROUND(I197*H197,2)</f>
        <v>0</v>
      </c>
      <c r="K197" s="267" t="s">
        <v>157</v>
      </c>
      <c r="L197" s="271"/>
      <c r="M197" s="272" t="s">
        <v>1</v>
      </c>
      <c r="N197" s="273" t="s">
        <v>41</v>
      </c>
      <c r="O197" s="243"/>
      <c r="P197" s="244">
        <f>O197*H197</f>
        <v>0</v>
      </c>
      <c r="Q197" s="244">
        <v>2.8000000000000001E-2</v>
      </c>
      <c r="R197" s="244">
        <f>Q197*H197</f>
        <v>14.14</v>
      </c>
      <c r="S197" s="244">
        <v>0</v>
      </c>
      <c r="T197" s="245">
        <f>S197*H197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R197" s="246" t="s">
        <v>186</v>
      </c>
      <c r="AT197" s="246" t="s">
        <v>195</v>
      </c>
      <c r="AU197" s="246" t="s">
        <v>86</v>
      </c>
      <c r="AY197" s="149" t="s">
        <v>151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49" t="s">
        <v>84</v>
      </c>
      <c r="BK197" s="247">
        <f>ROUND(I197*H197,2)</f>
        <v>0</v>
      </c>
      <c r="BL197" s="149" t="s">
        <v>158</v>
      </c>
      <c r="BM197" s="246" t="s">
        <v>993</v>
      </c>
    </row>
    <row r="198" spans="1:65" s="248" customFormat="1">
      <c r="B198" s="249"/>
      <c r="D198" s="250" t="s">
        <v>168</v>
      </c>
      <c r="F198" s="252" t="s">
        <v>994</v>
      </c>
      <c r="H198" s="253">
        <v>505</v>
      </c>
      <c r="I198" s="114"/>
      <c r="L198" s="249"/>
      <c r="M198" s="254"/>
      <c r="N198" s="255"/>
      <c r="O198" s="255"/>
      <c r="P198" s="255"/>
      <c r="Q198" s="255"/>
      <c r="R198" s="255"/>
      <c r="S198" s="255"/>
      <c r="T198" s="256"/>
      <c r="AT198" s="251" t="s">
        <v>168</v>
      </c>
      <c r="AU198" s="251" t="s">
        <v>86</v>
      </c>
      <c r="AV198" s="248" t="s">
        <v>86</v>
      </c>
      <c r="AW198" s="248" t="s">
        <v>3</v>
      </c>
      <c r="AX198" s="248" t="s">
        <v>84</v>
      </c>
      <c r="AY198" s="251" t="s">
        <v>151</v>
      </c>
    </row>
    <row r="199" spans="1:65" s="222" customFormat="1" ht="22.9" customHeight="1">
      <c r="B199" s="223"/>
      <c r="D199" s="224" t="s">
        <v>75</v>
      </c>
      <c r="E199" s="233" t="s">
        <v>871</v>
      </c>
      <c r="F199" s="233" t="s">
        <v>872</v>
      </c>
      <c r="I199" s="85"/>
      <c r="J199" s="234">
        <f>BK199</f>
        <v>0</v>
      </c>
      <c r="L199" s="223"/>
      <c r="M199" s="227"/>
      <c r="N199" s="228"/>
      <c r="O199" s="228"/>
      <c r="P199" s="229">
        <f>SUM(P200:P202)</f>
        <v>0</v>
      </c>
      <c r="Q199" s="228"/>
      <c r="R199" s="229">
        <f>SUM(R200:R202)</f>
        <v>0</v>
      </c>
      <c r="S199" s="228"/>
      <c r="T199" s="230">
        <f>SUM(T200:T202)</f>
        <v>370.62700000000001</v>
      </c>
      <c r="AR199" s="224" t="s">
        <v>84</v>
      </c>
      <c r="AT199" s="231" t="s">
        <v>75</v>
      </c>
      <c r="AU199" s="231" t="s">
        <v>84</v>
      </c>
      <c r="AY199" s="224" t="s">
        <v>151</v>
      </c>
      <c r="BK199" s="232">
        <f>SUM(BK200:BK202)</f>
        <v>0</v>
      </c>
    </row>
    <row r="200" spans="1:65" s="159" customFormat="1" ht="22.15" customHeight="1">
      <c r="A200" s="156"/>
      <c r="B200" s="157"/>
      <c r="C200" s="235" t="s">
        <v>338</v>
      </c>
      <c r="D200" s="235" t="s">
        <v>153</v>
      </c>
      <c r="E200" s="236" t="s">
        <v>995</v>
      </c>
      <c r="F200" s="237" t="s">
        <v>996</v>
      </c>
      <c r="G200" s="238" t="s">
        <v>156</v>
      </c>
      <c r="H200" s="239">
        <v>811</v>
      </c>
      <c r="I200" s="101"/>
      <c r="J200" s="240">
        <f>ROUND(I200*H200,2)</f>
        <v>0</v>
      </c>
      <c r="K200" s="237" t="s">
        <v>157</v>
      </c>
      <c r="L200" s="157"/>
      <c r="M200" s="241" t="s">
        <v>1</v>
      </c>
      <c r="N200" s="242" t="s">
        <v>41</v>
      </c>
      <c r="O200" s="243"/>
      <c r="P200" s="244">
        <f>O200*H200</f>
        <v>0</v>
      </c>
      <c r="Q200" s="244">
        <v>0</v>
      </c>
      <c r="R200" s="244">
        <f>Q200*H200</f>
        <v>0</v>
      </c>
      <c r="S200" s="244">
        <v>3.6999999999999998E-2</v>
      </c>
      <c r="T200" s="245">
        <f>S200*H200</f>
        <v>30.006999999999998</v>
      </c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R200" s="246" t="s">
        <v>158</v>
      </c>
      <c r="AT200" s="246" t="s">
        <v>153</v>
      </c>
      <c r="AU200" s="246" t="s">
        <v>86</v>
      </c>
      <c r="AY200" s="149" t="s">
        <v>151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49" t="s">
        <v>84</v>
      </c>
      <c r="BK200" s="247">
        <f>ROUND(I200*H200,2)</f>
        <v>0</v>
      </c>
      <c r="BL200" s="149" t="s">
        <v>158</v>
      </c>
      <c r="BM200" s="246" t="s">
        <v>997</v>
      </c>
    </row>
    <row r="201" spans="1:65" s="159" customFormat="1" ht="22.15" customHeight="1">
      <c r="A201" s="156"/>
      <c r="B201" s="157"/>
      <c r="C201" s="235" t="s">
        <v>342</v>
      </c>
      <c r="D201" s="235" t="s">
        <v>153</v>
      </c>
      <c r="E201" s="236" t="s">
        <v>998</v>
      </c>
      <c r="F201" s="237" t="s">
        <v>999</v>
      </c>
      <c r="G201" s="238" t="s">
        <v>156</v>
      </c>
      <c r="H201" s="239">
        <v>811</v>
      </c>
      <c r="I201" s="101"/>
      <c r="J201" s="240">
        <f>ROUND(I201*H201,2)</f>
        <v>0</v>
      </c>
      <c r="K201" s="237" t="s">
        <v>1</v>
      </c>
      <c r="L201" s="157"/>
      <c r="M201" s="241" t="s">
        <v>1</v>
      </c>
      <c r="N201" s="242" t="s">
        <v>41</v>
      </c>
      <c r="O201" s="243"/>
      <c r="P201" s="244">
        <f>O201*H201</f>
        <v>0</v>
      </c>
      <c r="Q201" s="244">
        <v>0</v>
      </c>
      <c r="R201" s="244">
        <f>Q201*H201</f>
        <v>0</v>
      </c>
      <c r="S201" s="244">
        <v>0.2</v>
      </c>
      <c r="T201" s="245">
        <f>S201*H201</f>
        <v>162.20000000000002</v>
      </c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R201" s="246" t="s">
        <v>158</v>
      </c>
      <c r="AT201" s="246" t="s">
        <v>153</v>
      </c>
      <c r="AU201" s="246" t="s">
        <v>86</v>
      </c>
      <c r="AY201" s="149" t="s">
        <v>151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49" t="s">
        <v>84</v>
      </c>
      <c r="BK201" s="247">
        <f>ROUND(I201*H201,2)</f>
        <v>0</v>
      </c>
      <c r="BL201" s="149" t="s">
        <v>158</v>
      </c>
      <c r="BM201" s="246" t="s">
        <v>1000</v>
      </c>
    </row>
    <row r="202" spans="1:65" s="159" customFormat="1" ht="22.15" customHeight="1">
      <c r="A202" s="156"/>
      <c r="B202" s="157"/>
      <c r="C202" s="235" t="s">
        <v>348</v>
      </c>
      <c r="D202" s="235" t="s">
        <v>153</v>
      </c>
      <c r="E202" s="236" t="s">
        <v>1001</v>
      </c>
      <c r="F202" s="237" t="s">
        <v>1002</v>
      </c>
      <c r="G202" s="238" t="s">
        <v>156</v>
      </c>
      <c r="H202" s="239">
        <v>811</v>
      </c>
      <c r="I202" s="101"/>
      <c r="J202" s="240">
        <f>ROUND(I202*H202,2)</f>
        <v>0</v>
      </c>
      <c r="K202" s="237" t="s">
        <v>157</v>
      </c>
      <c r="L202" s="157"/>
      <c r="M202" s="241" t="s">
        <v>1</v>
      </c>
      <c r="N202" s="242" t="s">
        <v>41</v>
      </c>
      <c r="O202" s="243"/>
      <c r="P202" s="244">
        <f>O202*H202</f>
        <v>0</v>
      </c>
      <c r="Q202" s="244">
        <v>0</v>
      </c>
      <c r="R202" s="244">
        <f>Q202*H202</f>
        <v>0</v>
      </c>
      <c r="S202" s="244">
        <v>0.22</v>
      </c>
      <c r="T202" s="245">
        <f>S202*H202</f>
        <v>178.42</v>
      </c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R202" s="246" t="s">
        <v>158</v>
      </c>
      <c r="AT202" s="246" t="s">
        <v>153</v>
      </c>
      <c r="AU202" s="246" t="s">
        <v>86</v>
      </c>
      <c r="AY202" s="149" t="s">
        <v>151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49" t="s">
        <v>84</v>
      </c>
      <c r="BK202" s="247">
        <f>ROUND(I202*H202,2)</f>
        <v>0</v>
      </c>
      <c r="BL202" s="149" t="s">
        <v>158</v>
      </c>
      <c r="BM202" s="246" t="s">
        <v>1003</v>
      </c>
    </row>
    <row r="203" spans="1:65" s="222" customFormat="1" ht="22.9" customHeight="1">
      <c r="B203" s="223"/>
      <c r="D203" s="224" t="s">
        <v>75</v>
      </c>
      <c r="E203" s="233" t="s">
        <v>467</v>
      </c>
      <c r="F203" s="233" t="s">
        <v>468</v>
      </c>
      <c r="I203" s="85"/>
      <c r="J203" s="234">
        <f>BK203</f>
        <v>0</v>
      </c>
      <c r="L203" s="223"/>
      <c r="M203" s="227"/>
      <c r="N203" s="228"/>
      <c r="O203" s="228"/>
      <c r="P203" s="229">
        <f>SUM(P204:P208)</f>
        <v>0</v>
      </c>
      <c r="Q203" s="228"/>
      <c r="R203" s="229">
        <f>SUM(R204:R208)</f>
        <v>0</v>
      </c>
      <c r="S203" s="228"/>
      <c r="T203" s="230">
        <f>SUM(T204:T208)</f>
        <v>0</v>
      </c>
      <c r="AR203" s="224" t="s">
        <v>84</v>
      </c>
      <c r="AT203" s="231" t="s">
        <v>75</v>
      </c>
      <c r="AU203" s="231" t="s">
        <v>84</v>
      </c>
      <c r="AY203" s="224" t="s">
        <v>151</v>
      </c>
      <c r="BK203" s="232">
        <f>SUM(BK204:BK208)</f>
        <v>0</v>
      </c>
    </row>
    <row r="204" spans="1:65" s="159" customFormat="1" ht="19.899999999999999" customHeight="1">
      <c r="A204" s="156"/>
      <c r="B204" s="157"/>
      <c r="C204" s="235" t="s">
        <v>352</v>
      </c>
      <c r="D204" s="235" t="s">
        <v>153</v>
      </c>
      <c r="E204" s="236" t="s">
        <v>470</v>
      </c>
      <c r="F204" s="237" t="s">
        <v>471</v>
      </c>
      <c r="G204" s="238" t="s">
        <v>255</v>
      </c>
      <c r="H204" s="239">
        <v>370.62700000000001</v>
      </c>
      <c r="I204" s="101"/>
      <c r="J204" s="240">
        <f>ROUND(I204*H204,2)</f>
        <v>0</v>
      </c>
      <c r="K204" s="237" t="s">
        <v>157</v>
      </c>
      <c r="L204" s="157"/>
      <c r="M204" s="241" t="s">
        <v>1</v>
      </c>
      <c r="N204" s="242" t="s">
        <v>41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R204" s="246" t="s">
        <v>158</v>
      </c>
      <c r="AT204" s="246" t="s">
        <v>153</v>
      </c>
      <c r="AU204" s="246" t="s">
        <v>86</v>
      </c>
      <c r="AY204" s="149" t="s">
        <v>151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49" t="s">
        <v>84</v>
      </c>
      <c r="BK204" s="247">
        <f>ROUND(I204*H204,2)</f>
        <v>0</v>
      </c>
      <c r="BL204" s="149" t="s">
        <v>158</v>
      </c>
      <c r="BM204" s="246" t="s">
        <v>1004</v>
      </c>
    </row>
    <row r="205" spans="1:65" s="159" customFormat="1" ht="22.15" customHeight="1">
      <c r="A205" s="156"/>
      <c r="B205" s="157"/>
      <c r="C205" s="235" t="s">
        <v>356</v>
      </c>
      <c r="D205" s="235" t="s">
        <v>153</v>
      </c>
      <c r="E205" s="236" t="s">
        <v>474</v>
      </c>
      <c r="F205" s="237" t="s">
        <v>475</v>
      </c>
      <c r="G205" s="238" t="s">
        <v>255</v>
      </c>
      <c r="H205" s="239">
        <v>1853.135</v>
      </c>
      <c r="I205" s="101"/>
      <c r="J205" s="240">
        <f>ROUND(I205*H205,2)</f>
        <v>0</v>
      </c>
      <c r="K205" s="237" t="s">
        <v>157</v>
      </c>
      <c r="L205" s="157"/>
      <c r="M205" s="241" t="s">
        <v>1</v>
      </c>
      <c r="N205" s="242" t="s">
        <v>41</v>
      </c>
      <c r="O205" s="243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R205" s="246" t="s">
        <v>158</v>
      </c>
      <c r="AT205" s="246" t="s">
        <v>153</v>
      </c>
      <c r="AU205" s="246" t="s">
        <v>86</v>
      </c>
      <c r="AY205" s="149" t="s">
        <v>151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49" t="s">
        <v>84</v>
      </c>
      <c r="BK205" s="247">
        <f>ROUND(I205*H205,2)</f>
        <v>0</v>
      </c>
      <c r="BL205" s="149" t="s">
        <v>158</v>
      </c>
      <c r="BM205" s="246" t="s">
        <v>1005</v>
      </c>
    </row>
    <row r="206" spans="1:65" s="248" customFormat="1">
      <c r="B206" s="249"/>
      <c r="D206" s="250" t="s">
        <v>168</v>
      </c>
      <c r="E206" s="251" t="s">
        <v>1</v>
      </c>
      <c r="F206" s="252" t="s">
        <v>1006</v>
      </c>
      <c r="H206" s="253">
        <v>1853.135</v>
      </c>
      <c r="I206" s="114"/>
      <c r="L206" s="249"/>
      <c r="M206" s="254"/>
      <c r="N206" s="255"/>
      <c r="O206" s="255"/>
      <c r="P206" s="255"/>
      <c r="Q206" s="255"/>
      <c r="R206" s="255"/>
      <c r="S206" s="255"/>
      <c r="T206" s="256"/>
      <c r="AT206" s="251" t="s">
        <v>168</v>
      </c>
      <c r="AU206" s="251" t="s">
        <v>86</v>
      </c>
      <c r="AV206" s="248" t="s">
        <v>86</v>
      </c>
      <c r="AW206" s="248" t="s">
        <v>32</v>
      </c>
      <c r="AX206" s="248" t="s">
        <v>84</v>
      </c>
      <c r="AY206" s="251" t="s">
        <v>151</v>
      </c>
    </row>
    <row r="207" spans="1:65" s="159" customFormat="1" ht="22.15" customHeight="1">
      <c r="A207" s="156"/>
      <c r="B207" s="157"/>
      <c r="C207" s="235" t="s">
        <v>360</v>
      </c>
      <c r="D207" s="235" t="s">
        <v>153</v>
      </c>
      <c r="E207" s="236" t="s">
        <v>479</v>
      </c>
      <c r="F207" s="237" t="s">
        <v>480</v>
      </c>
      <c r="G207" s="238" t="s">
        <v>255</v>
      </c>
      <c r="H207" s="239">
        <v>370.62700000000001</v>
      </c>
      <c r="I207" s="101"/>
      <c r="J207" s="240">
        <f>ROUND(I207*H207,2)</f>
        <v>0</v>
      </c>
      <c r="K207" s="237" t="s">
        <v>157</v>
      </c>
      <c r="L207" s="157"/>
      <c r="M207" s="241" t="s">
        <v>1</v>
      </c>
      <c r="N207" s="242" t="s">
        <v>41</v>
      </c>
      <c r="O207" s="243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R207" s="246" t="s">
        <v>158</v>
      </c>
      <c r="AT207" s="246" t="s">
        <v>153</v>
      </c>
      <c r="AU207" s="246" t="s">
        <v>86</v>
      </c>
      <c r="AY207" s="149" t="s">
        <v>151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49" t="s">
        <v>84</v>
      </c>
      <c r="BK207" s="247">
        <f>ROUND(I207*H207,2)</f>
        <v>0</v>
      </c>
      <c r="BL207" s="149" t="s">
        <v>158</v>
      </c>
      <c r="BM207" s="246" t="s">
        <v>1007</v>
      </c>
    </row>
    <row r="208" spans="1:65" s="159" customFormat="1" ht="22.15" customHeight="1">
      <c r="A208" s="156"/>
      <c r="B208" s="157"/>
      <c r="C208" s="235" t="s">
        <v>364</v>
      </c>
      <c r="D208" s="235" t="s">
        <v>153</v>
      </c>
      <c r="E208" s="236" t="s">
        <v>483</v>
      </c>
      <c r="F208" s="237" t="s">
        <v>484</v>
      </c>
      <c r="G208" s="238" t="s">
        <v>255</v>
      </c>
      <c r="H208" s="239">
        <v>370.62700000000001</v>
      </c>
      <c r="I208" s="101"/>
      <c r="J208" s="240">
        <f>ROUND(I208*H208,2)</f>
        <v>0</v>
      </c>
      <c r="K208" s="237" t="s">
        <v>157</v>
      </c>
      <c r="L208" s="157"/>
      <c r="M208" s="241" t="s">
        <v>1</v>
      </c>
      <c r="N208" s="242" t="s">
        <v>41</v>
      </c>
      <c r="O208" s="24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R208" s="246" t="s">
        <v>158</v>
      </c>
      <c r="AT208" s="246" t="s">
        <v>153</v>
      </c>
      <c r="AU208" s="246" t="s">
        <v>86</v>
      </c>
      <c r="AY208" s="149" t="s">
        <v>151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49" t="s">
        <v>84</v>
      </c>
      <c r="BK208" s="247">
        <f>ROUND(I208*H208,2)</f>
        <v>0</v>
      </c>
      <c r="BL208" s="149" t="s">
        <v>158</v>
      </c>
      <c r="BM208" s="246" t="s">
        <v>1008</v>
      </c>
    </row>
    <row r="209" spans="1:65" s="222" customFormat="1" ht="22.9" customHeight="1">
      <c r="B209" s="223"/>
      <c r="D209" s="224" t="s">
        <v>75</v>
      </c>
      <c r="E209" s="233" t="s">
        <v>486</v>
      </c>
      <c r="F209" s="233" t="s">
        <v>487</v>
      </c>
      <c r="I209" s="85"/>
      <c r="J209" s="234">
        <f>BK209</f>
        <v>0</v>
      </c>
      <c r="L209" s="223"/>
      <c r="M209" s="227"/>
      <c r="N209" s="228"/>
      <c r="O209" s="228"/>
      <c r="P209" s="229">
        <f>P210</f>
        <v>0</v>
      </c>
      <c r="Q209" s="228"/>
      <c r="R209" s="229">
        <f>R210</f>
        <v>0</v>
      </c>
      <c r="S209" s="228"/>
      <c r="T209" s="230">
        <f>T210</f>
        <v>0</v>
      </c>
      <c r="AR209" s="224" t="s">
        <v>84</v>
      </c>
      <c r="AT209" s="231" t="s">
        <v>75</v>
      </c>
      <c r="AU209" s="231" t="s">
        <v>84</v>
      </c>
      <c r="AY209" s="224" t="s">
        <v>151</v>
      </c>
      <c r="BK209" s="232">
        <f>BK210</f>
        <v>0</v>
      </c>
    </row>
    <row r="210" spans="1:65" s="159" customFormat="1" ht="22.15" customHeight="1">
      <c r="A210" s="156"/>
      <c r="B210" s="157"/>
      <c r="C210" s="235" t="s">
        <v>368</v>
      </c>
      <c r="D210" s="235" t="s">
        <v>153</v>
      </c>
      <c r="E210" s="236" t="s">
        <v>489</v>
      </c>
      <c r="F210" s="237" t="s">
        <v>490</v>
      </c>
      <c r="G210" s="238" t="s">
        <v>255</v>
      </c>
      <c r="H210" s="239">
        <v>1321.9490000000001</v>
      </c>
      <c r="I210" s="101"/>
      <c r="J210" s="240">
        <f>ROUND(I210*H210,2)</f>
        <v>0</v>
      </c>
      <c r="K210" s="237" t="s">
        <v>157</v>
      </c>
      <c r="L210" s="157"/>
      <c r="M210" s="274" t="s">
        <v>1</v>
      </c>
      <c r="N210" s="275" t="s">
        <v>41</v>
      </c>
      <c r="O210" s="276"/>
      <c r="P210" s="277">
        <f>O210*H210</f>
        <v>0</v>
      </c>
      <c r="Q210" s="277">
        <v>0</v>
      </c>
      <c r="R210" s="277">
        <f>Q210*H210</f>
        <v>0</v>
      </c>
      <c r="S210" s="277">
        <v>0</v>
      </c>
      <c r="T210" s="278">
        <f>S210*H210</f>
        <v>0</v>
      </c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R210" s="246" t="s">
        <v>158</v>
      </c>
      <c r="AT210" s="246" t="s">
        <v>153</v>
      </c>
      <c r="AU210" s="246" t="s">
        <v>86</v>
      </c>
      <c r="AY210" s="149" t="s">
        <v>151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49" t="s">
        <v>84</v>
      </c>
      <c r="BK210" s="247">
        <f>ROUND(I210*H210,2)</f>
        <v>0</v>
      </c>
      <c r="BL210" s="149" t="s">
        <v>158</v>
      </c>
      <c r="BM210" s="246" t="s">
        <v>1009</v>
      </c>
    </row>
    <row r="211" spans="1:65" s="159" customFormat="1" ht="6.95" customHeight="1">
      <c r="A211" s="156"/>
      <c r="B211" s="187"/>
      <c r="C211" s="188"/>
      <c r="D211" s="188"/>
      <c r="E211" s="188"/>
      <c r="F211" s="188"/>
      <c r="G211" s="188"/>
      <c r="H211" s="188"/>
      <c r="I211" s="292"/>
      <c r="J211" s="188"/>
      <c r="K211" s="188"/>
      <c r="L211" s="157"/>
      <c r="M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</row>
  </sheetData>
  <sheetProtection algorithmName="SHA-512" hashValue="TcxW8kNrpVSwWQdY9B1XcchOoYwNt5VQtas9jm4UXFpG3xW8jR8H6zrvSKsxn/WLTWf60hsl3VE9UCGK2TVAdA==" saltValue="rcVqhDMemnp9fKHAZs429w==" spinCount="100000" sheet="1" objects="1" scenarios="1" selectLockedCells="1"/>
  <autoFilter ref="C128:K210" xr:uid="{00000000-0009-0000-0000-000009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3"/>
  <sheetViews>
    <sheetView showGridLines="0" topLeftCell="A17" workbookViewId="0">
      <selection activeCell="J17" sqref="J17"/>
    </sheetView>
  </sheetViews>
  <sheetFormatPr defaultRowHeight="11.25"/>
  <cols>
    <col min="1" max="1" width="8.83203125" style="148" customWidth="1"/>
    <col min="2" max="2" width="1.1640625" style="148" customWidth="1"/>
    <col min="3" max="4" width="4.5" style="148" customWidth="1"/>
    <col min="5" max="5" width="18.33203125" style="148" customWidth="1"/>
    <col min="6" max="6" width="54.5" style="148" customWidth="1"/>
    <col min="7" max="7" width="8" style="148" customWidth="1"/>
    <col min="8" max="8" width="15" style="148" customWidth="1"/>
    <col min="9" max="9" width="16.83203125" style="148" customWidth="1"/>
    <col min="10" max="11" width="23.83203125" style="148" customWidth="1"/>
    <col min="12" max="12" width="10" style="148" customWidth="1"/>
    <col min="13" max="13" width="11.5" style="148" hidden="1" customWidth="1"/>
    <col min="14" max="14" width="9.1640625" style="148" hidden="1"/>
    <col min="15" max="20" width="15.1640625" style="148" hidden="1" customWidth="1"/>
    <col min="21" max="21" width="17.5" style="148" hidden="1" customWidth="1"/>
    <col min="22" max="22" width="13.1640625" style="148" customWidth="1"/>
    <col min="23" max="23" width="17.5" style="148" customWidth="1"/>
    <col min="24" max="24" width="13.1640625" style="148" customWidth="1"/>
    <col min="25" max="25" width="16" style="148" customWidth="1"/>
    <col min="26" max="26" width="11.6640625" style="148" customWidth="1"/>
    <col min="27" max="27" width="16" style="148" customWidth="1"/>
    <col min="28" max="28" width="17.5" style="148" customWidth="1"/>
    <col min="29" max="29" width="11.6640625" style="148" customWidth="1"/>
    <col min="30" max="30" width="16" style="148" customWidth="1"/>
    <col min="31" max="31" width="17.5" style="148" customWidth="1"/>
    <col min="32" max="43" width="9.33203125" style="148"/>
    <col min="44" max="65" width="9.1640625" style="148" hidden="1"/>
    <col min="66" max="16384" width="9.33203125" style="148"/>
  </cols>
  <sheetData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49" t="s">
        <v>113</v>
      </c>
    </row>
    <row r="3" spans="1:46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2"/>
      <c r="AT3" s="149" t="s">
        <v>86</v>
      </c>
    </row>
    <row r="4" spans="1:46" ht="24.95" customHeight="1">
      <c r="B4" s="152"/>
      <c r="D4" s="153" t="s">
        <v>114</v>
      </c>
      <c r="L4" s="152"/>
      <c r="M4" s="154" t="s">
        <v>10</v>
      </c>
      <c r="AT4" s="149" t="s">
        <v>3</v>
      </c>
    </row>
    <row r="5" spans="1:46" ht="6.95" customHeight="1">
      <c r="B5" s="152"/>
      <c r="L5" s="152"/>
    </row>
    <row r="6" spans="1:46" ht="12" customHeight="1">
      <c r="B6" s="152"/>
      <c r="D6" s="155" t="s">
        <v>16</v>
      </c>
      <c r="L6" s="152"/>
    </row>
    <row r="7" spans="1:46" ht="27" customHeight="1">
      <c r="B7" s="152"/>
      <c r="E7" s="383" t="str">
        <f>'Rekapitulace stavby'!K6</f>
        <v>Rekonstrukce sportovního arealu Dvořákovo gymnázium a soše Kralupy n/Vltavou</v>
      </c>
      <c r="F7" s="384"/>
      <c r="G7" s="384"/>
      <c r="H7" s="384"/>
      <c r="L7" s="152"/>
    </row>
    <row r="8" spans="1:46" s="159" customFormat="1" ht="12" customHeight="1">
      <c r="A8" s="156"/>
      <c r="B8" s="157"/>
      <c r="C8" s="156"/>
      <c r="D8" s="155" t="s">
        <v>115</v>
      </c>
      <c r="E8" s="156"/>
      <c r="F8" s="156"/>
      <c r="G8" s="156"/>
      <c r="H8" s="156"/>
      <c r="I8" s="156"/>
      <c r="J8" s="156"/>
      <c r="K8" s="156"/>
      <c r="L8" s="158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</row>
    <row r="9" spans="1:46" s="159" customFormat="1" ht="15.6" customHeight="1">
      <c r="A9" s="156"/>
      <c r="B9" s="157"/>
      <c r="C9" s="156"/>
      <c r="D9" s="156"/>
      <c r="E9" s="367" t="s">
        <v>1010</v>
      </c>
      <c r="F9" s="382"/>
      <c r="G9" s="382"/>
      <c r="H9" s="382"/>
      <c r="I9" s="156"/>
      <c r="J9" s="156"/>
      <c r="K9" s="156"/>
      <c r="L9" s="158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</row>
    <row r="10" spans="1:46" s="159" customFormat="1">
      <c r="A10" s="156"/>
      <c r="B10" s="157"/>
      <c r="C10" s="156"/>
      <c r="D10" s="156"/>
      <c r="E10" s="156"/>
      <c r="F10" s="156"/>
      <c r="G10" s="156"/>
      <c r="H10" s="156"/>
      <c r="I10" s="156"/>
      <c r="J10" s="156"/>
      <c r="K10" s="156"/>
      <c r="L10" s="158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</row>
    <row r="11" spans="1:46" s="159" customFormat="1" ht="12" customHeight="1">
      <c r="A11" s="156"/>
      <c r="B11" s="157"/>
      <c r="C11" s="156"/>
      <c r="D11" s="155" t="s">
        <v>18</v>
      </c>
      <c r="E11" s="156"/>
      <c r="F11" s="160" t="s">
        <v>1</v>
      </c>
      <c r="G11" s="156"/>
      <c r="H11" s="156"/>
      <c r="I11" s="155" t="s">
        <v>19</v>
      </c>
      <c r="J11" s="160" t="s">
        <v>1</v>
      </c>
      <c r="K11" s="156"/>
      <c r="L11" s="158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59" customFormat="1" ht="12" customHeight="1">
      <c r="A12" s="156"/>
      <c r="B12" s="157"/>
      <c r="C12" s="156"/>
      <c r="D12" s="155" t="s">
        <v>20</v>
      </c>
      <c r="E12" s="156"/>
      <c r="F12" s="160" t="s">
        <v>21</v>
      </c>
      <c r="G12" s="156"/>
      <c r="H12" s="156"/>
      <c r="I12" s="155" t="s">
        <v>22</v>
      </c>
      <c r="J12" s="161" t="str">
        <f>'Rekapitulace stavby'!AN8</f>
        <v>13. 7. 2022</v>
      </c>
      <c r="K12" s="156"/>
      <c r="L12" s="158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59" customFormat="1" ht="10.9" customHeight="1">
      <c r="A13" s="156"/>
      <c r="B13" s="157"/>
      <c r="C13" s="156"/>
      <c r="D13" s="156"/>
      <c r="E13" s="156"/>
      <c r="F13" s="156"/>
      <c r="G13" s="156"/>
      <c r="H13" s="156"/>
      <c r="I13" s="156"/>
      <c r="J13" s="156"/>
      <c r="K13" s="156"/>
      <c r="L13" s="158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59" customFormat="1" ht="12" customHeight="1">
      <c r="A14" s="156"/>
      <c r="B14" s="157"/>
      <c r="C14" s="156"/>
      <c r="D14" s="155" t="s">
        <v>24</v>
      </c>
      <c r="E14" s="156"/>
      <c r="F14" s="156"/>
      <c r="G14" s="156"/>
      <c r="H14" s="156"/>
      <c r="I14" s="155" t="s">
        <v>25</v>
      </c>
      <c r="J14" s="160" t="str">
        <f>IF('Rekapitulace stavby'!AN10="","",'Rekapitulace stavby'!AN10)</f>
        <v/>
      </c>
      <c r="K14" s="156"/>
      <c r="L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59" customFormat="1" ht="18" customHeight="1">
      <c r="A15" s="156"/>
      <c r="B15" s="157"/>
      <c r="C15" s="156"/>
      <c r="D15" s="156"/>
      <c r="E15" s="160" t="str">
        <f>IF('Rekapitulace stavby'!E11="","",'Rekapitulace stavby'!E11)</f>
        <v xml:space="preserve"> </v>
      </c>
      <c r="F15" s="156"/>
      <c r="G15" s="156"/>
      <c r="H15" s="156"/>
      <c r="I15" s="155" t="s">
        <v>27</v>
      </c>
      <c r="J15" s="160" t="str">
        <f>IF('Rekapitulace stavby'!AN11="","",'Rekapitulace stavby'!AN11)</f>
        <v/>
      </c>
      <c r="K15" s="156"/>
      <c r="L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59" customFormat="1" ht="6.95" customHeight="1">
      <c r="A16" s="156"/>
      <c r="B16" s="157"/>
      <c r="C16" s="156"/>
      <c r="D16" s="156"/>
      <c r="E16" s="156"/>
      <c r="F16" s="156"/>
      <c r="G16" s="156"/>
      <c r="H16" s="156"/>
      <c r="I16" s="156"/>
      <c r="J16" s="156"/>
      <c r="K16" s="156"/>
      <c r="L16" s="158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59" customFormat="1" ht="12" customHeight="1">
      <c r="A17" s="156"/>
      <c r="B17" s="157"/>
      <c r="C17" s="156"/>
      <c r="D17" s="155" t="s">
        <v>28</v>
      </c>
      <c r="E17" s="156"/>
      <c r="F17" s="156"/>
      <c r="G17" s="156"/>
      <c r="H17" s="156"/>
      <c r="I17" s="155" t="s">
        <v>25</v>
      </c>
      <c r="J17" s="18" t="str">
        <f>'Rekapitulace stavby'!AN13</f>
        <v>Vyplň údaj</v>
      </c>
      <c r="K17" s="156"/>
      <c r="L17" s="15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59" customFormat="1" ht="18" customHeight="1">
      <c r="A18" s="156"/>
      <c r="B18" s="157"/>
      <c r="C18" s="156"/>
      <c r="D18" s="156"/>
      <c r="E18" s="385" t="str">
        <f>'Rekapitulace stavby'!E14</f>
        <v>Vyplň údaj</v>
      </c>
      <c r="F18" s="386"/>
      <c r="G18" s="386"/>
      <c r="H18" s="386"/>
      <c r="I18" s="155" t="s">
        <v>27</v>
      </c>
      <c r="J18" s="18" t="str">
        <f>'Rekapitulace stavby'!AN14</f>
        <v>Vyplň údaj</v>
      </c>
      <c r="K18" s="156"/>
      <c r="L18" s="158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59" customFormat="1" ht="6.95" customHeight="1">
      <c r="A19" s="156"/>
      <c r="B19" s="157"/>
      <c r="C19" s="156"/>
      <c r="D19" s="156"/>
      <c r="E19" s="156"/>
      <c r="F19" s="156"/>
      <c r="G19" s="156"/>
      <c r="H19" s="156"/>
      <c r="I19" s="156"/>
      <c r="J19" s="156"/>
      <c r="K19" s="156"/>
      <c r="L19" s="158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59" customFormat="1" ht="12" customHeight="1">
      <c r="A20" s="156"/>
      <c r="B20" s="157"/>
      <c r="C20" s="156"/>
      <c r="D20" s="155" t="s">
        <v>30</v>
      </c>
      <c r="E20" s="156"/>
      <c r="F20" s="156"/>
      <c r="G20" s="156"/>
      <c r="H20" s="156"/>
      <c r="I20" s="155" t="s">
        <v>25</v>
      </c>
      <c r="J20" s="160" t="s">
        <v>1</v>
      </c>
      <c r="K20" s="156"/>
      <c r="L20" s="158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59" customFormat="1" ht="18" customHeight="1">
      <c r="A21" s="156"/>
      <c r="B21" s="157"/>
      <c r="C21" s="156"/>
      <c r="D21" s="156"/>
      <c r="E21" s="160" t="s">
        <v>31</v>
      </c>
      <c r="F21" s="156"/>
      <c r="G21" s="156"/>
      <c r="H21" s="156"/>
      <c r="I21" s="155" t="s">
        <v>27</v>
      </c>
      <c r="J21" s="160" t="s">
        <v>1</v>
      </c>
      <c r="K21" s="156"/>
      <c r="L21" s="15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59" customFormat="1" ht="6.95" customHeight="1">
      <c r="A22" s="156"/>
      <c r="B22" s="157"/>
      <c r="C22" s="156"/>
      <c r="D22" s="156"/>
      <c r="E22" s="156"/>
      <c r="F22" s="156"/>
      <c r="G22" s="156"/>
      <c r="H22" s="156"/>
      <c r="I22" s="156"/>
      <c r="J22" s="156"/>
      <c r="K22" s="156"/>
      <c r="L22" s="158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59" customFormat="1" ht="12" customHeight="1">
      <c r="A23" s="156"/>
      <c r="B23" s="157"/>
      <c r="C23" s="156"/>
      <c r="D23" s="155" t="s">
        <v>33</v>
      </c>
      <c r="E23" s="156"/>
      <c r="F23" s="156"/>
      <c r="G23" s="156"/>
      <c r="H23" s="156"/>
      <c r="I23" s="155" t="s">
        <v>25</v>
      </c>
      <c r="J23" s="160" t="s">
        <v>1</v>
      </c>
      <c r="K23" s="156"/>
      <c r="L23" s="158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59" customFormat="1" ht="18" customHeight="1">
      <c r="A24" s="156"/>
      <c r="B24" s="157"/>
      <c r="C24" s="156"/>
      <c r="D24" s="156"/>
      <c r="E24" s="160" t="s">
        <v>34</v>
      </c>
      <c r="F24" s="156"/>
      <c r="G24" s="156"/>
      <c r="H24" s="156"/>
      <c r="I24" s="155" t="s">
        <v>27</v>
      </c>
      <c r="J24" s="160" t="s">
        <v>1</v>
      </c>
      <c r="K24" s="156"/>
      <c r="L24" s="158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59" customFormat="1" ht="6.95" customHeight="1">
      <c r="A25" s="156"/>
      <c r="B25" s="157"/>
      <c r="C25" s="156"/>
      <c r="D25" s="156"/>
      <c r="E25" s="156"/>
      <c r="F25" s="156"/>
      <c r="G25" s="156"/>
      <c r="H25" s="156"/>
      <c r="I25" s="156"/>
      <c r="J25" s="156"/>
      <c r="K25" s="156"/>
      <c r="L25" s="158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59" customFormat="1" ht="12" customHeight="1">
      <c r="A26" s="156"/>
      <c r="B26" s="157"/>
      <c r="C26" s="156"/>
      <c r="D26" s="155" t="s">
        <v>35</v>
      </c>
      <c r="E26" s="156"/>
      <c r="F26" s="156"/>
      <c r="G26" s="156"/>
      <c r="H26" s="156"/>
      <c r="I26" s="156"/>
      <c r="J26" s="156"/>
      <c r="K26" s="156"/>
      <c r="L26" s="158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65" customFormat="1" ht="14.45" customHeight="1">
      <c r="A27" s="162"/>
      <c r="B27" s="163"/>
      <c r="C27" s="162"/>
      <c r="D27" s="162"/>
      <c r="E27" s="376" t="s">
        <v>1</v>
      </c>
      <c r="F27" s="376"/>
      <c r="G27" s="376"/>
      <c r="H27" s="376"/>
      <c r="I27" s="162"/>
      <c r="J27" s="162"/>
      <c r="K27" s="162"/>
      <c r="L27" s="164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s="159" customFormat="1" ht="6.95" customHeight="1">
      <c r="A28" s="156"/>
      <c r="B28" s="157"/>
      <c r="C28" s="156"/>
      <c r="D28" s="156"/>
      <c r="E28" s="156"/>
      <c r="F28" s="156"/>
      <c r="G28" s="156"/>
      <c r="H28" s="156"/>
      <c r="I28" s="156"/>
      <c r="J28" s="156"/>
      <c r="K28" s="156"/>
      <c r="L28" s="158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59" customFormat="1" ht="6.95" customHeight="1">
      <c r="A29" s="156"/>
      <c r="B29" s="157"/>
      <c r="C29" s="156"/>
      <c r="D29" s="166"/>
      <c r="E29" s="166"/>
      <c r="F29" s="166"/>
      <c r="G29" s="166"/>
      <c r="H29" s="166"/>
      <c r="I29" s="166"/>
      <c r="J29" s="166"/>
      <c r="K29" s="166"/>
      <c r="L29" s="158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59" customFormat="1" ht="25.35" customHeight="1">
      <c r="A30" s="156"/>
      <c r="B30" s="157"/>
      <c r="C30" s="156"/>
      <c r="D30" s="167" t="s">
        <v>36</v>
      </c>
      <c r="E30" s="156"/>
      <c r="F30" s="156"/>
      <c r="G30" s="156"/>
      <c r="H30" s="156"/>
      <c r="I30" s="156"/>
      <c r="J30" s="168">
        <f>ROUND(J121, 2)</f>
        <v>0</v>
      </c>
      <c r="K30" s="156"/>
      <c r="L30" s="158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159" customFormat="1" ht="6.95" customHeight="1">
      <c r="A31" s="156"/>
      <c r="B31" s="157"/>
      <c r="C31" s="156"/>
      <c r="D31" s="166"/>
      <c r="E31" s="166"/>
      <c r="F31" s="166"/>
      <c r="G31" s="166"/>
      <c r="H31" s="166"/>
      <c r="I31" s="166"/>
      <c r="J31" s="166"/>
      <c r="K31" s="166"/>
      <c r="L31" s="158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pans="1:31" s="159" customFormat="1" ht="14.45" customHeight="1">
      <c r="A32" s="156"/>
      <c r="B32" s="157"/>
      <c r="C32" s="156"/>
      <c r="D32" s="156"/>
      <c r="E32" s="156"/>
      <c r="F32" s="169" t="s">
        <v>38</v>
      </c>
      <c r="G32" s="156"/>
      <c r="H32" s="156"/>
      <c r="I32" s="169" t="s">
        <v>37</v>
      </c>
      <c r="J32" s="169" t="s">
        <v>39</v>
      </c>
      <c r="K32" s="156"/>
      <c r="L32" s="158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59" customFormat="1" ht="14.45" customHeight="1">
      <c r="A33" s="156"/>
      <c r="B33" s="157"/>
      <c r="C33" s="156"/>
      <c r="D33" s="170" t="s">
        <v>40</v>
      </c>
      <c r="E33" s="155" t="s">
        <v>41</v>
      </c>
      <c r="F33" s="171">
        <f>ROUND((SUM(BE121:BE132)),  2)</f>
        <v>0</v>
      </c>
      <c r="G33" s="156"/>
      <c r="H33" s="156"/>
      <c r="I33" s="172">
        <v>0.21</v>
      </c>
      <c r="J33" s="171">
        <f>ROUND(((SUM(BE121:BE132))*I33),  2)</f>
        <v>0</v>
      </c>
      <c r="K33" s="156"/>
      <c r="L33" s="158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59" customFormat="1" ht="14.45" customHeight="1">
      <c r="A34" s="156"/>
      <c r="B34" s="157"/>
      <c r="C34" s="156"/>
      <c r="D34" s="156"/>
      <c r="E34" s="155" t="s">
        <v>42</v>
      </c>
      <c r="F34" s="171">
        <f>ROUND((SUM(BF121:BF132)),  2)</f>
        <v>0</v>
      </c>
      <c r="G34" s="156"/>
      <c r="H34" s="156"/>
      <c r="I34" s="172">
        <v>0.15</v>
      </c>
      <c r="J34" s="171">
        <f>ROUND(((SUM(BF121:BF132))*I34),  2)</f>
        <v>0</v>
      </c>
      <c r="K34" s="156"/>
      <c r="L34" s="158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59" customFormat="1" ht="14.45" hidden="1" customHeight="1">
      <c r="A35" s="156"/>
      <c r="B35" s="157"/>
      <c r="C35" s="156"/>
      <c r="D35" s="156"/>
      <c r="E35" s="155" t="s">
        <v>43</v>
      </c>
      <c r="F35" s="171">
        <f>ROUND((SUM(BG121:BG132)),  2)</f>
        <v>0</v>
      </c>
      <c r="G35" s="156"/>
      <c r="H35" s="156"/>
      <c r="I35" s="172">
        <v>0.21</v>
      </c>
      <c r="J35" s="171">
        <f>0</f>
        <v>0</v>
      </c>
      <c r="K35" s="156"/>
      <c r="L35" s="158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59" customFormat="1" ht="14.45" hidden="1" customHeight="1">
      <c r="A36" s="156"/>
      <c r="B36" s="157"/>
      <c r="C36" s="156"/>
      <c r="D36" s="156"/>
      <c r="E36" s="155" t="s">
        <v>44</v>
      </c>
      <c r="F36" s="171">
        <f>ROUND((SUM(BH121:BH132)),  2)</f>
        <v>0</v>
      </c>
      <c r="G36" s="156"/>
      <c r="H36" s="156"/>
      <c r="I36" s="172">
        <v>0.15</v>
      </c>
      <c r="J36" s="171">
        <f>0</f>
        <v>0</v>
      </c>
      <c r="K36" s="156"/>
      <c r="L36" s="158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59" customFormat="1" ht="14.45" hidden="1" customHeight="1">
      <c r="A37" s="156"/>
      <c r="B37" s="157"/>
      <c r="C37" s="156"/>
      <c r="D37" s="156"/>
      <c r="E37" s="155" t="s">
        <v>45</v>
      </c>
      <c r="F37" s="171">
        <f>ROUND((SUM(BI121:BI132)),  2)</f>
        <v>0</v>
      </c>
      <c r="G37" s="156"/>
      <c r="H37" s="156"/>
      <c r="I37" s="172">
        <v>0</v>
      </c>
      <c r="J37" s="171">
        <f>0</f>
        <v>0</v>
      </c>
      <c r="K37" s="156"/>
      <c r="L37" s="158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59" customFormat="1" ht="6.95" customHeight="1">
      <c r="A38" s="156"/>
      <c r="B38" s="157"/>
      <c r="C38" s="156"/>
      <c r="D38" s="156"/>
      <c r="E38" s="156"/>
      <c r="F38" s="156"/>
      <c r="G38" s="156"/>
      <c r="H38" s="156"/>
      <c r="I38" s="156"/>
      <c r="J38" s="156"/>
      <c r="K38" s="156"/>
      <c r="L38" s="158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59" customFormat="1" ht="25.35" customHeight="1">
      <c r="A39" s="156"/>
      <c r="B39" s="157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5"/>
      <c r="J39" s="178">
        <f>SUM(J30:J37)</f>
        <v>0</v>
      </c>
      <c r="K39" s="179"/>
      <c r="L39" s="158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59" customFormat="1" ht="14.45" customHeight="1">
      <c r="A40" s="156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8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ht="14.45" customHeight="1">
      <c r="B41" s="152"/>
      <c r="L41" s="152"/>
    </row>
    <row r="42" spans="1:31" ht="14.45" customHeight="1">
      <c r="B42" s="152"/>
      <c r="L42" s="152"/>
    </row>
    <row r="43" spans="1:31" ht="14.45" customHeight="1">
      <c r="B43" s="152"/>
      <c r="L43" s="152"/>
    </row>
    <row r="44" spans="1:31" ht="14.45" customHeight="1">
      <c r="B44" s="152"/>
      <c r="L44" s="152"/>
    </row>
    <row r="45" spans="1:31" ht="14.45" customHeight="1">
      <c r="B45" s="152"/>
      <c r="L45" s="152"/>
    </row>
    <row r="46" spans="1:31" ht="14.45" customHeight="1">
      <c r="B46" s="152"/>
      <c r="L46" s="152"/>
    </row>
    <row r="47" spans="1:31" ht="14.45" customHeight="1">
      <c r="B47" s="152"/>
      <c r="L47" s="152"/>
    </row>
    <row r="48" spans="1:31" ht="14.45" customHeight="1">
      <c r="B48" s="152"/>
      <c r="L48" s="152"/>
    </row>
    <row r="49" spans="1:31" ht="14.45" customHeight="1">
      <c r="B49" s="152"/>
      <c r="L49" s="152"/>
    </row>
    <row r="50" spans="1:31" s="159" customFormat="1" ht="14.45" customHeight="1">
      <c r="B50" s="158"/>
      <c r="D50" s="180" t="s">
        <v>49</v>
      </c>
      <c r="E50" s="181"/>
      <c r="F50" s="181"/>
      <c r="G50" s="180" t="s">
        <v>50</v>
      </c>
      <c r="H50" s="181"/>
      <c r="I50" s="181"/>
      <c r="J50" s="181"/>
      <c r="K50" s="181"/>
      <c r="L50" s="158"/>
    </row>
    <row r="51" spans="1:31">
      <c r="B51" s="152"/>
      <c r="L51" s="152"/>
    </row>
    <row r="52" spans="1:31">
      <c r="B52" s="152"/>
      <c r="L52" s="152"/>
    </row>
    <row r="53" spans="1:31">
      <c r="B53" s="152"/>
      <c r="L53" s="152"/>
    </row>
    <row r="54" spans="1:31">
      <c r="B54" s="152"/>
      <c r="L54" s="152"/>
    </row>
    <row r="55" spans="1:31">
      <c r="B55" s="152"/>
      <c r="L55" s="152"/>
    </row>
    <row r="56" spans="1:31">
      <c r="B56" s="152"/>
      <c r="L56" s="152"/>
    </row>
    <row r="57" spans="1:31">
      <c r="B57" s="152"/>
      <c r="L57" s="152"/>
    </row>
    <row r="58" spans="1:31">
      <c r="B58" s="152"/>
      <c r="L58" s="152"/>
    </row>
    <row r="59" spans="1:31">
      <c r="B59" s="152"/>
      <c r="L59" s="152"/>
    </row>
    <row r="60" spans="1:31">
      <c r="B60" s="152"/>
      <c r="L60" s="152"/>
    </row>
    <row r="61" spans="1:31" s="159" customFormat="1" ht="12.75">
      <c r="A61" s="156"/>
      <c r="B61" s="157"/>
      <c r="C61" s="156"/>
      <c r="D61" s="182" t="s">
        <v>51</v>
      </c>
      <c r="E61" s="183"/>
      <c r="F61" s="184" t="s">
        <v>52</v>
      </c>
      <c r="G61" s="182" t="s">
        <v>51</v>
      </c>
      <c r="H61" s="183"/>
      <c r="I61" s="183"/>
      <c r="J61" s="185" t="s">
        <v>52</v>
      </c>
      <c r="K61" s="183"/>
      <c r="L61" s="158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</row>
    <row r="62" spans="1:31">
      <c r="B62" s="152"/>
      <c r="L62" s="152"/>
    </row>
    <row r="63" spans="1:31">
      <c r="B63" s="152"/>
      <c r="L63" s="152"/>
    </row>
    <row r="64" spans="1:31">
      <c r="B64" s="152"/>
      <c r="L64" s="152"/>
    </row>
    <row r="65" spans="1:31" s="159" customFormat="1" ht="12.75">
      <c r="A65" s="156"/>
      <c r="B65" s="157"/>
      <c r="C65" s="156"/>
      <c r="D65" s="180" t="s">
        <v>53</v>
      </c>
      <c r="E65" s="186"/>
      <c r="F65" s="186"/>
      <c r="G65" s="180" t="s">
        <v>54</v>
      </c>
      <c r="H65" s="186"/>
      <c r="I65" s="186"/>
      <c r="J65" s="186"/>
      <c r="K65" s="186"/>
      <c r="L65" s="158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>
      <c r="B66" s="152"/>
      <c r="L66" s="152"/>
    </row>
    <row r="67" spans="1:31">
      <c r="B67" s="152"/>
      <c r="L67" s="152"/>
    </row>
    <row r="68" spans="1:31">
      <c r="B68" s="152"/>
      <c r="L68" s="152"/>
    </row>
    <row r="69" spans="1:31">
      <c r="B69" s="152"/>
      <c r="L69" s="152"/>
    </row>
    <row r="70" spans="1:31">
      <c r="B70" s="152"/>
      <c r="L70" s="152"/>
    </row>
    <row r="71" spans="1:31">
      <c r="B71" s="152"/>
      <c r="L71" s="152"/>
    </row>
    <row r="72" spans="1:31">
      <c r="B72" s="152"/>
      <c r="L72" s="152"/>
    </row>
    <row r="73" spans="1:31">
      <c r="B73" s="152"/>
      <c r="L73" s="152"/>
    </row>
    <row r="74" spans="1:31">
      <c r="B74" s="152"/>
      <c r="L74" s="152"/>
    </row>
    <row r="75" spans="1:31">
      <c r="B75" s="152"/>
      <c r="L75" s="152"/>
    </row>
    <row r="76" spans="1:31" s="159" customFormat="1" ht="12.75">
      <c r="A76" s="156"/>
      <c r="B76" s="157"/>
      <c r="C76" s="156"/>
      <c r="D76" s="182" t="s">
        <v>51</v>
      </c>
      <c r="E76" s="183"/>
      <c r="F76" s="184" t="s">
        <v>52</v>
      </c>
      <c r="G76" s="182" t="s">
        <v>51</v>
      </c>
      <c r="H76" s="183"/>
      <c r="I76" s="183"/>
      <c r="J76" s="185" t="s">
        <v>52</v>
      </c>
      <c r="K76" s="183"/>
      <c r="L76" s="158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77" spans="1:31" s="159" customFormat="1" ht="14.45" customHeight="1">
      <c r="A77" s="156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58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</row>
    <row r="81" spans="1:47" s="159" customFormat="1" ht="6.95" customHeight="1">
      <c r="A81" s="156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58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47" s="159" customFormat="1" ht="24.95" customHeight="1">
      <c r="A82" s="156"/>
      <c r="B82" s="157"/>
      <c r="C82" s="153" t="s">
        <v>117</v>
      </c>
      <c r="D82" s="156"/>
      <c r="E82" s="156"/>
      <c r="F82" s="156"/>
      <c r="G82" s="156"/>
      <c r="H82" s="156"/>
      <c r="I82" s="156"/>
      <c r="J82" s="156"/>
      <c r="K82" s="156"/>
      <c r="L82" s="158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47" s="159" customFormat="1" ht="6.95" customHeight="1">
      <c r="A83" s="156"/>
      <c r="B83" s="157"/>
      <c r="C83" s="156"/>
      <c r="D83" s="156"/>
      <c r="E83" s="156"/>
      <c r="F83" s="156"/>
      <c r="G83" s="156"/>
      <c r="H83" s="156"/>
      <c r="I83" s="156"/>
      <c r="J83" s="156"/>
      <c r="K83" s="156"/>
      <c r="L83" s="158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47" s="159" customFormat="1" ht="12" customHeight="1">
      <c r="A84" s="156"/>
      <c r="B84" s="157"/>
      <c r="C84" s="155" t="s">
        <v>16</v>
      </c>
      <c r="D84" s="156"/>
      <c r="E84" s="156"/>
      <c r="F84" s="156"/>
      <c r="G84" s="156"/>
      <c r="H84" s="156"/>
      <c r="I84" s="156"/>
      <c r="J84" s="156"/>
      <c r="K84" s="156"/>
      <c r="L84" s="158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47" s="159" customFormat="1" ht="27" customHeight="1">
      <c r="A85" s="156"/>
      <c r="B85" s="157"/>
      <c r="C85" s="156"/>
      <c r="D85" s="156"/>
      <c r="E85" s="383" t="str">
        <f>E7</f>
        <v>Rekonstrukce sportovního arealu Dvořákovo gymnázium a soše Kralupy n/Vltavou</v>
      </c>
      <c r="F85" s="384"/>
      <c r="G85" s="384"/>
      <c r="H85" s="384"/>
      <c r="I85" s="156"/>
      <c r="J85" s="156"/>
      <c r="K85" s="156"/>
      <c r="L85" s="158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47" s="159" customFormat="1" ht="12" customHeight="1">
      <c r="A86" s="156"/>
      <c r="B86" s="157"/>
      <c r="C86" s="155" t="s">
        <v>115</v>
      </c>
      <c r="D86" s="156"/>
      <c r="E86" s="156"/>
      <c r="F86" s="156"/>
      <c r="G86" s="156"/>
      <c r="H86" s="156"/>
      <c r="I86" s="156"/>
      <c r="J86" s="156"/>
      <c r="K86" s="156"/>
      <c r="L86" s="158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47" s="159" customFormat="1" ht="15.6" customHeight="1">
      <c r="A87" s="156"/>
      <c r="B87" s="157"/>
      <c r="C87" s="156"/>
      <c r="D87" s="156"/>
      <c r="E87" s="367" t="str">
        <f>E9</f>
        <v>SO-10 - VRN</v>
      </c>
      <c r="F87" s="382"/>
      <c r="G87" s="382"/>
      <c r="H87" s="382"/>
      <c r="I87" s="156"/>
      <c r="J87" s="156"/>
      <c r="K87" s="156"/>
      <c r="L87" s="158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47" s="159" customFormat="1" ht="6.95" customHeight="1">
      <c r="A88" s="156"/>
      <c r="B88" s="157"/>
      <c r="C88" s="156"/>
      <c r="D88" s="156"/>
      <c r="E88" s="156"/>
      <c r="F88" s="156"/>
      <c r="G88" s="156"/>
      <c r="H88" s="156"/>
      <c r="I88" s="156"/>
      <c r="J88" s="156"/>
      <c r="K88" s="156"/>
      <c r="L88" s="158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47" s="159" customFormat="1" ht="12" customHeight="1">
      <c r="A89" s="156"/>
      <c r="B89" s="157"/>
      <c r="C89" s="155" t="s">
        <v>20</v>
      </c>
      <c r="D89" s="156"/>
      <c r="E89" s="156"/>
      <c r="F89" s="160" t="str">
        <f>F12</f>
        <v>Kralupy nad vltavou</v>
      </c>
      <c r="G89" s="156"/>
      <c r="H89" s="156"/>
      <c r="I89" s="155" t="s">
        <v>22</v>
      </c>
      <c r="J89" s="161" t="str">
        <f>IF(J12="","",J12)</f>
        <v>13. 7. 2022</v>
      </c>
      <c r="K89" s="156"/>
      <c r="L89" s="158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47" s="159" customFormat="1" ht="6.95" customHeight="1">
      <c r="A90" s="156"/>
      <c r="B90" s="157"/>
      <c r="C90" s="156"/>
      <c r="D90" s="156"/>
      <c r="E90" s="156"/>
      <c r="F90" s="156"/>
      <c r="G90" s="156"/>
      <c r="H90" s="156"/>
      <c r="I90" s="156"/>
      <c r="J90" s="156"/>
      <c r="K90" s="156"/>
      <c r="L90" s="158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47" s="159" customFormat="1" ht="15.6" customHeight="1">
      <c r="A91" s="156"/>
      <c r="B91" s="157"/>
      <c r="C91" s="155" t="s">
        <v>24</v>
      </c>
      <c r="D91" s="156"/>
      <c r="E91" s="156"/>
      <c r="F91" s="160" t="str">
        <f>E15</f>
        <v xml:space="preserve"> </v>
      </c>
      <c r="G91" s="156"/>
      <c r="H91" s="156"/>
      <c r="I91" s="155" t="s">
        <v>30</v>
      </c>
      <c r="J91" s="191" t="str">
        <f>E21</f>
        <v>Ing.Hynek Seiner</v>
      </c>
      <c r="K91" s="156"/>
      <c r="L91" s="158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47" s="159" customFormat="1" ht="15.6" customHeight="1">
      <c r="A92" s="156"/>
      <c r="B92" s="157"/>
      <c r="C92" s="155" t="s">
        <v>28</v>
      </c>
      <c r="D92" s="156"/>
      <c r="E92" s="156"/>
      <c r="F92" s="160" t="str">
        <f>IF(E18="","",E18)</f>
        <v>Vyplň údaj</v>
      </c>
      <c r="G92" s="156"/>
      <c r="H92" s="156"/>
      <c r="I92" s="155" t="s">
        <v>33</v>
      </c>
      <c r="J92" s="191" t="str">
        <f>E24</f>
        <v>Horáková Dana</v>
      </c>
      <c r="K92" s="156"/>
      <c r="L92" s="158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47" s="159" customFormat="1" ht="10.35" customHeight="1">
      <c r="A93" s="156"/>
      <c r="B93" s="157"/>
      <c r="C93" s="156"/>
      <c r="D93" s="156"/>
      <c r="E93" s="156"/>
      <c r="F93" s="156"/>
      <c r="G93" s="156"/>
      <c r="H93" s="156"/>
      <c r="I93" s="156"/>
      <c r="J93" s="156"/>
      <c r="K93" s="156"/>
      <c r="L93" s="158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47" s="159" customFormat="1" ht="29.25" customHeight="1">
      <c r="A94" s="156"/>
      <c r="B94" s="157"/>
      <c r="C94" s="192" t="s">
        <v>118</v>
      </c>
      <c r="D94" s="173"/>
      <c r="E94" s="173"/>
      <c r="F94" s="173"/>
      <c r="G94" s="173"/>
      <c r="H94" s="173"/>
      <c r="I94" s="173"/>
      <c r="J94" s="193" t="s">
        <v>119</v>
      </c>
      <c r="K94" s="173"/>
      <c r="L94" s="158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47" s="159" customFormat="1" ht="10.35" customHeight="1">
      <c r="A95" s="156"/>
      <c r="B95" s="157"/>
      <c r="C95" s="156"/>
      <c r="D95" s="156"/>
      <c r="E95" s="156"/>
      <c r="F95" s="156"/>
      <c r="G95" s="156"/>
      <c r="H95" s="156"/>
      <c r="I95" s="156"/>
      <c r="J95" s="156"/>
      <c r="K95" s="156"/>
      <c r="L95" s="158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47" s="159" customFormat="1" ht="22.9" customHeight="1">
      <c r="A96" s="156"/>
      <c r="B96" s="157"/>
      <c r="C96" s="194" t="s">
        <v>120</v>
      </c>
      <c r="D96" s="156"/>
      <c r="E96" s="156"/>
      <c r="F96" s="156"/>
      <c r="G96" s="156"/>
      <c r="H96" s="156"/>
      <c r="I96" s="156"/>
      <c r="J96" s="168">
        <f>J121</f>
        <v>0</v>
      </c>
      <c r="K96" s="156"/>
      <c r="L96" s="158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U96" s="149" t="s">
        <v>121</v>
      </c>
    </row>
    <row r="97" spans="1:31" s="195" customFormat="1" ht="24.95" customHeight="1">
      <c r="B97" s="196"/>
      <c r="D97" s="197" t="s">
        <v>1011</v>
      </c>
      <c r="E97" s="198"/>
      <c r="F97" s="198"/>
      <c r="G97" s="198"/>
      <c r="H97" s="198"/>
      <c r="I97" s="198"/>
      <c r="J97" s="199">
        <f>J122</f>
        <v>0</v>
      </c>
      <c r="L97" s="196"/>
    </row>
    <row r="98" spans="1:31" s="200" customFormat="1" ht="19.899999999999999" customHeight="1">
      <c r="B98" s="201"/>
      <c r="D98" s="202" t="s">
        <v>1012</v>
      </c>
      <c r="E98" s="203"/>
      <c r="F98" s="203"/>
      <c r="G98" s="203"/>
      <c r="H98" s="203"/>
      <c r="I98" s="203"/>
      <c r="J98" s="204">
        <f>J123</f>
        <v>0</v>
      </c>
      <c r="L98" s="201"/>
    </row>
    <row r="99" spans="1:31" s="200" customFormat="1" ht="19.899999999999999" customHeight="1">
      <c r="B99" s="201"/>
      <c r="D99" s="202" t="s">
        <v>1013</v>
      </c>
      <c r="E99" s="203"/>
      <c r="F99" s="203"/>
      <c r="G99" s="203"/>
      <c r="H99" s="203"/>
      <c r="I99" s="203"/>
      <c r="J99" s="204">
        <f>J127</f>
        <v>0</v>
      </c>
      <c r="L99" s="201"/>
    </row>
    <row r="100" spans="1:31" s="200" customFormat="1" ht="19.899999999999999" customHeight="1">
      <c r="B100" s="201"/>
      <c r="D100" s="202" t="s">
        <v>1014</v>
      </c>
      <c r="E100" s="203"/>
      <c r="F100" s="203"/>
      <c r="G100" s="203"/>
      <c r="H100" s="203"/>
      <c r="I100" s="203"/>
      <c r="J100" s="204">
        <f>J129</f>
        <v>0</v>
      </c>
      <c r="L100" s="201"/>
    </row>
    <row r="101" spans="1:31" s="200" customFormat="1" ht="19.899999999999999" customHeight="1">
      <c r="B101" s="201"/>
      <c r="D101" s="202" t="s">
        <v>1015</v>
      </c>
      <c r="E101" s="203"/>
      <c r="F101" s="203"/>
      <c r="G101" s="203"/>
      <c r="H101" s="203"/>
      <c r="I101" s="203"/>
      <c r="J101" s="204">
        <f>J131</f>
        <v>0</v>
      </c>
      <c r="L101" s="201"/>
    </row>
    <row r="102" spans="1:31" s="159" customFormat="1" ht="21.75" customHeight="1">
      <c r="A102" s="156"/>
      <c r="B102" s="157"/>
      <c r="C102" s="156"/>
      <c r="D102" s="156"/>
      <c r="E102" s="156"/>
      <c r="F102" s="156"/>
      <c r="G102" s="156"/>
      <c r="H102" s="156"/>
      <c r="I102" s="156"/>
      <c r="J102" s="156"/>
      <c r="K102" s="156"/>
      <c r="L102" s="158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31" s="159" customFormat="1" ht="6.95" customHeight="1">
      <c r="A103" s="156"/>
      <c r="B103" s="187"/>
      <c r="C103" s="188"/>
      <c r="D103" s="188"/>
      <c r="E103" s="188"/>
      <c r="F103" s="188"/>
      <c r="G103" s="188"/>
      <c r="H103" s="188"/>
      <c r="I103" s="188"/>
      <c r="J103" s="188"/>
      <c r="K103" s="188"/>
      <c r="L103" s="158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</row>
    <row r="107" spans="1:31" s="159" customFormat="1" ht="6.95" customHeight="1">
      <c r="A107" s="156"/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58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</row>
    <row r="108" spans="1:31" s="159" customFormat="1" ht="24.95" customHeight="1">
      <c r="A108" s="156"/>
      <c r="B108" s="157"/>
      <c r="C108" s="153" t="s">
        <v>136</v>
      </c>
      <c r="D108" s="156"/>
      <c r="E108" s="156"/>
      <c r="F108" s="156"/>
      <c r="G108" s="156"/>
      <c r="H108" s="156"/>
      <c r="I108" s="156"/>
      <c r="J108" s="156"/>
      <c r="K108" s="156"/>
      <c r="L108" s="158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31" s="159" customFormat="1" ht="6.95" customHeight="1">
      <c r="A109" s="156"/>
      <c r="B109" s="157"/>
      <c r="C109" s="156"/>
      <c r="D109" s="156"/>
      <c r="E109" s="156"/>
      <c r="F109" s="156"/>
      <c r="G109" s="156"/>
      <c r="H109" s="156"/>
      <c r="I109" s="156"/>
      <c r="J109" s="156"/>
      <c r="K109" s="156"/>
      <c r="L109" s="158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31" s="159" customFormat="1" ht="12" customHeight="1">
      <c r="A110" s="156"/>
      <c r="B110" s="157"/>
      <c r="C110" s="155" t="s">
        <v>16</v>
      </c>
      <c r="D110" s="156"/>
      <c r="E110" s="156"/>
      <c r="F110" s="156"/>
      <c r="G110" s="156"/>
      <c r="H110" s="156"/>
      <c r="I110" s="156"/>
      <c r="J110" s="156"/>
      <c r="K110" s="156"/>
      <c r="L110" s="158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1" spans="1:31" s="159" customFormat="1" ht="27" customHeight="1">
      <c r="A111" s="156"/>
      <c r="B111" s="157"/>
      <c r="C111" s="156"/>
      <c r="D111" s="156"/>
      <c r="E111" s="383" t="str">
        <f>E7</f>
        <v>Rekonstrukce sportovního arealu Dvořákovo gymnázium a soše Kralupy n/Vltavou</v>
      </c>
      <c r="F111" s="384"/>
      <c r="G111" s="384"/>
      <c r="H111" s="384"/>
      <c r="I111" s="156"/>
      <c r="J111" s="156"/>
      <c r="K111" s="156"/>
      <c r="L111" s="158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</row>
    <row r="112" spans="1:31" s="159" customFormat="1" ht="12" customHeight="1">
      <c r="A112" s="156"/>
      <c r="B112" s="157"/>
      <c r="C112" s="155" t="s">
        <v>115</v>
      </c>
      <c r="D112" s="156"/>
      <c r="E112" s="156"/>
      <c r="F112" s="156"/>
      <c r="G112" s="156"/>
      <c r="H112" s="156"/>
      <c r="I112" s="156"/>
      <c r="J112" s="156"/>
      <c r="K112" s="156"/>
      <c r="L112" s="158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</row>
    <row r="113" spans="1:65" s="159" customFormat="1" ht="15.6" customHeight="1">
      <c r="A113" s="156"/>
      <c r="B113" s="157"/>
      <c r="C113" s="156"/>
      <c r="D113" s="156"/>
      <c r="E113" s="367" t="str">
        <f>E9</f>
        <v>SO-10 - VRN</v>
      </c>
      <c r="F113" s="382"/>
      <c r="G113" s="382"/>
      <c r="H113" s="382"/>
      <c r="I113" s="156"/>
      <c r="J113" s="156"/>
      <c r="K113" s="156"/>
      <c r="L113" s="158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65" s="159" customFormat="1" ht="6.95" customHeight="1">
      <c r="A114" s="156"/>
      <c r="B114" s="157"/>
      <c r="C114" s="156"/>
      <c r="D114" s="156"/>
      <c r="E114" s="156"/>
      <c r="F114" s="156"/>
      <c r="G114" s="156"/>
      <c r="H114" s="156"/>
      <c r="I114" s="156"/>
      <c r="J114" s="156"/>
      <c r="K114" s="156"/>
      <c r="L114" s="158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65" s="159" customFormat="1" ht="12" customHeight="1">
      <c r="A115" s="156"/>
      <c r="B115" s="157"/>
      <c r="C115" s="155" t="s">
        <v>20</v>
      </c>
      <c r="D115" s="156"/>
      <c r="E115" s="156"/>
      <c r="F115" s="160" t="str">
        <f>F12</f>
        <v>Kralupy nad vltavou</v>
      </c>
      <c r="G115" s="156"/>
      <c r="H115" s="156"/>
      <c r="I115" s="155" t="s">
        <v>22</v>
      </c>
      <c r="J115" s="161" t="str">
        <f>IF(J12="","",J12)</f>
        <v>13. 7. 2022</v>
      </c>
      <c r="K115" s="156"/>
      <c r="L115" s="158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159" customFormat="1" ht="6.95" customHeight="1">
      <c r="A116" s="156"/>
      <c r="B116" s="157"/>
      <c r="C116" s="156"/>
      <c r="D116" s="156"/>
      <c r="E116" s="156"/>
      <c r="F116" s="156"/>
      <c r="G116" s="156"/>
      <c r="H116" s="156"/>
      <c r="I116" s="156"/>
      <c r="J116" s="156"/>
      <c r="K116" s="156"/>
      <c r="L116" s="158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159" customFormat="1" ht="15.6" customHeight="1">
      <c r="A117" s="156"/>
      <c r="B117" s="157"/>
      <c r="C117" s="155" t="s">
        <v>24</v>
      </c>
      <c r="D117" s="156"/>
      <c r="E117" s="156"/>
      <c r="F117" s="160" t="str">
        <f>E15</f>
        <v xml:space="preserve"> </v>
      </c>
      <c r="G117" s="156"/>
      <c r="H117" s="156"/>
      <c r="I117" s="155" t="s">
        <v>30</v>
      </c>
      <c r="J117" s="191" t="str">
        <f>E21</f>
        <v>Ing.Hynek Seiner</v>
      </c>
      <c r="K117" s="156"/>
      <c r="L117" s="158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159" customFormat="1" ht="15.6" customHeight="1">
      <c r="A118" s="156"/>
      <c r="B118" s="157"/>
      <c r="C118" s="155" t="s">
        <v>28</v>
      </c>
      <c r="D118" s="156"/>
      <c r="E118" s="156"/>
      <c r="F118" s="160" t="str">
        <f>IF(E18="","",E18)</f>
        <v>Vyplň údaj</v>
      </c>
      <c r="G118" s="156"/>
      <c r="H118" s="156"/>
      <c r="I118" s="155" t="s">
        <v>33</v>
      </c>
      <c r="J118" s="191" t="str">
        <f>E24</f>
        <v>Horáková Dana</v>
      </c>
      <c r="K118" s="156"/>
      <c r="L118" s="158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159" customFormat="1" ht="10.35" customHeight="1">
      <c r="A119" s="156"/>
      <c r="B119" s="157"/>
      <c r="C119" s="156"/>
      <c r="D119" s="156"/>
      <c r="E119" s="156"/>
      <c r="F119" s="156"/>
      <c r="G119" s="156"/>
      <c r="H119" s="156"/>
      <c r="I119" s="156"/>
      <c r="J119" s="156"/>
      <c r="K119" s="156"/>
      <c r="L119" s="158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14" customFormat="1" ht="29.25" customHeight="1">
      <c r="A120" s="205"/>
      <c r="B120" s="206"/>
      <c r="C120" s="207" t="s">
        <v>137</v>
      </c>
      <c r="D120" s="208" t="s">
        <v>61</v>
      </c>
      <c r="E120" s="208" t="s">
        <v>57</v>
      </c>
      <c r="F120" s="208" t="s">
        <v>58</v>
      </c>
      <c r="G120" s="208" t="s">
        <v>138</v>
      </c>
      <c r="H120" s="208" t="s">
        <v>139</v>
      </c>
      <c r="I120" s="208" t="s">
        <v>140</v>
      </c>
      <c r="J120" s="208" t="s">
        <v>119</v>
      </c>
      <c r="K120" s="209" t="s">
        <v>141</v>
      </c>
      <c r="L120" s="210"/>
      <c r="M120" s="211" t="s">
        <v>1</v>
      </c>
      <c r="N120" s="212" t="s">
        <v>40</v>
      </c>
      <c r="O120" s="212" t="s">
        <v>142</v>
      </c>
      <c r="P120" s="212" t="s">
        <v>143</v>
      </c>
      <c r="Q120" s="212" t="s">
        <v>144</v>
      </c>
      <c r="R120" s="212" t="s">
        <v>145</v>
      </c>
      <c r="S120" s="212" t="s">
        <v>146</v>
      </c>
      <c r="T120" s="213" t="s">
        <v>147</v>
      </c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</row>
    <row r="121" spans="1:65" s="159" customFormat="1" ht="22.9" customHeight="1">
      <c r="A121" s="156"/>
      <c r="B121" s="157"/>
      <c r="C121" s="215" t="s">
        <v>148</v>
      </c>
      <c r="D121" s="156"/>
      <c r="E121" s="156"/>
      <c r="F121" s="156"/>
      <c r="G121" s="156"/>
      <c r="H121" s="156"/>
      <c r="I121" s="156"/>
      <c r="J121" s="216">
        <f>BK121</f>
        <v>0</v>
      </c>
      <c r="K121" s="156"/>
      <c r="L121" s="157"/>
      <c r="M121" s="217"/>
      <c r="N121" s="218"/>
      <c r="O121" s="166"/>
      <c r="P121" s="219">
        <f>P122</f>
        <v>0</v>
      </c>
      <c r="Q121" s="166"/>
      <c r="R121" s="219">
        <f>R122</f>
        <v>0</v>
      </c>
      <c r="S121" s="166"/>
      <c r="T121" s="220">
        <f>T122</f>
        <v>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T121" s="149" t="s">
        <v>75</v>
      </c>
      <c r="AU121" s="149" t="s">
        <v>121</v>
      </c>
      <c r="BK121" s="221">
        <f>BK122</f>
        <v>0</v>
      </c>
    </row>
    <row r="122" spans="1:65" s="222" customFormat="1" ht="25.9" customHeight="1">
      <c r="B122" s="223"/>
      <c r="D122" s="224" t="s">
        <v>75</v>
      </c>
      <c r="E122" s="225" t="s">
        <v>112</v>
      </c>
      <c r="F122" s="225" t="s">
        <v>1016</v>
      </c>
      <c r="J122" s="226">
        <f>BK122</f>
        <v>0</v>
      </c>
      <c r="L122" s="223"/>
      <c r="M122" s="227"/>
      <c r="N122" s="228"/>
      <c r="O122" s="228"/>
      <c r="P122" s="229">
        <f>P123+P127+P129+P131</f>
        <v>0</v>
      </c>
      <c r="Q122" s="228"/>
      <c r="R122" s="229">
        <f>R123+R127+R129+R131</f>
        <v>0</v>
      </c>
      <c r="S122" s="228"/>
      <c r="T122" s="230">
        <f>T123+T127+T129+T131</f>
        <v>0</v>
      </c>
      <c r="AR122" s="224" t="s">
        <v>174</v>
      </c>
      <c r="AT122" s="231" t="s">
        <v>75</v>
      </c>
      <c r="AU122" s="231" t="s">
        <v>76</v>
      </c>
      <c r="AY122" s="224" t="s">
        <v>151</v>
      </c>
      <c r="BK122" s="232">
        <f>BK123+BK127+BK129+BK131</f>
        <v>0</v>
      </c>
    </row>
    <row r="123" spans="1:65" s="222" customFormat="1" ht="22.9" customHeight="1">
      <c r="B123" s="223"/>
      <c r="D123" s="224" t="s">
        <v>75</v>
      </c>
      <c r="E123" s="233" t="s">
        <v>1017</v>
      </c>
      <c r="F123" s="233" t="s">
        <v>1018</v>
      </c>
      <c r="J123" s="234">
        <f>BK123</f>
        <v>0</v>
      </c>
      <c r="L123" s="223"/>
      <c r="M123" s="227"/>
      <c r="N123" s="228"/>
      <c r="O123" s="228"/>
      <c r="P123" s="229">
        <f>SUM(P124:P126)</f>
        <v>0</v>
      </c>
      <c r="Q123" s="228"/>
      <c r="R123" s="229">
        <f>SUM(R124:R126)</f>
        <v>0</v>
      </c>
      <c r="S123" s="228"/>
      <c r="T123" s="230">
        <f>SUM(T124:T126)</f>
        <v>0</v>
      </c>
      <c r="AR123" s="224" t="s">
        <v>174</v>
      </c>
      <c r="AT123" s="231" t="s">
        <v>75</v>
      </c>
      <c r="AU123" s="231" t="s">
        <v>84</v>
      </c>
      <c r="AY123" s="224" t="s">
        <v>151</v>
      </c>
      <c r="BK123" s="232">
        <f>SUM(BK124:BK126)</f>
        <v>0</v>
      </c>
    </row>
    <row r="124" spans="1:65" s="159" customFormat="1" ht="14.45" customHeight="1">
      <c r="A124" s="156"/>
      <c r="B124" s="157"/>
      <c r="C124" s="235" t="s">
        <v>84</v>
      </c>
      <c r="D124" s="235" t="s">
        <v>153</v>
      </c>
      <c r="E124" s="236" t="s">
        <v>1019</v>
      </c>
      <c r="F124" s="237" t="s">
        <v>1020</v>
      </c>
      <c r="G124" s="238" t="s">
        <v>237</v>
      </c>
      <c r="H124" s="239">
        <v>1412</v>
      </c>
      <c r="I124" s="101"/>
      <c r="J124" s="240">
        <f>ROUND(I124*H124,2)</f>
        <v>0</v>
      </c>
      <c r="K124" s="237" t="s">
        <v>198</v>
      </c>
      <c r="L124" s="157"/>
      <c r="M124" s="241" t="s">
        <v>1</v>
      </c>
      <c r="N124" s="242" t="s">
        <v>41</v>
      </c>
      <c r="O124" s="243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R124" s="246" t="s">
        <v>1021</v>
      </c>
      <c r="AT124" s="246" t="s">
        <v>153</v>
      </c>
      <c r="AU124" s="246" t="s">
        <v>86</v>
      </c>
      <c r="AY124" s="149" t="s">
        <v>151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49" t="s">
        <v>84</v>
      </c>
      <c r="BK124" s="247">
        <f>ROUND(I124*H124,2)</f>
        <v>0</v>
      </c>
      <c r="BL124" s="149" t="s">
        <v>1021</v>
      </c>
      <c r="BM124" s="246" t="s">
        <v>1022</v>
      </c>
    </row>
    <row r="125" spans="1:65" s="159" customFormat="1" ht="14.45" customHeight="1">
      <c r="A125" s="156"/>
      <c r="B125" s="157"/>
      <c r="C125" s="235" t="s">
        <v>86</v>
      </c>
      <c r="D125" s="235" t="s">
        <v>153</v>
      </c>
      <c r="E125" s="236" t="s">
        <v>1023</v>
      </c>
      <c r="F125" s="237" t="s">
        <v>1024</v>
      </c>
      <c r="G125" s="238" t="s">
        <v>237</v>
      </c>
      <c r="H125" s="239">
        <v>1412</v>
      </c>
      <c r="I125" s="101"/>
      <c r="J125" s="240">
        <f>ROUND(I125*H125,2)</f>
        <v>0</v>
      </c>
      <c r="K125" s="237" t="s">
        <v>198</v>
      </c>
      <c r="L125" s="157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R125" s="246" t="s">
        <v>1021</v>
      </c>
      <c r="AT125" s="246" t="s">
        <v>153</v>
      </c>
      <c r="AU125" s="246" t="s">
        <v>86</v>
      </c>
      <c r="AY125" s="149" t="s">
        <v>151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49" t="s">
        <v>84</v>
      </c>
      <c r="BK125" s="247">
        <f>ROUND(I125*H125,2)</f>
        <v>0</v>
      </c>
      <c r="BL125" s="149" t="s">
        <v>1021</v>
      </c>
      <c r="BM125" s="246" t="s">
        <v>1025</v>
      </c>
    </row>
    <row r="126" spans="1:65" s="159" customFormat="1" ht="14.45" customHeight="1">
      <c r="A126" s="156"/>
      <c r="B126" s="157"/>
      <c r="C126" s="235" t="s">
        <v>163</v>
      </c>
      <c r="D126" s="235" t="s">
        <v>153</v>
      </c>
      <c r="E126" s="236" t="s">
        <v>1026</v>
      </c>
      <c r="F126" s="237" t="s">
        <v>1027</v>
      </c>
      <c r="G126" s="238" t="s">
        <v>1028</v>
      </c>
      <c r="H126" s="239">
        <v>1</v>
      </c>
      <c r="I126" s="101"/>
      <c r="J126" s="240">
        <f>ROUND(I126*H126,2)</f>
        <v>0</v>
      </c>
      <c r="K126" s="237" t="s">
        <v>198</v>
      </c>
      <c r="L126" s="157"/>
      <c r="M126" s="241" t="s">
        <v>1</v>
      </c>
      <c r="N126" s="242" t="s">
        <v>41</v>
      </c>
      <c r="O126" s="243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R126" s="246" t="s">
        <v>1021</v>
      </c>
      <c r="AT126" s="246" t="s">
        <v>153</v>
      </c>
      <c r="AU126" s="246" t="s">
        <v>86</v>
      </c>
      <c r="AY126" s="149" t="s">
        <v>151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49" t="s">
        <v>84</v>
      </c>
      <c r="BK126" s="247">
        <f>ROUND(I126*H126,2)</f>
        <v>0</v>
      </c>
      <c r="BL126" s="149" t="s">
        <v>1021</v>
      </c>
      <c r="BM126" s="246" t="s">
        <v>1029</v>
      </c>
    </row>
    <row r="127" spans="1:65" s="222" customFormat="1" ht="22.9" customHeight="1">
      <c r="B127" s="223"/>
      <c r="D127" s="224" t="s">
        <v>75</v>
      </c>
      <c r="E127" s="233" t="s">
        <v>1030</v>
      </c>
      <c r="F127" s="233" t="s">
        <v>1031</v>
      </c>
      <c r="I127" s="85"/>
      <c r="J127" s="234">
        <f>BK127</f>
        <v>0</v>
      </c>
      <c r="L127" s="223"/>
      <c r="M127" s="227"/>
      <c r="N127" s="228"/>
      <c r="O127" s="228"/>
      <c r="P127" s="229">
        <f>P128</f>
        <v>0</v>
      </c>
      <c r="Q127" s="228"/>
      <c r="R127" s="229">
        <f>R128</f>
        <v>0</v>
      </c>
      <c r="S127" s="228"/>
      <c r="T127" s="230">
        <f>T128</f>
        <v>0</v>
      </c>
      <c r="AR127" s="224" t="s">
        <v>174</v>
      </c>
      <c r="AT127" s="231" t="s">
        <v>75</v>
      </c>
      <c r="AU127" s="231" t="s">
        <v>84</v>
      </c>
      <c r="AY127" s="224" t="s">
        <v>151</v>
      </c>
      <c r="BK127" s="232">
        <f>BK128</f>
        <v>0</v>
      </c>
    </row>
    <row r="128" spans="1:65" s="159" customFormat="1" ht="14.45" customHeight="1">
      <c r="A128" s="156"/>
      <c r="B128" s="157"/>
      <c r="C128" s="235" t="s">
        <v>158</v>
      </c>
      <c r="D128" s="235" t="s">
        <v>153</v>
      </c>
      <c r="E128" s="236" t="s">
        <v>1032</v>
      </c>
      <c r="F128" s="237" t="s">
        <v>1031</v>
      </c>
      <c r="G128" s="238" t="s">
        <v>915</v>
      </c>
      <c r="H128" s="147"/>
      <c r="I128" s="101"/>
      <c r="J128" s="240">
        <f>ROUND(I128*H128,2)</f>
        <v>0</v>
      </c>
      <c r="K128" s="237" t="s">
        <v>198</v>
      </c>
      <c r="L128" s="157"/>
      <c r="M128" s="241" t="s">
        <v>1</v>
      </c>
      <c r="N128" s="242" t="s">
        <v>41</v>
      </c>
      <c r="O128" s="243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R128" s="246" t="s">
        <v>1021</v>
      </c>
      <c r="AT128" s="246" t="s">
        <v>153</v>
      </c>
      <c r="AU128" s="246" t="s">
        <v>86</v>
      </c>
      <c r="AY128" s="149" t="s">
        <v>151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49" t="s">
        <v>84</v>
      </c>
      <c r="BK128" s="247">
        <f>ROUND(I128*H128,2)</f>
        <v>0</v>
      </c>
      <c r="BL128" s="149" t="s">
        <v>1021</v>
      </c>
      <c r="BM128" s="246" t="s">
        <v>1033</v>
      </c>
    </row>
    <row r="129" spans="1:65" s="222" customFormat="1" ht="22.9" customHeight="1">
      <c r="B129" s="223"/>
      <c r="D129" s="224" t="s">
        <v>75</v>
      </c>
      <c r="E129" s="233" t="s">
        <v>1034</v>
      </c>
      <c r="F129" s="233" t="s">
        <v>1035</v>
      </c>
      <c r="H129" s="85"/>
      <c r="I129" s="85"/>
      <c r="J129" s="234">
        <f>BK129</f>
        <v>0</v>
      </c>
      <c r="L129" s="223"/>
      <c r="M129" s="227"/>
      <c r="N129" s="228"/>
      <c r="O129" s="228"/>
      <c r="P129" s="229">
        <f>P130</f>
        <v>0</v>
      </c>
      <c r="Q129" s="228"/>
      <c r="R129" s="229">
        <f>R130</f>
        <v>0</v>
      </c>
      <c r="S129" s="228"/>
      <c r="T129" s="230">
        <f>T130</f>
        <v>0</v>
      </c>
      <c r="AR129" s="224" t="s">
        <v>174</v>
      </c>
      <c r="AT129" s="231" t="s">
        <v>75</v>
      </c>
      <c r="AU129" s="231" t="s">
        <v>84</v>
      </c>
      <c r="AY129" s="224" t="s">
        <v>151</v>
      </c>
      <c r="BK129" s="232">
        <f>BK130</f>
        <v>0</v>
      </c>
    </row>
    <row r="130" spans="1:65" s="159" customFormat="1" ht="14.45" customHeight="1">
      <c r="A130" s="156"/>
      <c r="B130" s="157"/>
      <c r="C130" s="235" t="s">
        <v>174</v>
      </c>
      <c r="D130" s="235" t="s">
        <v>153</v>
      </c>
      <c r="E130" s="236" t="s">
        <v>1036</v>
      </c>
      <c r="F130" s="237" t="s">
        <v>1035</v>
      </c>
      <c r="G130" s="238" t="s">
        <v>915</v>
      </c>
      <c r="H130" s="147"/>
      <c r="I130" s="101"/>
      <c r="J130" s="240">
        <f>ROUND(I130*H130,2)</f>
        <v>0</v>
      </c>
      <c r="K130" s="237" t="s">
        <v>198</v>
      </c>
      <c r="L130" s="157"/>
      <c r="M130" s="241" t="s">
        <v>1</v>
      </c>
      <c r="N130" s="242" t="s">
        <v>41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R130" s="246" t="s">
        <v>1021</v>
      </c>
      <c r="AT130" s="246" t="s">
        <v>153</v>
      </c>
      <c r="AU130" s="246" t="s">
        <v>86</v>
      </c>
      <c r="AY130" s="149" t="s">
        <v>151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49" t="s">
        <v>84</v>
      </c>
      <c r="BK130" s="247">
        <f>ROUND(I130*H130,2)</f>
        <v>0</v>
      </c>
      <c r="BL130" s="149" t="s">
        <v>1021</v>
      </c>
      <c r="BM130" s="246" t="s">
        <v>1037</v>
      </c>
    </row>
    <row r="131" spans="1:65" s="222" customFormat="1" ht="22.9" customHeight="1">
      <c r="B131" s="223"/>
      <c r="D131" s="224" t="s">
        <v>75</v>
      </c>
      <c r="E131" s="233" t="s">
        <v>1038</v>
      </c>
      <c r="F131" s="233" t="s">
        <v>1039</v>
      </c>
      <c r="H131" s="85"/>
      <c r="I131" s="85"/>
      <c r="J131" s="234">
        <f>BK131</f>
        <v>0</v>
      </c>
      <c r="L131" s="223"/>
      <c r="M131" s="227"/>
      <c r="N131" s="228"/>
      <c r="O131" s="228"/>
      <c r="P131" s="229">
        <f>P132</f>
        <v>0</v>
      </c>
      <c r="Q131" s="228"/>
      <c r="R131" s="229">
        <f>R132</f>
        <v>0</v>
      </c>
      <c r="S131" s="228"/>
      <c r="T131" s="230">
        <f>T132</f>
        <v>0</v>
      </c>
      <c r="AR131" s="224" t="s">
        <v>174</v>
      </c>
      <c r="AT131" s="231" t="s">
        <v>75</v>
      </c>
      <c r="AU131" s="231" t="s">
        <v>84</v>
      </c>
      <c r="AY131" s="224" t="s">
        <v>151</v>
      </c>
      <c r="BK131" s="232">
        <f>BK132</f>
        <v>0</v>
      </c>
    </row>
    <row r="132" spans="1:65" s="159" customFormat="1" ht="14.45" customHeight="1">
      <c r="A132" s="156"/>
      <c r="B132" s="157"/>
      <c r="C132" s="235" t="s">
        <v>178</v>
      </c>
      <c r="D132" s="235" t="s">
        <v>153</v>
      </c>
      <c r="E132" s="236" t="s">
        <v>1040</v>
      </c>
      <c r="F132" s="237" t="s">
        <v>1041</v>
      </c>
      <c r="G132" s="238" t="s">
        <v>915</v>
      </c>
      <c r="H132" s="147"/>
      <c r="I132" s="101"/>
      <c r="J132" s="240">
        <f>ROUND(I132*H132,2)</f>
        <v>0</v>
      </c>
      <c r="K132" s="237" t="s">
        <v>198</v>
      </c>
      <c r="L132" s="157"/>
      <c r="M132" s="274" t="s">
        <v>1</v>
      </c>
      <c r="N132" s="275" t="s">
        <v>41</v>
      </c>
      <c r="O132" s="276"/>
      <c r="P132" s="277">
        <f>O132*H132</f>
        <v>0</v>
      </c>
      <c r="Q132" s="277">
        <v>0</v>
      </c>
      <c r="R132" s="277">
        <f>Q132*H132</f>
        <v>0</v>
      </c>
      <c r="S132" s="277">
        <v>0</v>
      </c>
      <c r="T132" s="278">
        <f>S132*H132</f>
        <v>0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R132" s="246" t="s">
        <v>1021</v>
      </c>
      <c r="AT132" s="246" t="s">
        <v>153</v>
      </c>
      <c r="AU132" s="246" t="s">
        <v>86</v>
      </c>
      <c r="AY132" s="149" t="s">
        <v>151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49" t="s">
        <v>84</v>
      </c>
      <c r="BK132" s="247">
        <f>ROUND(I132*H132,2)</f>
        <v>0</v>
      </c>
      <c r="BL132" s="149" t="s">
        <v>1021</v>
      </c>
      <c r="BM132" s="246" t="s">
        <v>1042</v>
      </c>
    </row>
    <row r="133" spans="1:65" s="159" customFormat="1" ht="6.95" customHeight="1">
      <c r="A133" s="156"/>
      <c r="B133" s="187"/>
      <c r="C133" s="188"/>
      <c r="D133" s="188"/>
      <c r="E133" s="188"/>
      <c r="F133" s="188"/>
      <c r="G133" s="188"/>
      <c r="H133" s="188"/>
      <c r="I133" s="188"/>
      <c r="J133" s="188"/>
      <c r="K133" s="188"/>
      <c r="L133" s="157"/>
      <c r="M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</sheetData>
  <sheetProtection algorithmName="SHA-512" hashValue="B3NRlueTjOqOq0NftabmI0qIPr3Yd0tf6qtzgLsH0Wp04yAPql6sAPxWYhph4R203O9phYgO30GcogGQt6zyMw==" saltValue="qFqoK5tvMZnbMILoRXvN6Q==" spinCount="100000" sheet="1" objects="1" scenarios="1" selectLockedCells="1"/>
  <autoFilter ref="C120:K132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SO-01 - Multifunkční hřiš...</vt:lpstr>
      <vt:lpstr>SO-02 - Třidráhová rovink...</vt:lpstr>
      <vt:lpstr>SO-03 - Beachvolejbalové ...</vt:lpstr>
      <vt:lpstr>SO-04 - Workoutové prvky</vt:lpstr>
      <vt:lpstr>SO-05 - Vrhačský kruh+vrž...</vt:lpstr>
      <vt:lpstr>SO-06 - Rekonstrukce oplo...</vt:lpstr>
      <vt:lpstr>SO-07 - Ohumusování + ose...</vt:lpstr>
      <vt:lpstr>SO-08 - Oplocení další pl...</vt:lpstr>
      <vt:lpstr>SO-09 - Ovál + umělý trávník</vt:lpstr>
      <vt:lpstr>SO-10 - VRN</vt:lpstr>
      <vt:lpstr>'Rekapitulace stavby'!Názvy_tisku</vt:lpstr>
      <vt:lpstr>'SO-01 - Multifunkční hřiš...'!Názvy_tisku</vt:lpstr>
      <vt:lpstr>'SO-02 - Třidráhová rovink...'!Názvy_tisku</vt:lpstr>
      <vt:lpstr>'SO-03 - Beachvolejbalové ...'!Názvy_tisku</vt:lpstr>
      <vt:lpstr>'SO-04 - Workoutové prvky'!Názvy_tisku</vt:lpstr>
      <vt:lpstr>'SO-05 - Vrhačský kruh+vrž...'!Názvy_tisku</vt:lpstr>
      <vt:lpstr>'SO-06 - Rekonstrukce oplo...'!Názvy_tisku</vt:lpstr>
      <vt:lpstr>'SO-07 - Ohumusování + ose...'!Názvy_tisku</vt:lpstr>
      <vt:lpstr>'SO-08 - Oplocení další pl...'!Názvy_tisku</vt:lpstr>
      <vt:lpstr>'SO-09 - Ovál + umělý trávník'!Názvy_tisku</vt:lpstr>
      <vt:lpstr>'SO-10 - VRN'!Názvy_tisku</vt:lpstr>
      <vt:lpstr>'Rekapitulace stavby'!Oblast_tisku</vt:lpstr>
      <vt:lpstr>'SO-01 - Multifunkční hřiš...'!Oblast_tisku</vt:lpstr>
      <vt:lpstr>'SO-02 - Třidráhová rovink...'!Oblast_tisku</vt:lpstr>
      <vt:lpstr>'SO-03 - Beachvolejbalové ...'!Oblast_tisku</vt:lpstr>
      <vt:lpstr>'SO-04 - Workoutové prvky'!Oblast_tisku</vt:lpstr>
      <vt:lpstr>'SO-05 - Vrhačský kruh+vrž...'!Oblast_tisku</vt:lpstr>
      <vt:lpstr>'SO-06 - Rekonstrukce oplo...'!Oblast_tisku</vt:lpstr>
      <vt:lpstr>'SO-07 - Ohumusování + ose...'!Oblast_tisku</vt:lpstr>
      <vt:lpstr>'SO-08 - Oplocení další pl...'!Oblast_tisku</vt:lpstr>
      <vt:lpstr>'SO-09 - Ovál + umělý trávník'!Oblast_tisku</vt:lpstr>
      <vt:lpstr>'SO-10 -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Chalupný Jan</cp:lastModifiedBy>
  <dcterms:created xsi:type="dcterms:W3CDTF">2022-09-19T18:48:28Z</dcterms:created>
  <dcterms:modified xsi:type="dcterms:W3CDTF">2022-09-20T08:43:31Z</dcterms:modified>
</cp:coreProperties>
</file>