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035" windowHeight="8955" tabRatio="598" activeTab="1"/>
  </bookViews>
  <sheets>
    <sheet name="Rekapitulace stavby" sheetId="1" r:id="rId1"/>
    <sheet name="IO Rekonstruce Rooseveltova" sheetId="2" r:id="rId2"/>
    <sheet name="IO Rekonstruce Kuříčko" sheetId="16" r:id="rId3"/>
    <sheet name="IO 01 Vodovod" sheetId="7" r:id="rId4"/>
    <sheet name="IO O2.Odvodnění" sheetId="4" r:id="rId5"/>
    <sheet name="IO 03 Chodníky úsek 1" sheetId="15" r:id="rId6"/>
    <sheet name="IO 03 Chodníky úsek 2" sheetId="13" r:id="rId7"/>
    <sheet name="IO 03 Chodníky úsek 3" sheetId="12" r:id="rId8"/>
    <sheet name="IO 03 Chodníky úsek 4" sheetId="14" r:id="rId9"/>
    <sheet name="IO 04.A rekonstrukce VO Říčany" sheetId="8" r:id="rId10"/>
    <sheet name="IO 04.C Přisvětlení přechodů" sheetId="10" r:id="rId11"/>
    <sheet name="IO DIO" sheetId="11" r:id="rId12"/>
  </sheets>
  <externalReferences>
    <externalReference r:id="rId15"/>
  </externalReferences>
  <definedNames>
    <definedName name="_xlnm.Print_Area" localSheetId="3">'IO 01 Vodovod'!$C$4:$Q$69,'IO 01 Vodovod'!$C$75:$Q$99,'IO 01 Vodovod'!$C$105:$Q$183</definedName>
    <definedName name="_xlnm.Print_Area" localSheetId="5">'IO 03 Chodníky úsek 1'!$C$4:$Q$58,'IO 03 Chodníky úsek 1'!$C$64:$Q$91,'IO 03 Chodníky úsek 1'!$C$97:$Q$191</definedName>
    <definedName name="_xlnm.Print_Area" localSheetId="6">'IO 03 Chodníky úsek 2'!$C$4:$Q$58,'IO 03 Chodníky úsek 2'!$C$64:$Q$91,'IO 03 Chodníky úsek 2'!$C$97:$Q$191</definedName>
    <definedName name="_xlnm.Print_Area" localSheetId="7">'IO 03 Chodníky úsek 3'!$C$4:$Q$58,'IO 03 Chodníky úsek 3'!$C$64:$Q$91,'IO 03 Chodníky úsek 3'!$C$97:$Q$191</definedName>
    <definedName name="_xlnm.Print_Area" localSheetId="8">'IO 03 Chodníky úsek 4'!$C$4:$Q$58,'IO 03 Chodníky úsek 4'!$C$64:$Q$91,'IO 03 Chodníky úsek 4'!$C$97:$Q$191</definedName>
    <definedName name="_xlnm.Print_Area" localSheetId="9">'IO 04.A rekonstrukce VO Říčany'!$C$4:$Q$70,'IO 04.A rekonstrukce VO Říčany'!$C$76:$Q$97,'IO 04.A rekonstrukce VO Říčany'!$C$103:$Q$153</definedName>
    <definedName name="_xlnm.Print_Area" localSheetId="10">'IO 04.C Přisvětlení přechodů'!$C$4:$Q$70,'IO 04.C Přisvětlení přechodů'!$C$76:$Q$97,'IO 04.C Přisvětlení přechodů'!$C$103:$Q$153</definedName>
    <definedName name="_xlnm.Print_Area" localSheetId="11">'IO DIO'!$A$1:$H$29</definedName>
    <definedName name="_xlnm.Print_Area" localSheetId="4">'IO O2.Odvodnění'!$C$4:$Q$70,'IO O2.Odvodnění'!$C$76:$Q$101,'IO O2.Odvodnění'!$C$107:$Q$180</definedName>
    <definedName name="_xlnm.Print_Area" localSheetId="2">'IO Rekonstruce Kuříčko'!$C$4:$Q$69,'IO Rekonstruce Kuříčko'!$C$75:$Q$101,'IO Rekonstruce Kuříčko'!$C$107:$Q$253</definedName>
    <definedName name="_xlnm.Print_Area" localSheetId="1">'IO Rekonstruce Rooseveltova'!$C$4:$Q$69,'IO Rekonstruce Rooseveltova'!$C$75:$Q$101,'IO Rekonstruce Rooseveltova'!$C$107:$Q$253</definedName>
    <definedName name="_xlnm.Print_Area" localSheetId="0">'Rekapitulace stavby'!$C$4:$AP$70,'Rekapitulace stavby'!$C$76:$AP$105</definedName>
    <definedName name="_xlnm.Print_Titles" localSheetId="0">'Rekapitulace stavby'!$85:$85</definedName>
    <definedName name="_xlnm.Print_Titles" localSheetId="1">'IO Rekonstruce Rooseveltova'!$117:$117</definedName>
    <definedName name="_xlnm.Print_Titles" localSheetId="2">'IO Rekonstruce Kuříčko'!$117:$117</definedName>
    <definedName name="_xlnm.Print_Titles" localSheetId="3">'IO 01 Vodovod'!$115:$115</definedName>
    <definedName name="_xlnm.Print_Titles" localSheetId="4">'IO O2.Odvodnění'!$118:$118</definedName>
    <definedName name="_xlnm.Print_Titles" localSheetId="5">'IO 03 Chodníky úsek 1'!$107:$107</definedName>
    <definedName name="_xlnm.Print_Titles" localSheetId="6">'IO 03 Chodníky úsek 2'!$107:$107</definedName>
    <definedName name="_xlnm.Print_Titles" localSheetId="7">'IO 03 Chodníky úsek 3'!$107:$107</definedName>
    <definedName name="_xlnm.Print_Titles" localSheetId="8">'IO 03 Chodníky úsek 4'!$107:$107</definedName>
    <definedName name="_xlnm.Print_Titles" localSheetId="9">'IO 04.A rekonstrukce VO Říčany'!$113:$113</definedName>
    <definedName name="_xlnm.Print_Titles" localSheetId="10">'IO 04.C Přisvětlení přechodů'!$113:$113</definedName>
  </definedNames>
  <calcPr calcId="152511"/>
</workbook>
</file>

<file path=xl/sharedStrings.xml><?xml version="1.0" encoding="utf-8"?>
<sst xmlns="http://schemas.openxmlformats.org/spreadsheetml/2006/main" count="10649" uniqueCount="947">
  <si>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</si>
  <si>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</si>
  <si>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</si>
  <si>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</si>
  <si>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</si>
  <si>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</si>
  <si>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</si>
  <si>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</si>
  <si>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</si>
  <si>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</si>
  <si>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</si>
  <si>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</si>
  <si>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</si>
  <si>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128/2014actual</t>
  </si>
  <si>
    <t>Stavba:</t>
  </si>
  <si>
    <t>Rekonstrukce komunikace III/00312 ul. Rooseveltova úsek Kolovratská - Kuříčko v Říčanech</t>
  </si>
  <si>
    <t>0,1</t>
  </si>
  <si>
    <t>JKSO:</t>
  </si>
  <si>
    <t>CC-CZ:</t>
  </si>
  <si>
    <t>21121</t>
  </si>
  <si>
    <t>1</t>
  </si>
  <si>
    <t>Místo:</t>
  </si>
  <si>
    <t>Město Říčany</t>
  </si>
  <si>
    <t>Datum:</t>
  </si>
  <si>
    <t>10</t>
  </si>
  <si>
    <t>100</t>
  </si>
  <si>
    <t>Objednavatel:</t>
  </si>
  <si>
    <t>IČ:</t>
  </si>
  <si>
    <t>DIČ:</t>
  </si>
  <si>
    <t>Zhotovitel:</t>
  </si>
  <si>
    <t xml:space="preserve"> </t>
  </si>
  <si>
    <t>Projektant:</t>
  </si>
  <si>
    <t>25935721</t>
  </si>
  <si>
    <t>Sella &amp; Agreta s.r.o.</t>
  </si>
  <si>
    <t>CZ 25935721</t>
  </si>
  <si>
    <t>True</t>
  </si>
  <si>
    <t>Zpracovatel:</t>
  </si>
  <si>
    <t>Ing. MIlan Petr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</si>
  <si>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</si>
  <si>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</si>
  <si>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</si>
  <si>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</si>
  <si>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</si>
  <si>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</si>
  <si>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</si>
  <si>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</si>
  <si>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</si>
  <si>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</si>
  <si>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</si>
  <si>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</si>
  <si>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</si>
  <si>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</si>
  <si>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</si>
  <si>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</si>
  <si>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</si>
  <si>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</si>
  <si>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</si>
  <si>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</si>
  <si>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</si>
  <si>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</si>
  <si>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</si>
  <si>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</si>
  <si>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</si>
  <si>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</si>
  <si>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</si>
  <si>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</si>
  <si>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</si>
  <si>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</si>
  <si>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</si>
  <si>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</si>
  <si>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</si>
  <si>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</si>
  <si>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</si>
  <si>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</si>
  <si>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</si>
  <si>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</si>
  <si>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</si>
  <si>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</si>
  <si>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{71A33CAC-8E30-4589-8E69-EF9AB7BB351A}</t>
  </si>
  <si>
    <t>{0F37EE97-4378-4D5E-8982-AF4F9E3D169F}</t>
  </si>
  <si>
    <t>2</t>
  </si>
  <si>
    <t>{D85AE2C2-D742-4A71-A249-894643B5D225}</t>
  </si>
  <si>
    <t>IO 01 Vodovod</t>
  </si>
  <si>
    <t>{4E1767EB-8CB6-4CA3-91F3-33D604A73ECE}</t>
  </si>
  <si>
    <t>{1A86C046-C6AA-4C35-B326-EF189D38EC94}</t>
  </si>
  <si>
    <t>Přisvětlení přechodů pro chodce</t>
  </si>
  <si>
    <t>{5380F81C-7CD4-4CF7-8C30-737FF078FFC6}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</si>
  <si>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</si>
  <si>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</si>
  <si>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</si>
  <si>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</si>
  <si>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</si>
  <si>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</si>
  <si>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</si>
  <si>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822 24</t>
  </si>
  <si>
    <t>CZ-CPV:</t>
  </si>
  <si>
    <t>45233320-8</t>
  </si>
  <si>
    <t>CZ-CPA:</t>
  </si>
  <si>
    <t>42.11.2</t>
  </si>
  <si>
    <t>Středočeský kraj</t>
  </si>
  <si>
    <t>Sella &amp; Agreta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</si>
  <si>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</si>
  <si>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</si>
  <si>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</si>
  <si>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</si>
  <si>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</si>
  <si>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</si>
  <si>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</si>
  <si>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</si>
  <si>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</si>
  <si>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</si>
  <si>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</si>
  <si>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</si>
  <si>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</si>
  <si>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</si>
  <si>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</si>
  <si>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2) Ostatní náklady</t>
  </si>
  <si>
    <t>Zařízení staveniště</t>
  </si>
  <si>
    <t>VRN</t>
  </si>
  <si>
    <t>Provozní vlivy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</si>
  <si>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</si>
  <si>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</si>
  <si>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</si>
  <si>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</si>
  <si>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</si>
  <si>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</si>
  <si>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</si>
  <si>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</si>
  <si>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</si>
  <si>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</si>
  <si>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</si>
  <si>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</si>
  <si>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</si>
  <si>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</si>
  <si>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</si>
  <si>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</si>
  <si>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</si>
  <si>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</si>
  <si>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dílců komunikací z betonových dlaždic - žlabovek</t>
  </si>
  <si>
    <t>m2</t>
  </si>
  <si>
    <t>4</t>
  </si>
  <si>
    <t>113106123</t>
  </si>
  <si>
    <t>Rozebrání dlažeb nebo dílců komunikací ze zámkových dlaždic</t>
  </si>
  <si>
    <t>3</t>
  </si>
  <si>
    <t>113106511</t>
  </si>
  <si>
    <t>Rozebrání dlažeb vozovek pl přes 200 m2 z velkých kostek do lože z kameniva těženého</t>
  </si>
  <si>
    <t>113107166</t>
  </si>
  <si>
    <t>Odstranění  podkladu z kameniva drceného se štětem tl 400 mm</t>
  </si>
  <si>
    <t>5</t>
  </si>
  <si>
    <t>113154253</t>
  </si>
  <si>
    <t>Frézování živičného krytu tl 50 mm pruh š 1 m pl do 1000 m2 s překážkami v trase</t>
  </si>
  <si>
    <t>6</t>
  </si>
  <si>
    <t>113154265</t>
  </si>
  <si>
    <t>Frézování živičného krytu tl 200 mm pruh š 2 m pl do 1000 m2 s překážkami v trase</t>
  </si>
  <si>
    <t>7</t>
  </si>
  <si>
    <t>113154364</t>
  </si>
  <si>
    <t>Frézování živičného krytu tl 100 mm pruh š 2 m pl do 10000 m2 s překážkami v trase</t>
  </si>
  <si>
    <t>8</t>
  </si>
  <si>
    <t>113201112</t>
  </si>
  <si>
    <t xml:space="preserve">Vytrhání obrub silničních </t>
  </si>
  <si>
    <t>m</t>
  </si>
  <si>
    <t>9</t>
  </si>
  <si>
    <t>120001101</t>
  </si>
  <si>
    <t>Příplatek za ztížení vykopávky v blízkosti podzemního vedení</t>
  </si>
  <si>
    <t>m3</t>
  </si>
  <si>
    <t>121101103</t>
  </si>
  <si>
    <t>Sejmutí ornice s přemístěním na vzdálenost do 250 m</t>
  </si>
  <si>
    <t>11</t>
  </si>
  <si>
    <t>132202101</t>
  </si>
  <si>
    <t>Hloubení rýh š do 600 mm ručním nebo pneum nářadím v soudržných horninách tř. 3</t>
  </si>
  <si>
    <t>12</t>
  </si>
  <si>
    <t>979083116</t>
  </si>
  <si>
    <t>Vodorovné přemístění ornice s naložením a složením na skládku do 5000 m</t>
  </si>
  <si>
    <t>t</t>
  </si>
  <si>
    <t>13</t>
  </si>
  <si>
    <t>122302203</t>
  </si>
  <si>
    <t>Odkopávky a prokopávky nezapažené pro silnice objemu do 5000 m3 v hornině tř. 4</t>
  </si>
  <si>
    <t>14</t>
  </si>
  <si>
    <t>122302209</t>
  </si>
  <si>
    <t>Příplatek k odkopávkám a prokopávkám pro silnice v hornině tř. 4 za lepivost</t>
  </si>
  <si>
    <t>130901121</t>
  </si>
  <si>
    <t>Bourání konstrukcí v hloubených vykopávkách ze zdiva z betonu prostého</t>
  </si>
  <si>
    <t>16</t>
  </si>
  <si>
    <t>132301102</t>
  </si>
  <si>
    <t>Hloubení rýh š do 600 mm v hornině tř. 4 objemu přes 100 m3</t>
  </si>
  <si>
    <t>17</t>
  </si>
  <si>
    <t>132301109</t>
  </si>
  <si>
    <t>Příplatek za lepivost k hloubení rýh š do 600 mm v hornině tř. 4</t>
  </si>
  <si>
    <t>18</t>
  </si>
  <si>
    <t>162301102</t>
  </si>
  <si>
    <t>Vodorovné přemístění do 1000 m výkopku/sypaniny z horniny tř. 1 až 4</t>
  </si>
  <si>
    <t>19</t>
  </si>
  <si>
    <t>162701105</t>
  </si>
  <si>
    <t>Vodorovné přemístění do 10000 m výkopku/sypaniny z horniny tř. 1 až 4</t>
  </si>
  <si>
    <t>20</t>
  </si>
  <si>
    <t>115101201</t>
  </si>
  <si>
    <t>Čerpání vody na dopravní výšku do 10 m průměrný přítok do 500 l/min</t>
  </si>
  <si>
    <t>hod</t>
  </si>
  <si>
    <t>115101301</t>
  </si>
  <si>
    <t>Pohotovost čerpací soupravy pro dopravní výšku do 10 m přítok do 500 l/min</t>
  </si>
  <si>
    <t>den</t>
  </si>
  <si>
    <t>22</t>
  </si>
  <si>
    <t>167101102</t>
  </si>
  <si>
    <t>Nakládání výkopku z hornin tř. 1 až 4 přes 100 m3</t>
  </si>
  <si>
    <t>23</t>
  </si>
  <si>
    <t>171101111</t>
  </si>
  <si>
    <t>Uložení sypaniny z hornin nesoudržných sypkých s vlhkostí l(d) 0,9 v aktivní zóně</t>
  </si>
  <si>
    <t>24</t>
  </si>
  <si>
    <t>M</t>
  </si>
  <si>
    <t>583439590</t>
  </si>
  <si>
    <t>kamenivo drcené hrubé frakce 32-63</t>
  </si>
  <si>
    <t>25</t>
  </si>
  <si>
    <t>583440030</t>
  </si>
  <si>
    <t>kamenivo drcené hrubé frakce 63-125</t>
  </si>
  <si>
    <t>26</t>
  </si>
  <si>
    <t>171201201</t>
  </si>
  <si>
    <t>Uložení sypaniny na skládky</t>
  </si>
  <si>
    <t>27</t>
  </si>
  <si>
    <t>174101101</t>
  </si>
  <si>
    <t>Zásyp jam, šachet rýh nebo kolem objektů sypaninou se zhutněním 95 PS</t>
  </si>
  <si>
    <t>28</t>
  </si>
  <si>
    <t>583441970</t>
  </si>
  <si>
    <t>štěrkodrť frakce 0-32</t>
  </si>
  <si>
    <t>29</t>
  </si>
  <si>
    <t>180402111</t>
  </si>
  <si>
    <t>Založení parkového trávníku výsevem v rovině a ve svahu do 1:5</t>
  </si>
  <si>
    <t>30</t>
  </si>
  <si>
    <t>005724100</t>
  </si>
  <si>
    <t>osivo směs travní parková rekreační</t>
  </si>
  <si>
    <t>kg</t>
  </si>
  <si>
    <t>31</t>
  </si>
  <si>
    <t>181101102</t>
  </si>
  <si>
    <t>Úprava pláně v zářezech v hornině tř. 1 až 4 se zhutněním</t>
  </si>
  <si>
    <t>32</t>
  </si>
  <si>
    <t>181301112</t>
  </si>
  <si>
    <t>Rozprostření ornice pl přes 500 m2 v rovině nebo ve svahu do 1:5 tl vrstvy do 150 mm</t>
  </si>
  <si>
    <t>33</t>
  </si>
  <si>
    <t>58395002ornice</t>
  </si>
  <si>
    <t>zemina pro ohumusování nákup</t>
  </si>
  <si>
    <t>34</t>
  </si>
  <si>
    <t>997002519</t>
  </si>
  <si>
    <t>Příplatek ZKD 1 km přemístění suti a vybouraných hmot (10km)</t>
  </si>
  <si>
    <t>35</t>
  </si>
  <si>
    <t>997211611</t>
  </si>
  <si>
    <t>Nakládání suti na dopravní prostředky pro vodorovnou dopravu</t>
  </si>
  <si>
    <t>36</t>
  </si>
  <si>
    <t>997211511</t>
  </si>
  <si>
    <t>Vodorovná doprava suti po suchu na vzdálenost do 1 km</t>
  </si>
  <si>
    <t>37</t>
  </si>
  <si>
    <t>212531111</t>
  </si>
  <si>
    <t>Výplň odvodňovacích trativodů kamenivem hrubým drceným frakce 16 až 63 mm</t>
  </si>
  <si>
    <t>38</t>
  </si>
  <si>
    <t>213141112</t>
  </si>
  <si>
    <t>Zřízení vrstvy z geotextilie v rovině nebo ve sklonu do 1:5 š do 6 m</t>
  </si>
  <si>
    <t>39</t>
  </si>
  <si>
    <t>693110640</t>
  </si>
  <si>
    <t>geotextilie netkaná separační M, 350 g/m2, šíře 300 cm</t>
  </si>
  <si>
    <t>40</t>
  </si>
  <si>
    <t>212752213</t>
  </si>
  <si>
    <t>Trativod z drenážních trubek plastových flexibilních D do 100 mm včetně lože otevřený výkop</t>
  </si>
  <si>
    <t>41</t>
  </si>
  <si>
    <t>286112250</t>
  </si>
  <si>
    <t>trubka drenážní flexibilní D 100 mm</t>
  </si>
  <si>
    <t>42</t>
  </si>
  <si>
    <t>119001401</t>
  </si>
  <si>
    <t>Dočasné zajištění potrubí ocelového nebo litinového DN do 200</t>
  </si>
  <si>
    <t>43</t>
  </si>
  <si>
    <t>119001422</t>
  </si>
  <si>
    <t>Dočasné zajištění kabelů a kabelových tratí z 6 volně ložených kabelů</t>
  </si>
  <si>
    <t>44</t>
  </si>
  <si>
    <t>38899521tel</t>
  </si>
  <si>
    <t>D+M Chránička kabelů z trub HDPE  DN 125</t>
  </si>
  <si>
    <t>45</t>
  </si>
  <si>
    <t>4513111pr</t>
  </si>
  <si>
    <t>Zvýšení lože pod obrubníky z betonu prostého tř. B7,5 tl do 100 mm</t>
  </si>
  <si>
    <t>46</t>
  </si>
  <si>
    <t>565171111</t>
  </si>
  <si>
    <t xml:space="preserve">Vyrovnání povrchu dosavadních podkladů obalovaným kamenivem ACL 16+ (OK) tl do 60 mm </t>
  </si>
  <si>
    <t>47</t>
  </si>
  <si>
    <t>567551111</t>
  </si>
  <si>
    <t xml:space="preserve">Recyklace podkladu za studena na místě SROSM - rozpojení a reprofilace tl 300 mm </t>
  </si>
  <si>
    <t>48</t>
  </si>
  <si>
    <t>585910620</t>
  </si>
  <si>
    <t xml:space="preserve">pojivo  hydraulické pro stabilizaci </t>
  </si>
  <si>
    <t>49</t>
  </si>
  <si>
    <t>583439300</t>
  </si>
  <si>
    <t>kamenivo drcené hrubé frakce 16-32</t>
  </si>
  <si>
    <t>50</t>
  </si>
  <si>
    <t>599141111</t>
  </si>
  <si>
    <t>Vyplnění spár mezi silničními dílci živičnou zálivkou</t>
  </si>
  <si>
    <t>51</t>
  </si>
  <si>
    <t>915491211</t>
  </si>
  <si>
    <t>Osazení vodícího proužku z betonových desek do betonového lože tl do 100 mm š proužku 250 mm</t>
  </si>
  <si>
    <t>52</t>
  </si>
  <si>
    <t>592174930</t>
  </si>
  <si>
    <t>betonová přídlažba 500x250x100</t>
  </si>
  <si>
    <t>kus</t>
  </si>
  <si>
    <t>53</t>
  </si>
  <si>
    <t>577144121</t>
  </si>
  <si>
    <t>Asfaltový beton vrstva obrusná ACO 11 +(ABS) tř. I tl 50 mm š přes 3 m z nemodifikovaného asfaltu</t>
  </si>
  <si>
    <t>54</t>
  </si>
  <si>
    <t>569251111</t>
  </si>
  <si>
    <t>Zpevnění krajnic štěrkopískem nebo kamenivem těženým tl 150 mm</t>
  </si>
  <si>
    <t>55</t>
  </si>
  <si>
    <t>577134121</t>
  </si>
  <si>
    <t>Asfaltový beton vrstva obrusná ACO 11 (ABS) tř. I tl 40 mm š přes 3 m z nemodifikovaného asfaltu</t>
  </si>
  <si>
    <t>56</t>
  </si>
  <si>
    <t>565135121</t>
  </si>
  <si>
    <t>Asfaltový beton vrstva podkladní ACP 16 (obalované kamenivo OKS) tl 50 mm š přes 3 m</t>
  </si>
  <si>
    <t>57</t>
  </si>
  <si>
    <t>573111112</t>
  </si>
  <si>
    <t>Postřik živičný infiltrační s posypem z asfaltu množství 1 kg/m2</t>
  </si>
  <si>
    <t>58</t>
  </si>
  <si>
    <t>573231111</t>
  </si>
  <si>
    <t>Postřik živičný spojovací ze silniční emulze v množství do 0,7 kg/m2</t>
  </si>
  <si>
    <t>59</t>
  </si>
  <si>
    <t>564952113</t>
  </si>
  <si>
    <t>Podklad z mechanicky zpevněného kameniva MZK tl 170 mm</t>
  </si>
  <si>
    <t>60</t>
  </si>
  <si>
    <t>564871111</t>
  </si>
  <si>
    <t>Podklad ze štěrkodrtě ŠDa  tl 250 mm</t>
  </si>
  <si>
    <t>61</t>
  </si>
  <si>
    <t>591111111</t>
  </si>
  <si>
    <t>Kladení dlažby z kostek velkých z kamene do lože z kameniva těženého tl 40 mm</t>
  </si>
  <si>
    <t>62</t>
  </si>
  <si>
    <t>583801200</t>
  </si>
  <si>
    <t>kostka dlažební, žula šedá velikost 12 cm</t>
  </si>
  <si>
    <t>63</t>
  </si>
  <si>
    <t>451561111</t>
  </si>
  <si>
    <t>Lože pod dlažby z kameniva drceného drobného vrstva tl  40 mm</t>
  </si>
  <si>
    <t>64</t>
  </si>
  <si>
    <t>564861111</t>
  </si>
  <si>
    <t>Podklad ze štěrkodrtě ŠDa tl 200 mm</t>
  </si>
  <si>
    <t>65</t>
  </si>
  <si>
    <t>564952115vic</t>
  </si>
  <si>
    <t>Podklad z mechanicky zpevněného kameniva MZK tl 220 mm</t>
  </si>
  <si>
    <t>66</t>
  </si>
  <si>
    <t>722219191</t>
  </si>
  <si>
    <t>Montáž zemních souprav</t>
  </si>
  <si>
    <t>67</t>
  </si>
  <si>
    <t>422910740</t>
  </si>
  <si>
    <t>souprava zemní  pro šoupátka DN 100-150 mm při Rd 1,5 m</t>
  </si>
  <si>
    <t>68</t>
  </si>
  <si>
    <t>422007000</t>
  </si>
  <si>
    <t>poklop ze šedé litiny šoupátkový 18kg</t>
  </si>
  <si>
    <t>69</t>
  </si>
  <si>
    <t>899401113</t>
  </si>
  <si>
    <t xml:space="preserve">Osazení poklopů litinových </t>
  </si>
  <si>
    <t>70</t>
  </si>
  <si>
    <t>871313121</t>
  </si>
  <si>
    <t>Montáž potrubí z kanalizačních trub z PVC otevřený výkop sklon do 20 % DN 150</t>
  </si>
  <si>
    <t>71</t>
  </si>
  <si>
    <t>451573111</t>
  </si>
  <si>
    <t>Lože pod potrubí otevřený výkop ze štěrkopísku</t>
  </si>
  <si>
    <t>72</t>
  </si>
  <si>
    <t>286111200</t>
  </si>
  <si>
    <t>trubka kanalizační hladká hrdlovaná D 160 x 3,6 x 5000 mm</t>
  </si>
  <si>
    <t>73</t>
  </si>
  <si>
    <t>877373121</t>
  </si>
  <si>
    <t>Montáž tvarovek odbočných na potrubí z trub z PVC těsněných kroužkem otevřený výkop. DN 300</t>
  </si>
  <si>
    <t>74</t>
  </si>
  <si>
    <t>286114360</t>
  </si>
  <si>
    <t>odbočka kanalizační plastová s hrdlem KGEA-300/160/87°</t>
  </si>
  <si>
    <t>75</t>
  </si>
  <si>
    <t>8942211pr</t>
  </si>
  <si>
    <t>Zrušení stávajících přípojek</t>
  </si>
  <si>
    <t>76</t>
  </si>
  <si>
    <t>895941111</t>
  </si>
  <si>
    <t>Zřízení vpusti kanalizační uliční z betonových dílců typ UV-50 normální</t>
  </si>
  <si>
    <t>77</t>
  </si>
  <si>
    <t>592238640</t>
  </si>
  <si>
    <t>prstenec betonový pro uliční vpusť vyrovnávací TBV-Q 390/60/10a, 39x6x5 cm</t>
  </si>
  <si>
    <t>78</t>
  </si>
  <si>
    <t>592238780</t>
  </si>
  <si>
    <t>mříž M1 D400 DIN 19583-13</t>
  </si>
  <si>
    <t>79</t>
  </si>
  <si>
    <t>592238760</t>
  </si>
  <si>
    <t>rám zabetonovaný BEGU DIN 19583-9 D400 500/500 mm</t>
  </si>
  <si>
    <t>80</t>
  </si>
  <si>
    <t>592238740</t>
  </si>
  <si>
    <t>koš pozink. C3 DIN 4052, vysoký, pro rám 500/300</t>
  </si>
  <si>
    <t>81</t>
  </si>
  <si>
    <t>592238210</t>
  </si>
  <si>
    <t>vpusť betonová uliční TBV-Q 660/180 18x66x10 cm</t>
  </si>
  <si>
    <t>82</t>
  </si>
  <si>
    <t>592238250</t>
  </si>
  <si>
    <t>vpusť betonová uliční TBV-Q 500/290 29x50x5 cm</t>
  </si>
  <si>
    <t>83</t>
  </si>
  <si>
    <t>592238260</t>
  </si>
  <si>
    <t>vpusť betonová uliční TBV-Q 500/590 59x50x5 cm</t>
  </si>
  <si>
    <t>84</t>
  </si>
  <si>
    <t>592238240</t>
  </si>
  <si>
    <t>vpusť betonová uliční TBV-Q 500/590/200 V 59x50x5 cm</t>
  </si>
  <si>
    <t>85</t>
  </si>
  <si>
    <t>592238230</t>
  </si>
  <si>
    <t>vpusť betonová uliční TBV-Q 500/626 D 61,6x50x5 cm</t>
  </si>
  <si>
    <t>86</t>
  </si>
  <si>
    <t>899203111</t>
  </si>
  <si>
    <t>Osazení mříží litinových včetně rámů a košů na bahno hmotnosti nad 100 do 150 kg</t>
  </si>
  <si>
    <t>87</t>
  </si>
  <si>
    <t>899331111</t>
  </si>
  <si>
    <t>Výšková úprava uličního vstupu nebo vpusti do 200 mm zvýšením poklopu</t>
  </si>
  <si>
    <t>88</t>
  </si>
  <si>
    <t>59224177vp</t>
  </si>
  <si>
    <t>prstenec betonový vyrovnávací TBW-Q 625/120/120 62,5x10x12 cm</t>
  </si>
  <si>
    <t>89</t>
  </si>
  <si>
    <t>552410150</t>
  </si>
  <si>
    <t>90</t>
  </si>
  <si>
    <t>935931433</t>
  </si>
  <si>
    <t>D+M Odvodnění plastovými žlaby pro zatížení D400 s roštem litinovým vnitřní š x hl 200x151 mm</t>
  </si>
  <si>
    <t>91</t>
  </si>
  <si>
    <t>93932611vsak</t>
  </si>
  <si>
    <t xml:space="preserve">D+M Vsakovací jímka 1*1*1,5m vč. geotextilie a výplně z DK </t>
  </si>
  <si>
    <t>92</t>
  </si>
  <si>
    <t>451311111</t>
  </si>
  <si>
    <t>Podklad pod dlažbu z betonu prostého tř. B7,5 tl do 100 mm</t>
  </si>
  <si>
    <t>93</t>
  </si>
  <si>
    <t>465511112</t>
  </si>
  <si>
    <t>Dlažba z lomového kamene na sucho bez výplně spár plocha do 20 m2 tl 250 mm</t>
  </si>
  <si>
    <t>94</t>
  </si>
  <si>
    <t>465511511</t>
  </si>
  <si>
    <t>Dlažba z lomového kamene do malty s vyplněním spár maltou a vyspárováním plocha do 20 m2 tl 200 mm</t>
  </si>
  <si>
    <t>95</t>
  </si>
  <si>
    <t>572241112</t>
  </si>
  <si>
    <t>Vyspravení výtluků asfaltovým betonem ACO (AB) tl do 60 mm při vyspravované ploše do 10% na 1 km</t>
  </si>
  <si>
    <t>96</t>
  </si>
  <si>
    <t>914111111</t>
  </si>
  <si>
    <t>Montáž svislé dopravní značky do velikosti 1 m2 objímkami na sloupek nebo konzolu</t>
  </si>
  <si>
    <t>97</t>
  </si>
  <si>
    <t>914511112</t>
  </si>
  <si>
    <t>Montáž sloupku dopravních značek délky do 3,5 m s betonovým základem a patkou</t>
  </si>
  <si>
    <t>98</t>
  </si>
  <si>
    <t>404440000</t>
  </si>
  <si>
    <t xml:space="preserve">značka dopravní svislá </t>
  </si>
  <si>
    <t>99</t>
  </si>
  <si>
    <t>404452250</t>
  </si>
  <si>
    <t>sloupek Zn 60 - 350</t>
  </si>
  <si>
    <t>916111112</t>
  </si>
  <si>
    <t>Osazení žlabku z velkých kostek bez boční opěry do lože z betonu prostého</t>
  </si>
  <si>
    <t>101</t>
  </si>
  <si>
    <t>916131213</t>
  </si>
  <si>
    <t>Osazení silničního obrubníku betonového stojatého s boční opěrou do lože z betonu prostého</t>
  </si>
  <si>
    <t>102</t>
  </si>
  <si>
    <t>916431111</t>
  </si>
  <si>
    <t>Osazení bezbariérového betonového obrubníku do betonového lože tl 150 mm</t>
  </si>
  <si>
    <t>103</t>
  </si>
  <si>
    <t>583804100</t>
  </si>
  <si>
    <t>obrubník kamenný obloukový , žula,  m OP1 25x20</t>
  </si>
  <si>
    <t>104</t>
  </si>
  <si>
    <t>583803330</t>
  </si>
  <si>
    <t>obrubník kamenný přímý, materiálová skupina I/2 OP3 25x20</t>
  </si>
  <si>
    <t>105</t>
  </si>
  <si>
    <t>592174680</t>
  </si>
  <si>
    <t>obrubník betonový silniční nájezdový Standard 100x15x15 cm</t>
  </si>
  <si>
    <t>106</t>
  </si>
  <si>
    <t>592174920</t>
  </si>
  <si>
    <t>obrubník betonový silniční ABO 1-15 100x10x30 cm</t>
  </si>
  <si>
    <t>107</t>
  </si>
  <si>
    <t>916991121</t>
  </si>
  <si>
    <t>Lože pod obrubníky, krajníky nebo obruby z dlažebních kostek z betonu prostého</t>
  </si>
  <si>
    <t>108</t>
  </si>
  <si>
    <t>919112114</t>
  </si>
  <si>
    <t>Řezání  spár š 4 mm hl do 100 mm příčných nebo podélných v živičném krytu</t>
  </si>
  <si>
    <t>109</t>
  </si>
  <si>
    <t>915131112</t>
  </si>
  <si>
    <t>Vodorovné dopravní značení retroreflexní bílou barvou přechody pro chodce, šipky nebo symboly</t>
  </si>
  <si>
    <t>110</t>
  </si>
  <si>
    <t>919311112</t>
  </si>
  <si>
    <t>Čela propustků z prostého betonu tř. C8/10</t>
  </si>
  <si>
    <t>111</t>
  </si>
  <si>
    <t>592231130</t>
  </si>
  <si>
    <t>trouba betonová vibrolisovaná s integrovaným spojem TBH-Q 40/250 D 40x250 cm</t>
  </si>
  <si>
    <t>112</t>
  </si>
  <si>
    <t>919521013</t>
  </si>
  <si>
    <t>Zřízení propustků z trub betonových DN 400</t>
  </si>
  <si>
    <t>113</t>
  </si>
  <si>
    <t>935114121</t>
  </si>
  <si>
    <t>D+M Štěrbinový odvodňovací betonový žlab 450x500 mm bez vnitřního spádu se základem</t>
  </si>
  <si>
    <t>114</t>
  </si>
  <si>
    <t>938902113</t>
  </si>
  <si>
    <t>Čištění příkopů komunikací příkopovým rypadlem objem nánosu do 0,5 m3/m</t>
  </si>
  <si>
    <t>115</t>
  </si>
  <si>
    <t>935112111</t>
  </si>
  <si>
    <t>Osazení příkopového žlabu do betonu tl 100 mm z betonových tvárnic š 500 mm</t>
  </si>
  <si>
    <t>116</t>
  </si>
  <si>
    <t>961044111</t>
  </si>
  <si>
    <t>Bourání základů z betonu prostého</t>
  </si>
  <si>
    <t>117</t>
  </si>
  <si>
    <t>592275180</t>
  </si>
  <si>
    <t>žlabovka betonová TZ3  50x40x15 cm</t>
  </si>
  <si>
    <t>118</t>
  </si>
  <si>
    <t>979097111</t>
  </si>
  <si>
    <t>poplatek za skládku - ostatní  zemina</t>
  </si>
  <si>
    <t>119</t>
  </si>
  <si>
    <t>979097115</t>
  </si>
  <si>
    <t>Poplatek za skládku - suť</t>
  </si>
  <si>
    <t>120</t>
  </si>
  <si>
    <t>938908411</t>
  </si>
  <si>
    <t>Očištění povrchu krytu nebo podkladu živičného</t>
  </si>
  <si>
    <t>121</t>
  </si>
  <si>
    <t>9877czju</t>
  </si>
  <si>
    <t>sou</t>
  </si>
  <si>
    <t>122</t>
  </si>
  <si>
    <t>98766edf</t>
  </si>
  <si>
    <t>Dokumentace skutečného provedení stavby</t>
  </si>
  <si>
    <t>9877dio</t>
  </si>
  <si>
    <t>9877pub</t>
  </si>
  <si>
    <t>Povinná prezentace projektu - Montáž a demontáž reklamního  baneru, pamětní tabulka</t>
  </si>
  <si>
    <t>125</t>
  </si>
  <si>
    <t>041002000</t>
  </si>
  <si>
    <t>Dozory KBP</t>
  </si>
  <si>
    <t>Kč</t>
  </si>
  <si>
    <t>1024</t>
  </si>
  <si>
    <t>998225111</t>
  </si>
  <si>
    <t>Přesun hmot pro pozemní komunikace s krytem z kamene, monolitickým betonovým nebo živičným</t>
  </si>
  <si>
    <t>998276101</t>
  </si>
  <si>
    <t>Přesun hmot pro trubní vedení z trub z plastických hmot otevřený výkop</t>
  </si>
  <si>
    <t>998223011</t>
  </si>
  <si>
    <t>Přesun hmot pro pozemní komunikace s krytem dlážděným</t>
  </si>
  <si>
    <t>822 29</t>
  </si>
  <si>
    <t>45230000-8</t>
  </si>
  <si>
    <t>Ing. Milan Petr</t>
  </si>
  <si>
    <t xml:space="preserve">    3 - Svislé a kompletní konstrukce</t>
  </si>
  <si>
    <t>Územní vlivy</t>
  </si>
  <si>
    <t>111211131</t>
  </si>
  <si>
    <t>Spálení listnatého klestu se snášením D do 30 cm ve svahu do 1:3</t>
  </si>
  <si>
    <t>111201101</t>
  </si>
  <si>
    <t>Odstranění křovin a stromů průměru kmene do 100 mm i s kořeny z celkové plochy do 1000 m2</t>
  </si>
  <si>
    <t>112101101</t>
  </si>
  <si>
    <t>Kácení stromů listnatých D kmene do 300 mm</t>
  </si>
  <si>
    <t>132201101</t>
  </si>
  <si>
    <t>Hloubení rýh š do 600 mm v hornině tř. 3 objemu do 100 m3</t>
  </si>
  <si>
    <t>162201465</t>
  </si>
  <si>
    <t>Vodorovné přemístění kmenů stromů listnatých do 3 km D kmene do 300 mm</t>
  </si>
  <si>
    <t>121103111</t>
  </si>
  <si>
    <t>Skrývka zemin schopných zúrodnění v rovině a svahu do 1:5</t>
  </si>
  <si>
    <t>113201111</t>
  </si>
  <si>
    <t>Vytrhání obrub chodníkových</t>
  </si>
  <si>
    <t>Rozebrání dlažeb nebo dílců komunikací pro pěší ze zámkových dlaždic</t>
  </si>
  <si>
    <t>113107242</t>
  </si>
  <si>
    <t>Odstranění podkladu pl přes 200 m2 živičných tl 100 mm</t>
  </si>
  <si>
    <t>113107223</t>
  </si>
  <si>
    <t>Odstranění podkladů nebo krytů s o tl. vrstvy přes 200 do 300 mm</t>
  </si>
  <si>
    <t>113151111</t>
  </si>
  <si>
    <t>Rozebrání zpevněných ploch ze silničních dílců</t>
  </si>
  <si>
    <t>120901121</t>
  </si>
  <si>
    <t>Bourání zdiva z betonu prostého neprokládaného</t>
  </si>
  <si>
    <t>122302201</t>
  </si>
  <si>
    <t>Odkopávky a prokopávky nezapažené pro silnice objemu do 100 m3 v hornině tř. 4</t>
  </si>
  <si>
    <t>171101101</t>
  </si>
  <si>
    <t>Uložení sypaniny z hornin soudržných do násypů zhutněných na 95 % PS</t>
  </si>
  <si>
    <t>Zásyp jam, šachet rýh nebo kolem objektů sypaninou se zhutněním</t>
  </si>
  <si>
    <t>štěrkodrť frakce 0-63</t>
  </si>
  <si>
    <t>Rozprostření ornice tl vrstvy do 150 mm pl přes 500 m2 v rovině nebo ve svahu do 1:5</t>
  </si>
  <si>
    <t>181102302</t>
  </si>
  <si>
    <t>Úprava pláně v zářezech se zhutněním</t>
  </si>
  <si>
    <t>182201101</t>
  </si>
  <si>
    <t>Svahování násypů</t>
  </si>
  <si>
    <t>211561111</t>
  </si>
  <si>
    <t>Výplň odvodňovacích žeber nebo trativodů kamenivem hrubým drceným frakce 4 až 16 mm</t>
  </si>
  <si>
    <t>279311811</t>
  </si>
  <si>
    <t>Základová zeď z betonu prostého tř. C 12/15</t>
  </si>
  <si>
    <t>711161313</t>
  </si>
  <si>
    <t xml:space="preserve">Izolace proti zemní vlhkosti stěn nopovými foliemi pro běžné podmínky </t>
  </si>
  <si>
    <t>283230420</t>
  </si>
  <si>
    <t>fólie multifunkční profilovaná (nopová)  0,5 x 20 m</t>
  </si>
  <si>
    <t>721210813žl</t>
  </si>
  <si>
    <t>Demontáž  a montáž žlabů  DN 100/1m</t>
  </si>
  <si>
    <t>592271100</t>
  </si>
  <si>
    <t>žlab odvodňovací mělký  KS 100, typ 100 F, 100x16x10 cm, bez spádu dna</t>
  </si>
  <si>
    <t>721242804dm</t>
  </si>
  <si>
    <t>Domontáž a montáž  lapače střešních splavenin DN 125. gajgr ve specifikaci</t>
  </si>
  <si>
    <t>552441010</t>
  </si>
  <si>
    <t>lapač střešních splavenin - geiger DN 125 mm</t>
  </si>
  <si>
    <t>783104801</t>
  </si>
  <si>
    <t>Odstranění nátěrů okartáčováním z ocelových konstrukcí plnostěnných "D"</t>
  </si>
  <si>
    <t>783122952</t>
  </si>
  <si>
    <t>Opravy nátěrů syntetických ocelových konstrukcí zábradlí mostů dvojnásobné</t>
  </si>
  <si>
    <t>339921113vd</t>
  </si>
  <si>
    <t>Osazování betonových palisád do betonového základu jednotlivě výšky prvku přes 1 do 2 m</t>
  </si>
  <si>
    <t>592284270</t>
  </si>
  <si>
    <t>Betonová palisáda prvky armované 17,5X20X150 -200cm</t>
  </si>
  <si>
    <t>348401120dm</t>
  </si>
  <si>
    <t>D+M  oplocení ze strojového pletiva s napínacími dráty výšky do 1,6 m do 15° sklonu svahu</t>
  </si>
  <si>
    <t>348401120 dem</t>
  </si>
  <si>
    <t>Demontáž oplocení ze strojového pletiva s napínacími dráty výšky do 1,6 m do 15° sklonu svahu</t>
  </si>
  <si>
    <t>348942131-1210</t>
  </si>
  <si>
    <t>Zábradlí ocelové osazené do palisády z oc. trubek viz. D.1.2.10</t>
  </si>
  <si>
    <t>953946132</t>
  </si>
  <si>
    <t>Montáž atypických ocelových kcí hmotnosti do 2,5 t z profilů hmotnosti přes 30 kg/m</t>
  </si>
  <si>
    <t>596211113</t>
  </si>
  <si>
    <t>Kladení zámkové dlažby komunikací pro pěší tl 60 mm skupiny A pl přes 300 m2</t>
  </si>
  <si>
    <t>592451100</t>
  </si>
  <si>
    <t>dlažba skladebná  20x10x6 cm přírodní</t>
  </si>
  <si>
    <t>596211114</t>
  </si>
  <si>
    <t>Příplatek za kombinaci dvou barev u kladení betonových dlažeb komunikací pro pěší tl 60 mm skupiny A</t>
  </si>
  <si>
    <t>592451190</t>
  </si>
  <si>
    <t>dlažba zámková slepecká 20x10x6 cm barevná</t>
  </si>
  <si>
    <t>564861111.1</t>
  </si>
  <si>
    <t>596211213</t>
  </si>
  <si>
    <t>Kladení zámkové dlažby komunikací pro pěší tl 80 mm skupiny A pl přes 300 m2</t>
  </si>
  <si>
    <t>592451090</t>
  </si>
  <si>
    <t>dlažba  skladebná 20x10x8 cm přírodní</t>
  </si>
  <si>
    <t>596211214</t>
  </si>
  <si>
    <t>Příplatek za kombinaci dvou barev u kladení betonových dlažeb komunikací pro pěší tl 80 mm skupiny A</t>
  </si>
  <si>
    <t>592451230</t>
  </si>
  <si>
    <t>dlažba zámková 20x10x8 cm barevná</t>
  </si>
  <si>
    <t>564851111</t>
  </si>
  <si>
    <t>Podklad ze štěrkodrtě ŠD tl 150 mm</t>
  </si>
  <si>
    <t>567122114</t>
  </si>
  <si>
    <t>Podklad z kameniva zpevněného cementem KSC I tl 150 mm</t>
  </si>
  <si>
    <t>916331112</t>
  </si>
  <si>
    <t>Osazení zahradního obrubníku betonového do lože z betonu s boční opěrou</t>
  </si>
  <si>
    <t>592173030</t>
  </si>
  <si>
    <t>obrubník betonový zahradní přírodní šedá ABO 6/20 50x5x20 cm</t>
  </si>
  <si>
    <t>572340111</t>
  </si>
  <si>
    <t>Vyspravení krytu komunikací po překopech plochy do 15 m2 asfaltovým betonem ACO (AB) tl 50 mm</t>
  </si>
  <si>
    <t>Bourání kcí v hloubených vykopávkách ze zdiva z betonu prostého ručně</t>
  </si>
  <si>
    <t>74231131r</t>
  </si>
  <si>
    <t>Přeložení RIS</t>
  </si>
  <si>
    <t>966006132</t>
  </si>
  <si>
    <t>Odstranění značek dopravních nebo orientačních se sloupky s betonovými patkami</t>
  </si>
  <si>
    <t>poplatek za skládku - ornice</t>
  </si>
  <si>
    <t>979097111.1</t>
  </si>
  <si>
    <t>Geodetické zaměření skutečného provedení</t>
  </si>
  <si>
    <t>Dopravně inženýrská opatření</t>
  </si>
  <si>
    <t>128-3 - I. etapa - IO 02 - Kanalizace</t>
  </si>
  <si>
    <t>Část:</t>
  </si>
  <si>
    <t>827 22</t>
  </si>
  <si>
    <t>119001421</t>
  </si>
  <si>
    <t>Dočasné zajištění kabelů a kabelových tratí ze 3 volně ložených kabelů</t>
  </si>
  <si>
    <t>132301202</t>
  </si>
  <si>
    <t>Hloubení rýh š. do 2000mm v hor. tř. 4 objemu do 1000m3</t>
  </si>
  <si>
    <t>132301209</t>
  </si>
  <si>
    <t>Příplatek za lepivost k hloubení rýh š do 2000 mm v hornině tř. 4</t>
  </si>
  <si>
    <t>151811111</t>
  </si>
  <si>
    <t>Osazení a odstranění pažicího boxu těžkého hl výkopu do 4 m š do 1,2 m</t>
  </si>
  <si>
    <t>151821211</t>
  </si>
  <si>
    <t>Příplatek k pažicímu boxu střednímu hl výkopu do 3,5 m š do 1,2 m za první a ZKD den použití</t>
  </si>
  <si>
    <t>161101101</t>
  </si>
  <si>
    <t>Svislé přemístění výkopku z horniny tř. 1 až 4 hl výkopu do 2,5 m</t>
  </si>
  <si>
    <t>171201211</t>
  </si>
  <si>
    <t>Poplatek za uložení sypaniny na skládce (skládkovné)</t>
  </si>
  <si>
    <t>583373690</t>
  </si>
  <si>
    <t>štěrkopísek frakce 0-63 třída B</t>
  </si>
  <si>
    <t>175101101</t>
  </si>
  <si>
    <t>Obsypání potrubí bez prohození sypaniny z hornin tř. 1 až 4 uloženým do 3 m od kraje výkopu</t>
  </si>
  <si>
    <t>583373450</t>
  </si>
  <si>
    <t>štěrkopísek frakce 0-32</t>
  </si>
  <si>
    <t>Trativod z drenážních trubek plastových flexibilních D do 160 mm včetně lože otevřený výkop</t>
  </si>
  <si>
    <t>trubka drenážní flexibilní PipeLife D 160 mm</t>
  </si>
  <si>
    <t>120901123</t>
  </si>
  <si>
    <t>Bourání zdiva z ŽB nebo předpjatého betonu</t>
  </si>
  <si>
    <t>452313131</t>
  </si>
  <si>
    <t>Podkladní bloky z betonu prostého tř. C 12/15 otevřený výkop</t>
  </si>
  <si>
    <t>286112640</t>
  </si>
  <si>
    <t>trubka KGEM s hrdlem 150X4,7X5M SN8KOEX,PVC</t>
  </si>
  <si>
    <t>871353121</t>
  </si>
  <si>
    <t>Montáž potrubí z kanalizačních trub z PVC otevřený výkop sklon do 20 % DN 200</t>
  </si>
  <si>
    <t>286112670</t>
  </si>
  <si>
    <t>trubka KGEM s hrdlem 200X5,9X5M SN8KOEX,PVC</t>
  </si>
  <si>
    <t>871373121</t>
  </si>
  <si>
    <t>Montáž potrubí z kanalizačních trub z PVC otevřený výkop sklon do 20 % DN 300</t>
  </si>
  <si>
    <t>286112730</t>
  </si>
  <si>
    <t>trubka KGEM s hrdlem 300X9,2X5M SN8KOEX,PVC</t>
  </si>
  <si>
    <t>877313123</t>
  </si>
  <si>
    <t>Montáž tvarovek jednoosých na potrubí z trub z PVC těsněných kroužkem otevřený výkop DN 150</t>
  </si>
  <si>
    <t>286113610</t>
  </si>
  <si>
    <t>koleno kanalizace plastové KGB 150x45°</t>
  </si>
  <si>
    <t>286113660</t>
  </si>
  <si>
    <t>koleno kanalizace plastové KGB 200x45°</t>
  </si>
  <si>
    <t>286113750</t>
  </si>
  <si>
    <t>koleno kanalizace plastové KGB 300x45°</t>
  </si>
  <si>
    <t>286154880</t>
  </si>
  <si>
    <t>odbočka PVC KGEM SN 8 45° 300/150 mm</t>
  </si>
  <si>
    <t>89238111k</t>
  </si>
  <si>
    <t xml:space="preserve">Kamerová zkouška  stávajícího i nového potrubí </t>
  </si>
  <si>
    <t>892383121</t>
  </si>
  <si>
    <t>Proplach stávajícího kanalizačního potrubí</t>
  </si>
  <si>
    <t>894411121</t>
  </si>
  <si>
    <t>Zřízení šachet kanalizačních z betonových dílců na potrubí DN nad 200 do 300 dno beton tř. C 25/30</t>
  </si>
  <si>
    <t>592241770</t>
  </si>
  <si>
    <t>prstenec betonový vyrovnávací TBW-Q 625/100/120 62,5x10x12 cm</t>
  </si>
  <si>
    <t>592241680</t>
  </si>
  <si>
    <t>skruž betonová přechodová TBR-Q 625/600/120 SPK 62,5/100x60x12 cm</t>
  </si>
  <si>
    <t>592241120</t>
  </si>
  <si>
    <t>skruž betonová s ocelovými stupadly TBS-Q 1000/250/90 SP 100x25x9 cm</t>
  </si>
  <si>
    <t>592243060</t>
  </si>
  <si>
    <t>skruž betonová šachetní TBS-Q.1 100/50 D100x50x12 cm</t>
  </si>
  <si>
    <t>59224338pv</t>
  </si>
  <si>
    <t>dno betonové šachty kanalizační přímé TBZ-Q perf300-785</t>
  </si>
  <si>
    <t>592243480</t>
  </si>
  <si>
    <t>těsnění elastometrové pro spojení šachetních dílů EMT DN 1000</t>
  </si>
  <si>
    <t>894411all</t>
  </si>
  <si>
    <t xml:space="preserve">D+M Propojení kanalizací DN 300 </t>
  </si>
  <si>
    <t>919413121</t>
  </si>
  <si>
    <t>Vtoková jímka z betonu prostého vodostavebného pro dešťovou kanalizaci</t>
  </si>
  <si>
    <t>936173113</t>
  </si>
  <si>
    <t>Osazování ocelových konstrukcí na zdi a valy hmotnosti do 100 kg</t>
  </si>
  <si>
    <t>132278060</t>
  </si>
  <si>
    <t xml:space="preserve">Mříž  ocelová oc.plochá, zn.oceli  50x8 mm </t>
  </si>
  <si>
    <t>997006003</t>
  </si>
  <si>
    <t>Drcení stavebního odpadu z demolic ze zdiva z betonu železového s oddělením kovu</t>
  </si>
  <si>
    <t>981011115ge.1</t>
  </si>
  <si>
    <t>Geodetické zaměření skutečného provedení stavby</t>
  </si>
  <si>
    <t>ks</t>
  </si>
  <si>
    <t>981011116ge</t>
  </si>
  <si>
    <t>Vytyčení sítí a prostorové polohy stavby</t>
  </si>
  <si>
    <t>827 11</t>
  </si>
  <si>
    <t>22221</t>
  </si>
  <si>
    <t>45231300-8</t>
  </si>
  <si>
    <t>42.21.2</t>
  </si>
  <si>
    <t xml:space="preserve">    722 - Zdravotechnika - vnitřní vodovod</t>
  </si>
  <si>
    <t xml:space="preserve">    99 - Přesun hmot</t>
  </si>
  <si>
    <t>919735112</t>
  </si>
  <si>
    <t>Řezání stávajícího živičného krytu hl do 100 mm</t>
  </si>
  <si>
    <t>113107143</t>
  </si>
  <si>
    <t>Odstranění podkladu pl do 50 m2 živičných tl 150 mm</t>
  </si>
  <si>
    <t>113152112</t>
  </si>
  <si>
    <t>Odstranění podkladů zpevněných ploch z kameniva drceného</t>
  </si>
  <si>
    <t>Příplatek za lepivost horniny tř. 4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</si>
  <si>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</si>
  <si>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</si>
  <si>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</si>
  <si>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</si>
  <si>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Poplatek za uložení odpadu ze sypaniny na skládce (skládkovné)</t>
  </si>
  <si>
    <t>Podklad ze štěrkodrtě ŠD tl 250 mm</t>
  </si>
  <si>
    <t>572341112</t>
  </si>
  <si>
    <t>Vyspravení krytu vozovky po překopech asfaltovým betonem ACO (AB) tl 70 mm</t>
  </si>
  <si>
    <t>577165132</t>
  </si>
  <si>
    <t>Asfaltový beton vrstva ložní ACL 16 (ABH) tl 70 mm š do 3 m z modifikovaného asfaltu</t>
  </si>
  <si>
    <t>722290237</t>
  </si>
  <si>
    <t>Proplach a dezinfekce vodovodního potrubí do DN 200</t>
  </si>
  <si>
    <t>452318510</t>
  </si>
  <si>
    <t>Zajišťovací práh z betonu prostého</t>
  </si>
  <si>
    <t>871251121</t>
  </si>
  <si>
    <t>Montáž potrubí z trubek z tlakového polyetylénu otevřený výkop svařovaných vnější průměr 110 mm</t>
  </si>
  <si>
    <t>286131160</t>
  </si>
  <si>
    <t>potrubí vodovodní PE100 PN 10 SDR17 DN 110</t>
  </si>
  <si>
    <t>722219105</t>
  </si>
  <si>
    <t>Montáž armatur vodovodních přírubových DN 100 ostatní typ</t>
  </si>
  <si>
    <t>552515100</t>
  </si>
  <si>
    <t>552558390</t>
  </si>
  <si>
    <t>příruba zaslepovací X tvárná litina DN 100 mm</t>
  </si>
  <si>
    <t>552X99001</t>
  </si>
  <si>
    <t>Montážní vložka, tvárná litina DN 100</t>
  </si>
  <si>
    <t>552506420</t>
  </si>
  <si>
    <t>koleno přírubové s patkou PP litinové DN 80</t>
  </si>
  <si>
    <t>422910730</t>
  </si>
  <si>
    <t>857262121</t>
  </si>
  <si>
    <t>Montáž litinových tvarovek jednoosých přírubových otevřený výkop DN 100</t>
  </si>
  <si>
    <t>857263131</t>
  </si>
  <si>
    <t>Montáž litinových tvarovek odbočných hrdlových otevřený výkop  DN 100</t>
  </si>
  <si>
    <t>552505120</t>
  </si>
  <si>
    <t>422735450</t>
  </si>
  <si>
    <t>422211020</t>
  </si>
  <si>
    <t>šoupátko "A" s přírubami, voda, kat.č.: 4000 DN 32 mm PN 16</t>
  </si>
  <si>
    <t>879172199dm</t>
  </si>
  <si>
    <t>D+M vodovodních přípojek při montáži potrubí  PE DN 32</t>
  </si>
  <si>
    <t>891241111</t>
  </si>
  <si>
    <t>Montáž vodovodních šoupátek otevřený výkop DN 80</t>
  </si>
  <si>
    <t>422211060</t>
  </si>
  <si>
    <t>šoupátko s přírubami, voda, kat.č.: 4000 DN 80 mm PN 16</t>
  </si>
  <si>
    <t>4222110ad</t>
  </si>
  <si>
    <t>přírubový adaptér UNI příruba DN 100 mm PN 16</t>
  </si>
  <si>
    <t>4222110ln</t>
  </si>
  <si>
    <t>lemový nákružek  DN 110 mm PN 16</t>
  </si>
  <si>
    <t>4222110es</t>
  </si>
  <si>
    <t>elektrospojka  DN 110 mm PN 16</t>
  </si>
  <si>
    <t>28611015et</t>
  </si>
  <si>
    <t>koleno PE  DN 100,  15 elektrotvarovka</t>
  </si>
  <si>
    <t>891247111</t>
  </si>
  <si>
    <t>Montáž hydrantů podzemních DN 80</t>
  </si>
  <si>
    <t>422736020</t>
  </si>
  <si>
    <t>hydrant podzemní DN80 PN16 krycí hloubka 1500 mm</t>
  </si>
  <si>
    <t>899401111</t>
  </si>
  <si>
    <t>Osazení poklopů litinových ventilových</t>
  </si>
  <si>
    <t>422007200</t>
  </si>
  <si>
    <t>poklop ze šedé litiny hydrantový 67 kg</t>
  </si>
  <si>
    <t>Osazení poklopů litinových hydrantových</t>
  </si>
  <si>
    <t>98755201</t>
  </si>
  <si>
    <t>D+M ochr. folie a identifikační vodič Cu</t>
  </si>
  <si>
    <t>98777erze</t>
  </si>
  <si>
    <t>Dokumentace skutečného provedení</t>
  </si>
  <si>
    <t>828 75</t>
  </si>
  <si>
    <t>KÓD - POPIS MONTÁŽE</t>
  </si>
  <si>
    <t xml:space="preserve">    D5 - POPIS MATERIÁLU</t>
  </si>
  <si>
    <t xml:space="preserve">    D6 - POPIS DODÁVKY</t>
  </si>
  <si>
    <t xml:space="preserve">    D7 - POPIS HZS</t>
  </si>
  <si>
    <t xml:space="preserve">    D8 - VEDLEJŠÍ ROZPOČTOVÉ NÁKLADY</t>
  </si>
  <si>
    <t>74872122p1</t>
  </si>
  <si>
    <t>demontáž sloupu VO výšky 10m, vč.odvozu na skládku</t>
  </si>
  <si>
    <t>KS</t>
  </si>
  <si>
    <t>74872122p2</t>
  </si>
  <si>
    <t>odbočná svorkovnice SV 9.16.4 do st.sloupu</t>
  </si>
  <si>
    <t>74872122p3</t>
  </si>
  <si>
    <t>kabelová spojka SVCZ 10-16mm2</t>
  </si>
  <si>
    <t>74872122p4</t>
  </si>
  <si>
    <t>svorka SR02</t>
  </si>
  <si>
    <t>74872122p5</t>
  </si>
  <si>
    <t>CYKY 4Jx10 750V (VU)</t>
  </si>
  <si>
    <t>74872122p6</t>
  </si>
  <si>
    <t>CYKY 3Jx2,5 750V (VU)</t>
  </si>
  <si>
    <t>74872122p7</t>
  </si>
  <si>
    <t>CYKY 3Jx1,5 750V (VU)</t>
  </si>
  <si>
    <t>74872122p8</t>
  </si>
  <si>
    <t>drát FeZn 10mm (VU)</t>
  </si>
  <si>
    <t>74872122p9</t>
  </si>
  <si>
    <t>chránička Kopoflex KF 09040 (VU) do země</t>
  </si>
  <si>
    <t>74872122p10</t>
  </si>
  <si>
    <t>ukončení kabelů do 5x4</t>
  </si>
  <si>
    <t>74872122p11</t>
  </si>
  <si>
    <t>vytýčení trati kabelového vedení v zastavěném prostoru</t>
  </si>
  <si>
    <t>74872122p12</t>
  </si>
  <si>
    <t>výkop kabelové rýhy š.50x100cm zem.tř.4</t>
  </si>
  <si>
    <t>74872122p13</t>
  </si>
  <si>
    <t>zához kabelové rýhy š.50x100cm zem.tř.4</t>
  </si>
  <si>
    <t>74872122p14</t>
  </si>
  <si>
    <t>osazení trubky HD PE Js279,2 pro sloup</t>
  </si>
  <si>
    <t>74872122p15</t>
  </si>
  <si>
    <t>osazení betonového základu 600x600x1200mm, vč.výkopu jámy</t>
  </si>
  <si>
    <t>74872122p16</t>
  </si>
  <si>
    <t>folie výstražna š.33cm</t>
  </si>
  <si>
    <t>74872122p17</t>
  </si>
  <si>
    <t>odvoz zeminy na skládku,vč.uložení na skládku(nahrazeno pískovým lože)</t>
  </si>
  <si>
    <t>M3</t>
  </si>
  <si>
    <t>345715330p18</t>
  </si>
  <si>
    <t>odbočná svorkovnice SV 9.16.4</t>
  </si>
  <si>
    <t>345715330p19</t>
  </si>
  <si>
    <t>345715330p20</t>
  </si>
  <si>
    <t>345715330p21</t>
  </si>
  <si>
    <t>CYKY 4Jx10 750V</t>
  </si>
  <si>
    <t>345715330p22</t>
  </si>
  <si>
    <t>CYKY 3Jx2,5 750V</t>
  </si>
  <si>
    <t>345715330p23</t>
  </si>
  <si>
    <t>CYKY 3Jx1,5 750V</t>
  </si>
  <si>
    <t>345715330p24</t>
  </si>
  <si>
    <t>drát FeZn 10mm</t>
  </si>
  <si>
    <t>345715330p25</t>
  </si>
  <si>
    <t>chránička Kopoflex KF 09040</t>
  </si>
  <si>
    <t>345715330p26</t>
  </si>
  <si>
    <t>kopaný písek do trasy tl.10+10cm</t>
  </si>
  <si>
    <t>78472122p27</t>
  </si>
  <si>
    <t>sloup VO na přechod vč. osazení do HD PE JS 279,2 a betonového základu 600x600x1200mm</t>
  </si>
  <si>
    <t>78472122p28</t>
  </si>
  <si>
    <t>sloup VO vč.osazení do HD PE JS 279,2 a betonového základu 600x600x1200mm</t>
  </si>
  <si>
    <t>78472122p29</t>
  </si>
  <si>
    <t>sloup VO + přechodvč.osazení do HD PE JS 279,2 a betonového základu 600x600x1200mm</t>
  </si>
  <si>
    <t>78472122p30</t>
  </si>
  <si>
    <t>výchozí revizní zpráva</t>
  </si>
  <si>
    <t>HOD</t>
  </si>
  <si>
    <t>78472122p31</t>
  </si>
  <si>
    <t>projektová dokumentace sk.stavu po realizaci</t>
  </si>
  <si>
    <t>78472122p32</t>
  </si>
  <si>
    <t>Podružný materiál (5% ceny materiálu)</t>
  </si>
  <si>
    <t>soub</t>
  </si>
  <si>
    <t>78472122p33</t>
  </si>
  <si>
    <t>Podíl přidružených výkonů a navázaného materiálu (1% ceny materiálu)</t>
  </si>
  <si>
    <t>78472122p34</t>
  </si>
  <si>
    <t>Doprava dodávek (5% ceny dodávek)</t>
  </si>
  <si>
    <t>1) Souhrnný list stavby</t>
  </si>
  <si>
    <t>2) Rekapitulace objektů</t>
  </si>
  <si>
    <t>1) Krycí list rozpočtu</t>
  </si>
  <si>
    <t>2) Rekapitulace rozpočtu</t>
  </si>
  <si>
    <t>3) Rozpočet</t>
  </si>
  <si>
    <t>Rekapitulace stavby</t>
  </si>
  <si>
    <t>IO</t>
  </si>
  <si>
    <t>IO 04.C</t>
  </si>
  <si>
    <t>IO 02.A</t>
  </si>
  <si>
    <t>IO 02.B</t>
  </si>
  <si>
    <t>IO 01</t>
  </si>
  <si>
    <t>Vodovod</t>
  </si>
  <si>
    <t>A. Náklady Středočeského kraje</t>
  </si>
  <si>
    <t>A. Náklady Města Říčany</t>
  </si>
  <si>
    <t>IO 04.C Přisvětlení přechodů pro chodce</t>
  </si>
  <si>
    <t>IO 04.A rekonstrukce osvětlení Říčany</t>
  </si>
  <si>
    <t>IO 02.A Podíl ploch odvodňujících krajskou komunikaci</t>
  </si>
  <si>
    <t>IO 04.A</t>
  </si>
  <si>
    <t xml:space="preserve">IO Rekonstruce komunikace </t>
  </si>
  <si>
    <t>ROZPOČET S VÝKAZEM VÝMĚR</t>
  </si>
  <si>
    <t>Stavba:   Rekonstrukce komunikace III/00312 ul. Rooseveltova úsek Kolovratská - Kuříčko v Říčanech</t>
  </si>
  <si>
    <t>Objekt:   Rekonstrukce komunikace  III/0312    DIO</t>
  </si>
  <si>
    <t>Objednatel:   Město Říčany</t>
  </si>
  <si>
    <t xml:space="preserve">Zhotovitel:   </t>
  </si>
  <si>
    <t>Zpracoval:   Ing. MIlan Petr</t>
  </si>
  <si>
    <t>Místo:   Město Říčany</t>
  </si>
  <si>
    <t>Datum:   17.10.2014</t>
  </si>
  <si>
    <t>Č.</t>
  </si>
  <si>
    <t>KCN</t>
  </si>
  <si>
    <t>Kód položky</t>
  </si>
  <si>
    <t>Množství celkem</t>
  </si>
  <si>
    <t>Cena jednotková</t>
  </si>
  <si>
    <t>Cena celkem</t>
  </si>
  <si>
    <t>HSV</t>
  </si>
  <si>
    <t xml:space="preserve">Práce a dodávky HSV   </t>
  </si>
  <si>
    <t xml:space="preserve">Ostatní konstrukce a práce-bourání   </t>
  </si>
  <si>
    <t>221</t>
  </si>
  <si>
    <t>913111111</t>
  </si>
  <si>
    <t xml:space="preserve">Projektová dokumentace DIO vč. projednání   </t>
  </si>
  <si>
    <t xml:space="preserve">1   </t>
  </si>
  <si>
    <t>913121111</t>
  </si>
  <si>
    <t xml:space="preserve">Montáž a demontáž dočasné dopravní značky kompletní základní   </t>
  </si>
  <si>
    <t xml:space="preserve">147   </t>
  </si>
  <si>
    <t>913121211</t>
  </si>
  <si>
    <t xml:space="preserve">Příplatek k dočasné dopravní značce kompletní základní za první a ZKD den použití   </t>
  </si>
  <si>
    <t xml:space="preserve">(147)*7*18   </t>
  </si>
  <si>
    <t>913211112</t>
  </si>
  <si>
    <t xml:space="preserve">Montáž a demontáž dočasné dopravní zábrany Z2 reflexní šířky 2,5 m   </t>
  </si>
  <si>
    <t xml:space="preserve">127   </t>
  </si>
  <si>
    <t>913211212</t>
  </si>
  <si>
    <t xml:space="preserve">Příplatek k dočasné dopravní zábraně Z2 reflexní 2,5 m za první a ZKD den použití   </t>
  </si>
  <si>
    <t xml:space="preserve">127*7*18   </t>
  </si>
  <si>
    <t>913411111</t>
  </si>
  <si>
    <t xml:space="preserve">Montáž a demontáž mobilní semaforové soupravy se 2 semafory   </t>
  </si>
  <si>
    <t xml:space="preserve">4   </t>
  </si>
  <si>
    <t>913411211</t>
  </si>
  <si>
    <t xml:space="preserve">Příplatek k dočasné mobilní semaforové soupravě se 2 semafory za první a ZKD den použití   </t>
  </si>
  <si>
    <t xml:space="preserve">4*7*18   </t>
  </si>
  <si>
    <t xml:space="preserve">Celkem   </t>
  </si>
  <si>
    <t>poklop šachtový třída D 400, kruhový rám 785,  vstup 600 mm, s ventilací</t>
  </si>
  <si>
    <t>trouba přírubová litinová DN 80 délka 200 mm</t>
  </si>
  <si>
    <t>souprava zemní pro šoupátka DN 65-80 mm při Rd 1,5 m</t>
  </si>
  <si>
    <t>odbočka přírubová T tvárná litina DN 100/ 100 mm</t>
  </si>
  <si>
    <t>navrtávací pasy se závitovým výstupem z tvárné litiny, pro vodovodní PE a PVC potrubí 90-1”</t>
  </si>
  <si>
    <t>IO 03 Chodníky, úsek Voděradská - Vltavská</t>
  </si>
  <si>
    <t>IO 03 Chodníky, úsek Lipanská - Na Výšině</t>
  </si>
  <si>
    <t>IO 03 Chodníky, úsek Vltavská - Solná stezka</t>
  </si>
  <si>
    <t>IO 03 Chodníky, úsek Kolovratská - Na Obci</t>
  </si>
  <si>
    <t>Rekonstrukce komunikace Kuříčko</t>
  </si>
  <si>
    <t>Rekonstrukce komunikace Říčany</t>
  </si>
  <si>
    <t>Odvodnění komunikace</t>
  </si>
  <si>
    <t>Chodníky úsek 1</t>
  </si>
  <si>
    <t>Chodníky úsek 2</t>
  </si>
  <si>
    <t>Chodníky úsek 3</t>
  </si>
  <si>
    <t>Chodníky úsek 4</t>
  </si>
  <si>
    <t>Odvodnění chodníků</t>
  </si>
  <si>
    <t>Veřejné osvětlení Říčany</t>
  </si>
  <si>
    <t>IO 03.A</t>
  </si>
  <si>
    <t>IO 03.B</t>
  </si>
  <si>
    <t>IO 03.C</t>
  </si>
  <si>
    <t>IO 03.D</t>
  </si>
  <si>
    <t>DIO</t>
  </si>
  <si>
    <t>Město Říčany &amp; Středočeský kraj</t>
  </si>
  <si>
    <t>Ing. MIlan Petr, Ing. Arch. Dominik Landkammer</t>
  </si>
  <si>
    <t>DTTO</t>
  </si>
  <si>
    <t>a dále</t>
  </si>
  <si>
    <t>doplněna ROOS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</si>
</sst>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;\-#,##0"/>
    <numFmt numFmtId="171" formatCode="#,##0.000_ ;\-#,##0.000\ "/>
  </numFmts>
  <fonts count="44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b/>
      <sz val="11"/>
      <name val="Arial CE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8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44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5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4" fontId="16" fillId="0" borderId="13" xfId="0" applyNumberFormat="1" applyFont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167" fontId="16" fillId="0" borderId="0" xfId="0" applyNumberFormat="1" applyFont="1" applyAlignment="1" applyProtection="1">
      <alignment horizontal="right" vertical="center"/>
      <protection locked="0"/>
    </xf>
    <xf numFmtId="164" fontId="16" fillId="0" borderId="14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164" fontId="22" fillId="0" borderId="13" xfId="0" applyNumberFormat="1" applyFont="1" applyBorder="1" applyAlignment="1" applyProtection="1">
      <alignment horizontal="right" vertical="center"/>
      <protection locked="0"/>
    </xf>
    <xf numFmtId="164" fontId="22" fillId="0" borderId="0" xfId="0" applyNumberFormat="1" applyFont="1" applyAlignment="1" applyProtection="1">
      <alignment horizontal="right" vertical="center"/>
      <protection locked="0"/>
    </xf>
    <xf numFmtId="167" fontId="22" fillId="0" borderId="0" xfId="0" applyNumberFormat="1" applyFont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164" fontId="14" fillId="0" borderId="13" xfId="0" applyNumberFormat="1" applyFont="1" applyBorder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167" fontId="14" fillId="0" borderId="0" xfId="0" applyNumberFormat="1" applyFont="1" applyAlignment="1" applyProtection="1">
      <alignment horizontal="right" vertical="center"/>
      <protection locked="0"/>
    </xf>
    <xf numFmtId="164" fontId="14" fillId="0" borderId="14" xfId="0" applyNumberFormat="1" applyFont="1" applyBorder="1" applyAlignment="1" applyProtection="1">
      <alignment horizontal="right" vertical="center"/>
      <protection locked="0"/>
    </xf>
    <xf numFmtId="164" fontId="22" fillId="0" borderId="15" xfId="0" applyNumberFormat="1" applyFont="1" applyBorder="1" applyAlignment="1" applyProtection="1">
      <alignment horizontal="right" vertical="center"/>
      <protection locked="0"/>
    </xf>
    <xf numFmtId="164" fontId="22" fillId="0" borderId="16" xfId="0" applyNumberFormat="1" applyFont="1" applyBorder="1" applyAlignment="1" applyProtection="1">
      <alignment horizontal="right" vertical="center"/>
      <protection locked="0"/>
    </xf>
    <xf numFmtId="167" fontId="22" fillId="0" borderId="16" xfId="0" applyNumberFormat="1" applyFont="1" applyBorder="1" applyAlignment="1" applyProtection="1">
      <alignment horizontal="right" vertical="center"/>
      <protection locked="0"/>
    </xf>
    <xf numFmtId="164" fontId="22" fillId="0" borderId="17" xfId="0" applyNumberFormat="1" applyFont="1" applyBorder="1" applyAlignment="1" applyProtection="1">
      <alignment horizontal="right" vertical="center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7" fontId="26" fillId="0" borderId="11" xfId="0" applyNumberFormat="1" applyFont="1" applyBorder="1" applyAlignment="1" applyProtection="1">
      <alignment horizontal="right"/>
      <protection locked="0"/>
    </xf>
    <xf numFmtId="167" fontId="26" fillId="0" borderId="12" xfId="0" applyNumberFormat="1" applyFont="1" applyBorder="1" applyAlignment="1" applyProtection="1">
      <alignment horizontal="right"/>
      <protection locked="0"/>
    </xf>
    <xf numFmtId="164" fontId="2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5" xfId="0" applyFont="1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 horizontal="left"/>
      <protection locked="0"/>
    </xf>
    <xf numFmtId="167" fontId="25" fillId="0" borderId="0" xfId="0" applyNumberFormat="1" applyFont="1" applyAlignment="1" applyProtection="1">
      <alignment horizontal="right"/>
      <protection locked="0"/>
    </xf>
    <xf numFmtId="167" fontId="25" fillId="0" borderId="14" xfId="0" applyNumberFormat="1" applyFont="1" applyBorder="1" applyAlignment="1" applyProtection="1">
      <alignment horizontal="right"/>
      <protection locked="0"/>
    </xf>
    <xf numFmtId="164" fontId="25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8" fontId="0" fillId="0" borderId="24" xfId="0" applyNumberFormat="1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167" fontId="11" fillId="0" borderId="0" xfId="0" applyNumberFormat="1" applyFont="1" applyAlignment="1" applyProtection="1">
      <alignment horizontal="right" vertical="center"/>
      <protection locked="0"/>
    </xf>
    <xf numFmtId="167" fontId="11" fillId="0" borderId="14" xfId="0" applyNumberFormat="1" applyFont="1" applyBorder="1" applyAlignment="1" applyProtection="1">
      <alignment horizontal="right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49" fontId="28" fillId="0" borderId="24" xfId="0" applyNumberFormat="1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168" fontId="28" fillId="0" borderId="24" xfId="0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67" fontId="11" fillId="0" borderId="16" xfId="0" applyNumberFormat="1" applyFont="1" applyBorder="1" applyAlignment="1" applyProtection="1">
      <alignment horizontal="right" vertical="center"/>
      <protection locked="0"/>
    </xf>
    <xf numFmtId="167" fontId="11" fillId="0" borderId="17" xfId="0" applyNumberFormat="1" applyFont="1" applyBorder="1" applyAlignment="1" applyProtection="1">
      <alignment horizontal="right" vertical="center"/>
      <protection locked="0"/>
    </xf>
    <xf numFmtId="0" fontId="41" fillId="0" borderId="0" xfId="2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29" fillId="2" borderId="0" xfId="0" applyFont="1" applyFill="1" applyAlignment="1" applyProtection="1">
      <alignment horizontal="left" vertical="center"/>
      <protection/>
    </xf>
    <xf numFmtId="0" fontId="42" fillId="2" borderId="0" xfId="2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 vertical="center"/>
      <protection/>
    </xf>
    <xf numFmtId="170" fontId="32" fillId="0" borderId="0" xfId="0" applyNumberFormat="1" applyFont="1" applyAlignment="1" applyProtection="1">
      <alignment horizontal="right" vertical="top"/>
      <protection/>
    </xf>
    <xf numFmtId="0" fontId="33" fillId="0" borderId="0" xfId="0" applyFont="1" applyAlignment="1" applyProtection="1">
      <alignment horizontal="left" vertical="top" wrapText="1"/>
      <protection/>
    </xf>
    <xf numFmtId="0" fontId="32" fillId="0" borderId="0" xfId="0" applyFont="1" applyAlignment="1" applyProtection="1">
      <alignment horizontal="left" vertical="top" wrapText="1"/>
      <protection/>
    </xf>
    <xf numFmtId="168" fontId="33" fillId="0" borderId="0" xfId="0" applyNumberFormat="1" applyFont="1" applyAlignment="1" applyProtection="1">
      <alignment horizontal="right" vertical="top"/>
      <protection/>
    </xf>
    <xf numFmtId="164" fontId="34" fillId="0" borderId="0" xfId="0" applyNumberFormat="1" applyFont="1" applyAlignment="1" applyProtection="1">
      <alignment horizontal="right" vertical="top"/>
      <protection/>
    </xf>
    <xf numFmtId="0" fontId="35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left" vertical="top" wrapText="1"/>
      <protection/>
    </xf>
    <xf numFmtId="168" fontId="35" fillId="0" borderId="0" xfId="0" applyNumberFormat="1" applyFont="1" applyAlignment="1" applyProtection="1">
      <alignment horizontal="right" vertical="top"/>
      <protection/>
    </xf>
    <xf numFmtId="164" fontId="35" fillId="0" borderId="0" xfId="0" applyNumberFormat="1" applyFont="1" applyAlignment="1" applyProtection="1">
      <alignment horizontal="right" vertical="top"/>
      <protection/>
    </xf>
    <xf numFmtId="0" fontId="34" fillId="0" borderId="0" xfId="0" applyFont="1" applyAlignment="1" applyProtection="1">
      <alignment horizontal="left"/>
      <protection/>
    </xf>
    <xf numFmtId="0" fontId="33" fillId="4" borderId="27" xfId="0" applyFont="1" applyFill="1" applyBorder="1" applyAlignment="1" applyProtection="1">
      <alignment horizontal="center" vertical="center" wrapText="1"/>
      <protection/>
    </xf>
    <xf numFmtId="170" fontId="36" fillId="0" borderId="0" xfId="0" applyNumberFormat="1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left" wrapText="1"/>
      <protection locked="0"/>
    </xf>
    <xf numFmtId="168" fontId="36" fillId="0" borderId="0" xfId="0" applyNumberFormat="1" applyFont="1" applyAlignment="1" applyProtection="1">
      <alignment horizontal="right"/>
      <protection locked="0"/>
    </xf>
    <xf numFmtId="164" fontId="36" fillId="0" borderId="0" xfId="0" applyNumberFormat="1" applyFont="1" applyAlignment="1" applyProtection="1">
      <alignment horizontal="right"/>
      <protection locked="0"/>
    </xf>
    <xf numFmtId="170" fontId="37" fillId="0" borderId="0" xfId="0" applyNumberFormat="1" applyFont="1" applyAlignment="1" applyProtection="1">
      <alignment horizontal="right"/>
      <protection locked="0"/>
    </xf>
    <xf numFmtId="0" fontId="37" fillId="0" borderId="0" xfId="0" applyFont="1" applyAlignment="1" applyProtection="1">
      <alignment horizontal="left" wrapText="1"/>
      <protection locked="0"/>
    </xf>
    <xf numFmtId="168" fontId="37" fillId="0" borderId="0" xfId="0" applyNumberFormat="1" applyFont="1" applyAlignment="1" applyProtection="1">
      <alignment horizontal="right"/>
      <protection locked="0"/>
    </xf>
    <xf numFmtId="164" fontId="37" fillId="0" borderId="0" xfId="0" applyNumberFormat="1" applyFont="1" applyAlignment="1" applyProtection="1">
      <alignment horizontal="right"/>
      <protection locked="0"/>
    </xf>
    <xf numFmtId="170" fontId="33" fillId="0" borderId="28" xfId="0" applyNumberFormat="1" applyFont="1" applyBorder="1" applyAlignment="1" applyProtection="1">
      <alignment horizontal="right"/>
      <protection locked="0"/>
    </xf>
    <xf numFmtId="0" fontId="33" fillId="0" borderId="28" xfId="0" applyFont="1" applyBorder="1" applyAlignment="1" applyProtection="1">
      <alignment horizontal="left" wrapText="1"/>
      <protection locked="0"/>
    </xf>
    <xf numFmtId="168" fontId="33" fillId="0" borderId="28" xfId="0" applyNumberFormat="1" applyFont="1" applyBorder="1" applyAlignment="1" applyProtection="1">
      <alignment horizontal="right"/>
      <protection locked="0"/>
    </xf>
    <xf numFmtId="164" fontId="33" fillId="0" borderId="28" xfId="0" applyNumberFormat="1" applyFont="1" applyBorder="1" applyAlignment="1" applyProtection="1">
      <alignment horizontal="right"/>
      <protection locked="0"/>
    </xf>
    <xf numFmtId="170" fontId="38" fillId="0" borderId="0" xfId="0" applyNumberFormat="1" applyFont="1" applyAlignment="1" applyProtection="1">
      <alignment horizontal="right"/>
      <protection locked="0"/>
    </xf>
    <xf numFmtId="0" fontId="38" fillId="0" borderId="0" xfId="0" applyFont="1" applyAlignment="1" applyProtection="1">
      <alignment horizontal="left" wrapText="1"/>
      <protection locked="0"/>
    </xf>
    <xf numFmtId="168" fontId="38" fillId="0" borderId="0" xfId="0" applyNumberFormat="1" applyFont="1" applyAlignment="1" applyProtection="1">
      <alignment horizontal="right"/>
      <protection locked="0"/>
    </xf>
    <xf numFmtId="164" fontId="38" fillId="0" borderId="0" xfId="0" applyNumberFormat="1" applyFont="1" applyAlignment="1" applyProtection="1">
      <alignment horizontal="right"/>
      <protection locked="0"/>
    </xf>
    <xf numFmtId="170" fontId="39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 wrapText="1"/>
      <protection locked="0"/>
    </xf>
    <xf numFmtId="168" fontId="39" fillId="0" borderId="0" xfId="0" applyNumberFormat="1" applyFont="1" applyAlignment="1" applyProtection="1">
      <alignment horizontal="right"/>
      <protection locked="0"/>
    </xf>
    <xf numFmtId="164" fontId="39" fillId="0" borderId="0" xfId="0" applyNumberFormat="1" applyFont="1" applyAlignment="1" applyProtection="1">
      <alignment horizontal="right"/>
      <protection locked="0"/>
    </xf>
    <xf numFmtId="170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8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17" fillId="5" borderId="0" xfId="0" applyFont="1" applyFill="1" applyAlignment="1" applyProtection="1">
      <alignment horizontal="left" vertical="center"/>
      <protection locked="0"/>
    </xf>
    <xf numFmtId="0" fontId="17" fillId="5" borderId="0" xfId="0" applyFont="1" applyFill="1" applyAlignment="1" applyProtection="1">
      <alignment horizontal="left" vertical="center"/>
      <protection locked="0"/>
    </xf>
    <xf numFmtId="0" fontId="20" fillId="5" borderId="0" xfId="0" applyFont="1" applyFill="1" applyAlignment="1" applyProtection="1">
      <alignment vertical="center" wrapText="1"/>
      <protection locked="0"/>
    </xf>
    <xf numFmtId="0" fontId="2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20" fillId="5" borderId="0" xfId="0" applyFont="1" applyFill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165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2" borderId="0" xfId="21" applyFont="1" applyFill="1" applyAlignment="1" applyProtection="1">
      <alignment horizontal="left" vertical="top"/>
      <protection/>
    </xf>
    <xf numFmtId="0" fontId="9" fillId="2" borderId="0" xfId="21" applyFont="1" applyFill="1" applyAlignment="1" applyProtection="1">
      <alignment horizontal="left" vertical="center"/>
      <protection/>
    </xf>
    <xf numFmtId="0" fontId="29" fillId="2" borderId="0" xfId="21" applyFont="1" applyFill="1" applyAlignment="1" applyProtection="1">
      <alignment horizontal="left" vertical="center"/>
      <protection/>
    </xf>
    <xf numFmtId="0" fontId="0" fillId="2" borderId="0" xfId="21" applyFont="1" applyFill="1" applyAlignment="1" applyProtection="1">
      <alignment horizontal="left" vertical="top"/>
      <protection locked="0"/>
    </xf>
    <xf numFmtId="0" fontId="0" fillId="2" borderId="0" xfId="21" applyFill="1" applyAlignment="1" applyProtection="1">
      <alignment horizontal="left" vertical="top"/>
      <protection locked="0"/>
    </xf>
    <xf numFmtId="0" fontId="0" fillId="0" borderId="0" xfId="21" applyAlignment="1" applyProtection="1">
      <alignment horizontal="left" vertical="top"/>
      <protection locked="0"/>
    </xf>
    <xf numFmtId="0" fontId="0" fillId="0" borderId="1" xfId="21" applyBorder="1" applyAlignment="1" applyProtection="1">
      <alignment horizontal="left" vertical="top"/>
      <protection locked="0"/>
    </xf>
    <xf numFmtId="0" fontId="0" fillId="0" borderId="2" xfId="21" applyBorder="1" applyAlignment="1" applyProtection="1">
      <alignment horizontal="left" vertical="top"/>
      <protection locked="0"/>
    </xf>
    <xf numFmtId="0" fontId="0" fillId="0" borderId="3" xfId="21" applyBorder="1" applyAlignment="1" applyProtection="1">
      <alignment horizontal="left" vertical="top"/>
      <protection locked="0"/>
    </xf>
    <xf numFmtId="0" fontId="0" fillId="0" borderId="4" xfId="21" applyBorder="1" applyAlignment="1" applyProtection="1">
      <alignment horizontal="left" vertical="top"/>
      <protection locked="0"/>
    </xf>
    <xf numFmtId="0" fontId="0" fillId="0" borderId="5" xfId="21" applyBorder="1" applyAlignment="1" applyProtection="1">
      <alignment horizontal="left" vertical="top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0" fillId="0" borderId="0" xfId="21" applyFont="1" applyAlignment="1" applyProtection="1">
      <alignment horizontal="left" vertical="center"/>
      <protection locked="0"/>
    </xf>
    <xf numFmtId="0" fontId="0" fillId="0" borderId="4" xfId="21" applyBorder="1" applyAlignment="1" applyProtection="1">
      <alignment horizontal="left" vertical="center"/>
      <protection locked="0"/>
    </xf>
    <xf numFmtId="0" fontId="7" fillId="0" borderId="0" xfId="21" applyFont="1" applyAlignment="1" applyProtection="1">
      <alignment horizontal="left" vertical="top"/>
      <protection locked="0"/>
    </xf>
    <xf numFmtId="0" fontId="0" fillId="0" borderId="5" xfId="21" applyBorder="1" applyAlignment="1" applyProtection="1">
      <alignment horizontal="left" vertical="center"/>
      <protection locked="0"/>
    </xf>
    <xf numFmtId="0" fontId="6" fillId="0" borderId="0" xfId="21" applyFont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top"/>
      <protection locked="0"/>
    </xf>
    <xf numFmtId="0" fontId="6" fillId="0" borderId="0" xfId="21" applyFont="1" applyAlignment="1" applyProtection="1">
      <alignment horizontal="left" vertical="top"/>
      <protection locked="0"/>
    </xf>
    <xf numFmtId="0" fontId="0" fillId="0" borderId="11" xfId="21" applyBorder="1" applyAlignment="1" applyProtection="1">
      <alignment horizontal="left" vertical="center"/>
      <protection locked="0"/>
    </xf>
    <xf numFmtId="0" fontId="9" fillId="0" borderId="0" xfId="21" applyFont="1" applyAlignment="1" applyProtection="1">
      <alignment horizontal="left" vertical="center"/>
      <protection locked="0"/>
    </xf>
    <xf numFmtId="0" fontId="8" fillId="0" borderId="0" xfId="21" applyFont="1" applyAlignment="1" applyProtection="1">
      <alignment horizontal="left" vertical="center"/>
      <protection locked="0"/>
    </xf>
    <xf numFmtId="0" fontId="10" fillId="0" borderId="0" xfId="21" applyFont="1" applyAlignment="1" applyProtection="1">
      <alignment horizontal="left" vertical="center"/>
      <protection locked="0"/>
    </xf>
    <xf numFmtId="0" fontId="11" fillId="0" borderId="0" xfId="21" applyFont="1" applyAlignment="1" applyProtection="1">
      <alignment horizontal="left" vertical="center"/>
      <protection locked="0"/>
    </xf>
    <xf numFmtId="165" fontId="11" fillId="0" borderId="0" xfId="21" applyNumberFormat="1" applyFont="1" applyAlignment="1" applyProtection="1">
      <alignment horizontal="right" vertical="center"/>
      <protection locked="0"/>
    </xf>
    <xf numFmtId="0" fontId="11" fillId="0" borderId="0" xfId="21" applyFont="1" applyAlignment="1" applyProtection="1">
      <alignment horizontal="right" vertical="center"/>
      <protection locked="0"/>
    </xf>
    <xf numFmtId="164" fontId="11" fillId="0" borderId="0" xfId="21" applyNumberFormat="1" applyFont="1" applyAlignment="1" applyProtection="1">
      <alignment vertical="center"/>
      <protection locked="0"/>
    </xf>
    <xf numFmtId="0" fontId="0" fillId="0" borderId="0" xfId="21" applyFont="1" applyAlignment="1" applyProtection="1">
      <alignment vertical="center"/>
      <protection locked="0"/>
    </xf>
    <xf numFmtId="0" fontId="0" fillId="3" borderId="0" xfId="21" applyFill="1" applyAlignment="1" applyProtection="1">
      <alignment horizontal="left" vertical="center"/>
      <protection locked="0"/>
    </xf>
    <xf numFmtId="0" fontId="7" fillId="3" borderId="8" xfId="21" applyFont="1" applyFill="1" applyBorder="1" applyAlignment="1" applyProtection="1">
      <alignment horizontal="left" vertical="center"/>
      <protection locked="0"/>
    </xf>
    <xf numFmtId="0" fontId="0" fillId="3" borderId="9" xfId="21" applyFill="1" applyBorder="1" applyAlignment="1" applyProtection="1">
      <alignment horizontal="left" vertical="center"/>
      <protection locked="0"/>
    </xf>
    <xf numFmtId="0" fontId="7" fillId="3" borderId="9" xfId="21" applyFont="1" applyFill="1" applyBorder="1" applyAlignment="1" applyProtection="1">
      <alignment horizontal="right" vertical="center"/>
      <protection locked="0"/>
    </xf>
    <xf numFmtId="0" fontId="7" fillId="3" borderId="9" xfId="21" applyFont="1" applyFill="1" applyBorder="1" applyAlignment="1" applyProtection="1">
      <alignment horizontal="center" vertical="center"/>
      <protection locked="0"/>
    </xf>
    <xf numFmtId="0" fontId="13" fillId="0" borderId="10" xfId="21" applyFont="1" applyBorder="1" applyAlignment="1" applyProtection="1">
      <alignment horizontal="left" vertical="center"/>
      <protection locked="0"/>
    </xf>
    <xf numFmtId="0" fontId="0" fillId="0" borderId="12" xfId="21" applyBorder="1" applyAlignment="1" applyProtection="1">
      <alignment horizontal="left" vertical="center"/>
      <protection locked="0"/>
    </xf>
    <xf numFmtId="0" fontId="0" fillId="0" borderId="13" xfId="21" applyBorder="1" applyAlignment="1" applyProtection="1">
      <alignment horizontal="left" vertical="top"/>
      <protection locked="0"/>
    </xf>
    <xf numFmtId="0" fontId="0" fillId="0" borderId="14" xfId="21" applyBorder="1" applyAlignment="1" applyProtection="1">
      <alignment horizontal="left" vertical="top"/>
      <protection locked="0"/>
    </xf>
    <xf numFmtId="0" fontId="14" fillId="0" borderId="15" xfId="21" applyFont="1" applyBorder="1" applyAlignment="1" applyProtection="1">
      <alignment horizontal="left" vertical="center"/>
      <protection locked="0"/>
    </xf>
    <xf numFmtId="0" fontId="0" fillId="0" borderId="16" xfId="21" applyBorder="1" applyAlignment="1" applyProtection="1">
      <alignment horizontal="left" vertical="center"/>
      <protection locked="0"/>
    </xf>
    <xf numFmtId="0" fontId="14" fillId="0" borderId="16" xfId="21" applyFont="1" applyBorder="1" applyAlignment="1" applyProtection="1">
      <alignment horizontal="left" vertical="center"/>
      <protection locked="0"/>
    </xf>
    <xf numFmtId="0" fontId="0" fillId="0" borderId="17" xfId="21" applyBorder="1" applyAlignment="1" applyProtection="1">
      <alignment horizontal="left" vertical="center"/>
      <protection locked="0"/>
    </xf>
    <xf numFmtId="0" fontId="0" fillId="0" borderId="18" xfId="21" applyBorder="1" applyAlignment="1" applyProtection="1">
      <alignment horizontal="left" vertical="center"/>
      <protection locked="0"/>
    </xf>
    <xf numFmtId="0" fontId="0" fillId="0" borderId="19" xfId="21" applyBorder="1" applyAlignment="1" applyProtection="1">
      <alignment horizontal="left" vertical="center"/>
      <protection locked="0"/>
    </xf>
    <xf numFmtId="0" fontId="0" fillId="0" borderId="20" xfId="21" applyBorder="1" applyAlignment="1" applyProtection="1">
      <alignment horizontal="left" vertical="center"/>
      <protection locked="0"/>
    </xf>
    <xf numFmtId="0" fontId="0" fillId="0" borderId="1" xfId="21" applyBorder="1" applyAlignment="1" applyProtection="1">
      <alignment horizontal="left" vertical="center"/>
      <protection locked="0"/>
    </xf>
    <xf numFmtId="0" fontId="0" fillId="0" borderId="2" xfId="21" applyBorder="1" applyAlignment="1" applyProtection="1">
      <alignment horizontal="left" vertical="center"/>
      <protection locked="0"/>
    </xf>
    <xf numFmtId="0" fontId="0" fillId="0" borderId="3" xfId="21" applyBorder="1" applyAlignment="1" applyProtection="1">
      <alignment horizontal="left" vertical="center"/>
      <protection locked="0"/>
    </xf>
    <xf numFmtId="0" fontId="7" fillId="0" borderId="0" xfId="21" applyFont="1" applyAlignment="1" applyProtection="1">
      <alignment horizontal="left" vertical="center"/>
      <protection locked="0"/>
    </xf>
    <xf numFmtId="0" fontId="17" fillId="0" borderId="0" xfId="21" applyFont="1" applyAlignment="1" applyProtection="1">
      <alignment horizontal="left" vertical="center"/>
      <protection locked="0"/>
    </xf>
    <xf numFmtId="0" fontId="24" fillId="0" borderId="4" xfId="21" applyFont="1" applyBorder="1" applyAlignment="1" applyProtection="1">
      <alignment horizontal="left" vertical="center"/>
      <protection locked="0"/>
    </xf>
    <xf numFmtId="0" fontId="18" fillId="0" borderId="0" xfId="21" applyFont="1" applyAlignment="1" applyProtection="1">
      <alignment horizontal="left" vertical="center"/>
      <protection locked="0"/>
    </xf>
    <xf numFmtId="0" fontId="24" fillId="0" borderId="0" xfId="21" applyFont="1" applyAlignment="1" applyProtection="1">
      <alignment horizontal="left" vertical="center"/>
      <protection locked="0"/>
    </xf>
    <xf numFmtId="0" fontId="24" fillId="0" borderId="5" xfId="21" applyFont="1" applyBorder="1" applyAlignment="1" applyProtection="1">
      <alignment horizontal="left" vertical="center"/>
      <protection locked="0"/>
    </xf>
    <xf numFmtId="0" fontId="23" fillId="0" borderId="4" xfId="21" applyFont="1" applyBorder="1" applyAlignment="1" applyProtection="1">
      <alignment horizontal="left" vertical="center"/>
      <protection locked="0"/>
    </xf>
    <xf numFmtId="0" fontId="23" fillId="0" borderId="0" xfId="21" applyFont="1" applyAlignment="1" applyProtection="1">
      <alignment horizontal="left" vertical="center"/>
      <protection locked="0"/>
    </xf>
    <xf numFmtId="0" fontId="23" fillId="0" borderId="5" xfId="21" applyFont="1" applyBorder="1" applyAlignment="1" applyProtection="1">
      <alignment horizontal="left" vertical="center"/>
      <protection locked="0"/>
    </xf>
    <xf numFmtId="0" fontId="0" fillId="0" borderId="24" xfId="21" applyBorder="1" applyAlignment="1" applyProtection="1">
      <alignment horizontal="left" vertical="center"/>
      <protection locked="0"/>
    </xf>
    <xf numFmtId="0" fontId="5" fillId="0" borderId="24" xfId="21" applyFont="1" applyBorder="1" applyAlignment="1" applyProtection="1">
      <alignment horizontal="center" vertical="center"/>
      <protection locked="0"/>
    </xf>
    <xf numFmtId="0" fontId="0" fillId="0" borderId="25" xfId="21" applyBorder="1" applyAlignment="1" applyProtection="1">
      <alignment horizontal="left" vertical="center"/>
      <protection locked="0"/>
    </xf>
    <xf numFmtId="0" fontId="14" fillId="0" borderId="25" xfId="21" applyFont="1" applyBorder="1" applyAlignment="1" applyProtection="1">
      <alignment horizontal="center" vertical="center"/>
      <protection locked="0"/>
    </xf>
    <xf numFmtId="164" fontId="0" fillId="0" borderId="0" xfId="21" applyNumberFormat="1" applyFont="1" applyAlignment="1" applyProtection="1">
      <alignment horizontal="right" vertical="center"/>
      <protection locked="0"/>
    </xf>
    <xf numFmtId="0" fontId="0" fillId="0" borderId="26" xfId="21" applyBorder="1" applyAlignment="1" applyProtection="1">
      <alignment horizontal="left" vertical="center"/>
      <protection locked="0"/>
    </xf>
    <xf numFmtId="0" fontId="14" fillId="0" borderId="26" xfId="21" applyFont="1" applyBorder="1" applyAlignment="1" applyProtection="1">
      <alignment horizontal="center" vertical="center"/>
      <protection locked="0"/>
    </xf>
    <xf numFmtId="0" fontId="17" fillId="3" borderId="0" xfId="21" applyFont="1" applyFill="1" applyAlignment="1" applyProtection="1">
      <alignment horizontal="left" vertical="center"/>
      <protection locked="0"/>
    </xf>
    <xf numFmtId="0" fontId="0" fillId="0" borderId="4" xfId="21" applyBorder="1" applyAlignment="1" applyProtection="1">
      <alignment horizontal="center" vertical="center" wrapText="1"/>
      <protection locked="0"/>
    </xf>
    <xf numFmtId="0" fontId="6" fillId="3" borderId="21" xfId="21" applyFont="1" applyFill="1" applyBorder="1" applyAlignment="1" applyProtection="1">
      <alignment horizontal="center" vertical="center" wrapText="1"/>
      <protection locked="0"/>
    </xf>
    <xf numFmtId="0" fontId="6" fillId="3" borderId="22" xfId="21" applyFont="1" applyFill="1" applyBorder="1" applyAlignment="1" applyProtection="1">
      <alignment horizontal="center" vertical="center" wrapText="1"/>
      <protection locked="0"/>
    </xf>
    <xf numFmtId="0" fontId="0" fillId="0" borderId="5" xfId="21" applyBorder="1" applyAlignment="1" applyProtection="1">
      <alignment horizontal="center" vertical="center" wrapText="1"/>
      <protection locked="0"/>
    </xf>
    <xf numFmtId="0" fontId="0" fillId="0" borderId="0" xfId="21" applyFont="1" applyAlignment="1" applyProtection="1">
      <alignment horizontal="center" vertical="center" wrapText="1"/>
      <protection locked="0"/>
    </xf>
    <xf numFmtId="0" fontId="5" fillId="0" borderId="21" xfId="21" applyFont="1" applyBorder="1" applyAlignment="1" applyProtection="1">
      <alignment horizontal="center" vertical="center" wrapText="1"/>
      <protection locked="0"/>
    </xf>
    <xf numFmtId="0" fontId="5" fillId="0" borderId="22" xfId="21" applyFont="1" applyBorder="1" applyAlignment="1" applyProtection="1">
      <alignment horizontal="center" vertical="center" wrapText="1"/>
      <protection locked="0"/>
    </xf>
    <xf numFmtId="0" fontId="5" fillId="0" borderId="23" xfId="21" applyFont="1" applyBorder="1" applyAlignment="1" applyProtection="1">
      <alignment horizontal="center" vertical="center" wrapText="1"/>
      <protection locked="0"/>
    </xf>
    <xf numFmtId="0" fontId="0" fillId="0" borderId="10" xfId="21" applyBorder="1" applyAlignment="1" applyProtection="1">
      <alignment horizontal="left" vertical="center"/>
      <protection locked="0"/>
    </xf>
    <xf numFmtId="167" fontId="26" fillId="0" borderId="11" xfId="21" applyNumberFormat="1" applyFont="1" applyBorder="1" applyAlignment="1" applyProtection="1">
      <alignment horizontal="right"/>
      <protection locked="0"/>
    </xf>
    <xf numFmtId="167" fontId="26" fillId="0" borderId="12" xfId="21" applyNumberFormat="1" applyFont="1" applyBorder="1" applyAlignment="1" applyProtection="1">
      <alignment horizontal="right"/>
      <protection locked="0"/>
    </xf>
    <xf numFmtId="164" fontId="27" fillId="0" borderId="0" xfId="21" applyNumberFormat="1" applyFont="1" applyAlignment="1" applyProtection="1">
      <alignment horizontal="right" vertical="center"/>
      <protection locked="0"/>
    </xf>
    <xf numFmtId="0" fontId="25" fillId="0" borderId="4" xfId="21" applyFont="1" applyBorder="1" applyAlignment="1" applyProtection="1">
      <alignment horizontal="left"/>
      <protection locked="0"/>
    </xf>
    <xf numFmtId="0" fontId="0" fillId="0" borderId="0" xfId="21" applyFont="1" applyAlignment="1" applyProtection="1">
      <alignment horizontal="left"/>
      <protection locked="0"/>
    </xf>
    <xf numFmtId="0" fontId="24" fillId="0" borderId="0" xfId="21" applyFont="1" applyAlignment="1" applyProtection="1">
      <alignment horizontal="left"/>
      <protection locked="0"/>
    </xf>
    <xf numFmtId="0" fontId="25" fillId="0" borderId="5" xfId="21" applyFont="1" applyBorder="1" applyAlignment="1" applyProtection="1">
      <alignment horizontal="left"/>
      <protection locked="0"/>
    </xf>
    <xf numFmtId="0" fontId="25" fillId="0" borderId="13" xfId="21" applyFont="1" applyBorder="1" applyAlignment="1" applyProtection="1">
      <alignment horizontal="left"/>
      <protection locked="0"/>
    </xf>
    <xf numFmtId="167" fontId="25" fillId="0" borderId="0" xfId="21" applyNumberFormat="1" applyFont="1" applyAlignment="1" applyProtection="1">
      <alignment horizontal="right"/>
      <protection locked="0"/>
    </xf>
    <xf numFmtId="167" fontId="25" fillId="0" borderId="14" xfId="21" applyNumberFormat="1" applyFont="1" applyBorder="1" applyAlignment="1" applyProtection="1">
      <alignment horizontal="right"/>
      <protection locked="0"/>
    </xf>
    <xf numFmtId="0" fontId="25" fillId="0" borderId="0" xfId="21" applyFont="1" applyAlignment="1" applyProtection="1">
      <alignment horizontal="left"/>
      <protection locked="0"/>
    </xf>
    <xf numFmtId="164" fontId="25" fillId="0" borderId="0" xfId="21" applyNumberFormat="1" applyFont="1" applyAlignment="1" applyProtection="1">
      <alignment horizontal="right" vertical="center"/>
      <protection locked="0"/>
    </xf>
    <xf numFmtId="0" fontId="23" fillId="0" borderId="0" xfId="21" applyFont="1" applyAlignment="1" applyProtection="1">
      <alignment horizontal="left"/>
      <protection locked="0"/>
    </xf>
    <xf numFmtId="0" fontId="0" fillId="0" borderId="24" xfId="21" applyFont="1" applyBorder="1" applyAlignment="1" applyProtection="1">
      <alignment horizontal="center" vertical="center"/>
      <protection locked="0"/>
    </xf>
    <xf numFmtId="49" fontId="0" fillId="0" borderId="24" xfId="21" applyNumberFormat="1" applyFont="1" applyBorder="1" applyAlignment="1" applyProtection="1">
      <alignment horizontal="left" vertical="center" wrapText="1"/>
      <protection locked="0"/>
    </xf>
    <xf numFmtId="0" fontId="0" fillId="0" borderId="24" xfId="21" applyFont="1" applyBorder="1" applyAlignment="1" applyProtection="1">
      <alignment horizontal="center" vertical="center" wrapText="1"/>
      <protection locked="0"/>
    </xf>
    <xf numFmtId="168" fontId="0" fillId="0" borderId="24" xfId="21" applyNumberFormat="1" applyFont="1" applyBorder="1" applyAlignment="1" applyProtection="1">
      <alignment horizontal="right" vertical="center"/>
      <protection locked="0"/>
    </xf>
    <xf numFmtId="0" fontId="11" fillId="0" borderId="24" xfId="21" applyFont="1" applyBorder="1" applyAlignment="1" applyProtection="1">
      <alignment horizontal="left" vertical="center"/>
      <protection locked="0"/>
    </xf>
    <xf numFmtId="0" fontId="11" fillId="0" borderId="0" xfId="2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right" vertical="center"/>
      <protection locked="0"/>
    </xf>
    <xf numFmtId="167" fontId="11" fillId="0" borderId="14" xfId="21" applyNumberFormat="1" applyFont="1" applyBorder="1" applyAlignment="1" applyProtection="1">
      <alignment horizontal="right" vertical="center"/>
      <protection locked="0"/>
    </xf>
    <xf numFmtId="0" fontId="28" fillId="0" borderId="24" xfId="21" applyFont="1" applyBorder="1" applyAlignment="1" applyProtection="1">
      <alignment horizontal="center" vertical="center"/>
      <protection locked="0"/>
    </xf>
    <xf numFmtId="49" fontId="28" fillId="0" borderId="24" xfId="21" applyNumberFormat="1" applyFont="1" applyBorder="1" applyAlignment="1" applyProtection="1">
      <alignment horizontal="left" vertical="center" wrapText="1"/>
      <protection locked="0"/>
    </xf>
    <xf numFmtId="0" fontId="28" fillId="0" borderId="24" xfId="21" applyFont="1" applyBorder="1" applyAlignment="1" applyProtection="1">
      <alignment horizontal="center" vertical="center" wrapText="1"/>
      <protection locked="0"/>
    </xf>
    <xf numFmtId="168" fontId="28" fillId="0" borderId="24" xfId="21" applyNumberFormat="1" applyFont="1" applyBorder="1" applyAlignment="1" applyProtection="1">
      <alignment horizontal="right" vertical="center"/>
      <protection locked="0"/>
    </xf>
    <xf numFmtId="0" fontId="11" fillId="0" borderId="16" xfId="21" applyFont="1" applyBorder="1" applyAlignment="1" applyProtection="1">
      <alignment horizontal="center" vertical="center"/>
      <protection locked="0"/>
    </xf>
    <xf numFmtId="167" fontId="11" fillId="0" borderId="16" xfId="21" applyNumberFormat="1" applyFont="1" applyBorder="1" applyAlignment="1" applyProtection="1">
      <alignment horizontal="right" vertical="center"/>
      <protection locked="0"/>
    </xf>
    <xf numFmtId="167" fontId="11" fillId="0" borderId="17" xfId="21" applyNumberFormat="1" applyFont="1" applyBorder="1" applyAlignment="1" applyProtection="1">
      <alignment horizontal="right" vertical="center"/>
      <protection locked="0"/>
    </xf>
    <xf numFmtId="0" fontId="0" fillId="0" borderId="0" xfId="21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168" fontId="0" fillId="0" borderId="0" xfId="0" applyNumberFormat="1" applyFont="1" applyBorder="1" applyAlignment="1" applyProtection="1">
      <alignment horizontal="right" vertical="center"/>
      <protection locked="0"/>
    </xf>
    <xf numFmtId="168" fontId="2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4" fontId="33" fillId="0" borderId="28" xfId="0" applyNumberFormat="1" applyFont="1" applyBorder="1" applyAlignment="1" applyProtection="1">
      <alignment horizontal="right"/>
      <protection locked="0"/>
    </xf>
    <xf numFmtId="164" fontId="38" fillId="0" borderId="0" xfId="0" applyNumberFormat="1" applyFont="1" applyAlignment="1" applyProtection="1">
      <alignment horizontal="right"/>
      <protection locked="0"/>
    </xf>
    <xf numFmtId="169" fontId="19" fillId="0" borderId="0" xfId="0" applyNumberFormat="1" applyFont="1" applyAlignment="1" applyProtection="1">
      <alignment horizontal="left" vertical="center"/>
      <protection locked="0"/>
    </xf>
    <xf numFmtId="167" fontId="25" fillId="0" borderId="0" xfId="0" applyNumberFormat="1" applyFont="1" applyBorder="1" applyAlignment="1" applyProtection="1">
      <alignment horizontal="right"/>
      <protection locked="0"/>
    </xf>
    <xf numFmtId="167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168" fontId="0" fillId="0" borderId="0" xfId="0" applyNumberFormat="1" applyFont="1" applyBorder="1" applyAlignment="1" applyProtection="1">
      <alignment horizontal="right" vertical="center"/>
      <protection locked="0"/>
    </xf>
    <xf numFmtId="169" fontId="0" fillId="0" borderId="0" xfId="0" applyNumberFormat="1" applyFont="1" applyBorder="1" applyAlignment="1" applyProtection="1">
      <alignment horizontal="left" vertical="center"/>
      <protection locked="0"/>
    </xf>
    <xf numFmtId="168" fontId="28" fillId="0" borderId="0" xfId="0" applyNumberFormat="1" applyFont="1" applyBorder="1" applyAlignment="1" applyProtection="1">
      <alignment horizontal="right" vertical="center"/>
      <protection locked="0"/>
    </xf>
    <xf numFmtId="171" fontId="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16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164" fontId="10" fillId="0" borderId="7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5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4" fontId="17" fillId="5" borderId="0" xfId="0" applyNumberFormat="1" applyFont="1" applyFill="1" applyAlignment="1" applyProtection="1">
      <alignment horizontal="right" vertical="center"/>
      <protection locked="0"/>
    </xf>
    <xf numFmtId="0" fontId="17" fillId="5" borderId="0" xfId="0" applyFont="1" applyFill="1" applyAlignment="1" applyProtection="1">
      <alignment horizontal="left" vertical="center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6" fontId="6" fillId="0" borderId="0" xfId="0" applyNumberFormat="1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164" fontId="7" fillId="3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right" vertical="center"/>
      <protection locked="0"/>
    </xf>
    <xf numFmtId="164" fontId="17" fillId="3" borderId="0" xfId="0" applyNumberFormat="1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164" fontId="11" fillId="0" borderId="0" xfId="0" applyNumberFormat="1" applyFont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164" fontId="24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164" fontId="23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164" fontId="23" fillId="0" borderId="0" xfId="0" applyNumberFormat="1" applyFont="1" applyAlignment="1" applyProtection="1">
      <alignment horizontal="right" vertical="center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64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/>
      <protection locked="0"/>
    </xf>
    <xf numFmtId="164" fontId="28" fillId="0" borderId="24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 applyProtection="1">
      <alignment horizontal="right" vertical="center"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 locked="0"/>
    </xf>
    <xf numFmtId="0" fontId="42" fillId="2" borderId="0" xfId="20" applyFont="1" applyFill="1" applyAlignment="1" applyProtection="1">
      <alignment horizontal="center" vertical="center"/>
      <protection/>
    </xf>
    <xf numFmtId="164" fontId="17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4" fontId="23" fillId="0" borderId="0" xfId="21" applyNumberFormat="1" applyFont="1" applyAlignment="1" applyProtection="1">
      <alignment horizontal="right"/>
      <protection locked="0"/>
    </xf>
    <xf numFmtId="0" fontId="25" fillId="0" borderId="0" xfId="21" applyFont="1" applyAlignment="1" applyProtection="1">
      <alignment horizontal="left"/>
      <protection locked="0"/>
    </xf>
    <xf numFmtId="0" fontId="0" fillId="0" borderId="24" xfId="21" applyFont="1" applyBorder="1" applyAlignment="1" applyProtection="1">
      <alignment horizontal="left" vertical="center" wrapText="1"/>
      <protection locked="0"/>
    </xf>
    <xf numFmtId="0" fontId="0" fillId="0" borderId="24" xfId="21" applyBorder="1" applyAlignment="1" applyProtection="1">
      <alignment horizontal="left" vertical="center"/>
      <protection locked="0"/>
    </xf>
    <xf numFmtId="164" fontId="0" fillId="0" borderId="24" xfId="21" applyNumberFormat="1" applyFont="1" applyBorder="1" applyAlignment="1" applyProtection="1">
      <alignment horizontal="right" vertical="center"/>
      <protection locked="0"/>
    </xf>
    <xf numFmtId="0" fontId="28" fillId="0" borderId="24" xfId="21" applyFont="1" applyBorder="1" applyAlignment="1" applyProtection="1">
      <alignment horizontal="left" vertical="center" wrapText="1"/>
      <protection locked="0"/>
    </xf>
    <xf numFmtId="0" fontId="28" fillId="0" borderId="24" xfId="21" applyFont="1" applyBorder="1" applyAlignment="1" applyProtection="1">
      <alignment horizontal="left" vertical="center"/>
      <protection locked="0"/>
    </xf>
    <xf numFmtId="164" fontId="28" fillId="0" borderId="24" xfId="21" applyNumberFormat="1" applyFont="1" applyBorder="1" applyAlignment="1" applyProtection="1">
      <alignment horizontal="right" vertical="center"/>
      <protection locked="0"/>
    </xf>
    <xf numFmtId="164" fontId="17" fillId="0" borderId="0" xfId="21" applyNumberFormat="1" applyFont="1" applyAlignment="1" applyProtection="1">
      <alignment horizontal="right"/>
      <protection locked="0"/>
    </xf>
    <xf numFmtId="0" fontId="0" fillId="0" borderId="0" xfId="21" applyFont="1" applyAlignment="1" applyProtection="1">
      <alignment horizontal="left" vertical="center"/>
      <protection locked="0"/>
    </xf>
    <xf numFmtId="164" fontId="24" fillId="0" borderId="0" xfId="21" applyNumberFormat="1" applyFont="1" applyAlignment="1" applyProtection="1">
      <alignment horizontal="right"/>
      <protection locked="0"/>
    </xf>
    <xf numFmtId="166" fontId="6" fillId="0" borderId="0" xfId="21" applyNumberFormat="1" applyFont="1" applyAlignment="1" applyProtection="1">
      <alignment horizontal="left" vertical="top"/>
      <protection locked="0"/>
    </xf>
    <xf numFmtId="0" fontId="6" fillId="0" borderId="0" xfId="21" applyFont="1" applyAlignment="1" applyProtection="1">
      <alignment horizontal="left" vertical="center"/>
      <protection locked="0"/>
    </xf>
    <xf numFmtId="0" fontId="6" fillId="3" borderId="22" xfId="21" applyFont="1" applyFill="1" applyBorder="1" applyAlignment="1" applyProtection="1">
      <alignment horizontal="center" vertical="center" wrapText="1"/>
      <protection locked="0"/>
    </xf>
    <xf numFmtId="0" fontId="0" fillId="3" borderId="22" xfId="21" applyFill="1" applyBorder="1" applyAlignment="1" applyProtection="1">
      <alignment horizontal="center" vertical="center" wrapText="1"/>
      <protection locked="0"/>
    </xf>
    <xf numFmtId="0" fontId="0" fillId="3" borderId="23" xfId="21" applyFill="1" applyBorder="1" applyAlignment="1" applyProtection="1">
      <alignment horizontal="center" vertical="center" wrapText="1"/>
      <protection locked="0"/>
    </xf>
    <xf numFmtId="0" fontId="23" fillId="0" borderId="0" xfId="21" applyFont="1" applyAlignment="1" applyProtection="1">
      <alignment horizontal="left" vertical="center"/>
      <protection locked="0"/>
    </xf>
    <xf numFmtId="164" fontId="23" fillId="0" borderId="0" xfId="21" applyNumberFormat="1" applyFont="1" applyAlignment="1" applyProtection="1">
      <alignment horizontal="right" vertical="center"/>
      <protection locked="0"/>
    </xf>
    <xf numFmtId="164" fontId="17" fillId="3" borderId="0" xfId="21" applyNumberFormat="1" applyFont="1" applyFill="1" applyAlignment="1" applyProtection="1">
      <alignment horizontal="right" vertical="center"/>
      <protection locked="0"/>
    </xf>
    <xf numFmtId="0" fontId="0" fillId="3" borderId="0" xfId="21" applyFill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 locked="0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0" fontId="25" fillId="0" borderId="0" xfId="21" applyFont="1" applyAlignment="1" applyProtection="1">
      <alignment horizontal="left" vertical="center"/>
      <protection locked="0"/>
    </xf>
    <xf numFmtId="164" fontId="17" fillId="0" borderId="0" xfId="21" applyNumberFormat="1" applyFont="1" applyAlignment="1" applyProtection="1">
      <alignment horizontal="right" vertical="center"/>
      <protection locked="0"/>
    </xf>
    <xf numFmtId="164" fontId="24" fillId="0" borderId="0" xfId="21" applyNumberFormat="1" applyFont="1" applyAlignment="1" applyProtection="1">
      <alignment horizontal="right" vertical="center"/>
      <protection locked="0"/>
    </xf>
    <xf numFmtId="0" fontId="6" fillId="3" borderId="0" xfId="21" applyFont="1" applyFill="1" applyAlignment="1" applyProtection="1">
      <alignment horizontal="center" vertical="center"/>
      <protection locked="0"/>
    </xf>
    <xf numFmtId="164" fontId="11" fillId="0" borderId="0" xfId="21" applyNumberFormat="1" applyFont="1" applyAlignment="1" applyProtection="1">
      <alignment horizontal="right" vertical="center"/>
      <protection locked="0"/>
    </xf>
    <xf numFmtId="164" fontId="7" fillId="3" borderId="9" xfId="21" applyNumberFormat="1" applyFont="1" applyFill="1" applyBorder="1" applyAlignment="1" applyProtection="1">
      <alignment horizontal="right" vertical="center"/>
      <protection locked="0"/>
    </xf>
    <xf numFmtId="0" fontId="0" fillId="3" borderId="9" xfId="21" applyFill="1" applyBorder="1" applyAlignment="1" applyProtection="1">
      <alignment horizontal="left" vertical="center"/>
      <protection locked="0"/>
    </xf>
    <xf numFmtId="0" fontId="0" fillId="3" borderId="29" xfId="21" applyFill="1" applyBorder="1" applyAlignment="1" applyProtection="1">
      <alignment horizontal="left" vertical="center"/>
      <protection locked="0"/>
    </xf>
    <xf numFmtId="164" fontId="9" fillId="0" borderId="0" xfId="21" applyNumberFormat="1" applyFont="1" applyAlignment="1" applyProtection="1">
      <alignment horizontal="right" vertical="center"/>
      <protection locked="0"/>
    </xf>
    <xf numFmtId="164" fontId="10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 applyProtection="1">
      <alignment horizontal="center" vertical="center"/>
      <protection locked="0"/>
    </xf>
    <xf numFmtId="0" fontId="0" fillId="0" borderId="0" xfId="21" applyFont="1" applyAlignment="1" applyProtection="1">
      <alignment horizontal="left" vertical="top"/>
      <protection locked="0"/>
    </xf>
    <xf numFmtId="0" fontId="3" fillId="3" borderId="0" xfId="21" applyFont="1" applyFill="1" applyAlignment="1" applyProtection="1">
      <alignment horizontal="center" vertical="center"/>
      <protection locked="0"/>
    </xf>
    <xf numFmtId="0" fontId="7" fillId="0" borderId="0" xfId="21" applyFont="1" applyAlignment="1" applyProtection="1">
      <alignment horizontal="left" vertical="top" wrapText="1"/>
      <protection locked="0"/>
    </xf>
    <xf numFmtId="164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64" fontId="28" fillId="0" borderId="24" xfId="0" applyNumberFormat="1" applyFont="1" applyBorder="1" applyAlignment="1" applyProtection="1">
      <alignment horizontal="right" vertical="center"/>
      <protection locked="0"/>
    </xf>
    <xf numFmtId="0" fontId="28" fillId="0" borderId="24" xfId="0" applyFont="1" applyBorder="1" applyAlignment="1" applyProtection="1">
      <alignment horizontal="lef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168" fontId="0" fillId="0" borderId="24" xfId="0" applyNumberFormat="1" applyFont="1" applyFill="1" applyBorder="1" applyAlignment="1" applyProtection="1">
      <alignment horizontal="right" vertical="center"/>
      <protection locked="0"/>
    </xf>
    <xf numFmtId="164" fontId="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67" fontId="11" fillId="0" borderId="0" xfId="0" applyNumberFormat="1" applyFont="1" applyFill="1" applyAlignment="1" applyProtection="1">
      <alignment horizontal="right" vertical="center"/>
      <protection locked="0"/>
    </xf>
    <xf numFmtId="167" fontId="11" fillId="0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33" name="Obrázek 1" descr="C:\KROSplusData\System\Temp\rad3BAC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8234" name="Obrázek 1" descr="C:\KROSplusData\System\Temp\rad14F18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82" name="Obrázek 1" descr="C:\KROSplusData\System\Temp\radDA316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90" name="Obrázek 1" descr="C:\KROSplusData\System\Temp\rad1802C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1802C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7210" name="Obrázek 1" descr="C:\KROSplusData\System\Temp\radD450C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4138" name="Obrázek 1" descr="C:\KROSplusData\System\Temp\rad8E62B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71F68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71F68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71F68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71F68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inik.landkammer\AppData\Local\Microsoft\Windows\INetCache\Content.Outlook\B2I3DM7Y\Sta&#382;en&#233;%20soubory\Rekonstrukce%20Rooseveltova_rozpo&#269;et%20pon&#237;&#382;en&#253;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IO Rekonstruce komunikace"/>
      <sheetName val="IO 01 Vodovod"/>
      <sheetName val="IO O2.A Odvodnění komunikace"/>
      <sheetName val="IO 02.B Odvodnění chodníků"/>
      <sheetName val="IO 02.C Suchovod"/>
      <sheetName val="IO 03 Chodníky"/>
      <sheetName val="IO 04.A rekonstrukce VO Říčany"/>
      <sheetName val="IO 04.B Rekonstrukce VO Kuříčko"/>
      <sheetName val="IO 04.C Přisvětlení přechodů"/>
      <sheetName val="IO DIO"/>
    </sheetNames>
    <sheetDataSet>
      <sheetData sheetId="0">
        <row r="6">
          <cell r="K6" t="str">
            <v>Rekonstrukce komunikace III/00312 ul. Rooseveltova úsek Kolovratská - Kuříčko v Říčanech</v>
          </cell>
        </row>
        <row r="8">
          <cell r="AN8" t="str">
            <v>23.06.2014</v>
          </cell>
        </row>
        <row r="14">
          <cell r="E14" t="str">
            <v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zoomScale="85" zoomScaleNormal="85" workbookViewId="0" topLeftCell="A1">
      <pane ySplit="1" topLeftCell="A86" activePane="bottomLeft" state="frozen"/>
      <selection pane="bottomLeft" activeCell="BE36" sqref="BE3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7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72" width="10.66015625" style="2" hidden="1" customWidth="1"/>
    <col min="73" max="89" width="10.66015625" style="2" customWidth="1"/>
    <col min="90" max="16384" width="10.66015625" style="1" customWidth="1"/>
  </cols>
  <sheetData>
    <row r="1" spans="1:256" s="3" customFormat="1" ht="22.5" customHeight="1">
      <c r="A1" s="135" t="s">
        <v>0</v>
      </c>
      <c r="B1" s="136"/>
      <c r="C1" s="136"/>
      <c r="D1" s="137" t="s">
        <v>1</v>
      </c>
      <c r="E1" s="136"/>
      <c r="F1" s="136"/>
      <c r="G1" s="136"/>
      <c r="H1" s="136"/>
      <c r="I1" s="136"/>
      <c r="J1" s="136"/>
      <c r="K1" s="138" t="s">
        <v>860</v>
      </c>
      <c r="L1" s="138"/>
      <c r="M1" s="138"/>
      <c r="N1" s="138"/>
      <c r="O1" s="138"/>
      <c r="P1" s="138"/>
      <c r="Q1" s="138"/>
      <c r="R1" s="138"/>
      <c r="S1" s="138"/>
      <c r="T1" s="136"/>
      <c r="U1" s="136"/>
      <c r="V1" s="136"/>
      <c r="W1" s="138" t="s">
        <v>861</v>
      </c>
      <c r="X1" s="138"/>
      <c r="Y1" s="138"/>
      <c r="Z1" s="138"/>
      <c r="AA1" s="138"/>
      <c r="AB1" s="138"/>
      <c r="AC1" s="138"/>
      <c r="AD1" s="138"/>
      <c r="AE1" s="138"/>
      <c r="AF1" s="138"/>
      <c r="AG1" s="136"/>
      <c r="AH1" s="13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357" t="s">
        <v>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R2" s="352" t="s">
        <v>5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348" t="s">
        <v>9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343" t="s">
        <v>13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358" t="s">
        <v>15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 t="s">
        <v>19</v>
      </c>
      <c r="AQ7" s="11"/>
      <c r="BS7" s="6" t="s">
        <v>20</v>
      </c>
    </row>
    <row r="8" spans="2:71" s="2" customFormat="1" ht="15" customHeight="1">
      <c r="B8" s="10"/>
      <c r="D8" s="16" t="s">
        <v>21</v>
      </c>
      <c r="K8" s="14" t="s">
        <v>22</v>
      </c>
      <c r="AK8" s="16" t="s">
        <v>23</v>
      </c>
      <c r="AN8" s="186">
        <v>42011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942</v>
      </c>
      <c r="AK11" s="16" t="s">
        <v>28</v>
      </c>
      <c r="AN11" s="14"/>
      <c r="AQ11" s="11"/>
      <c r="BS11" s="6" t="s">
        <v>16</v>
      </c>
    </row>
    <row r="12" spans="2:71" s="2" customFormat="1" ht="19.5" customHeight="1">
      <c r="B12" s="10"/>
      <c r="E12" s="187"/>
      <c r="AQ12" s="11"/>
      <c r="BS12" s="6" t="s">
        <v>16</v>
      </c>
    </row>
    <row r="13" spans="2:71" s="2" customFormat="1" ht="15" customHeight="1">
      <c r="B13" s="10"/>
      <c r="D13" s="16" t="s">
        <v>29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30</v>
      </c>
      <c r="AK14" s="16" t="s">
        <v>28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31</v>
      </c>
      <c r="AK16" s="16" t="s">
        <v>27</v>
      </c>
      <c r="AN16" s="14" t="s">
        <v>32</v>
      </c>
      <c r="AQ16" s="11"/>
      <c r="BS16" s="6" t="s">
        <v>3</v>
      </c>
    </row>
    <row r="17" spans="2:71" s="2" customFormat="1" ht="19.5" customHeight="1">
      <c r="B17" s="10"/>
      <c r="E17" s="14" t="s">
        <v>33</v>
      </c>
      <c r="AK17" s="16" t="s">
        <v>28</v>
      </c>
      <c r="AN17" s="14" t="s">
        <v>34</v>
      </c>
      <c r="AQ17" s="11"/>
      <c r="BS17" s="6" t="s">
        <v>35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36</v>
      </c>
      <c r="AK19" s="16" t="s">
        <v>27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943</v>
      </c>
      <c r="AK20" s="16" t="s">
        <v>28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38</v>
      </c>
      <c r="AK23" s="345">
        <f>ROUND($AG$87,2)</f>
        <v>0</v>
      </c>
      <c r="AL23" s="346"/>
      <c r="AM23" s="346"/>
      <c r="AN23" s="346"/>
      <c r="AO23" s="346"/>
      <c r="AQ23" s="11"/>
    </row>
    <row r="24" spans="2:43" s="2" customFormat="1" ht="15" customHeight="1">
      <c r="B24" s="10"/>
      <c r="D24" s="18" t="s">
        <v>39</v>
      </c>
      <c r="AK24" s="345">
        <f>ROUND($AG$103,2)</f>
        <v>0</v>
      </c>
      <c r="AL24" s="346"/>
      <c r="AM24" s="346"/>
      <c r="AN24" s="346"/>
      <c r="AO24" s="346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40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29">
        <f>ROUND($AK$23+$AK$24,2)</f>
        <v>0</v>
      </c>
      <c r="AL26" s="330"/>
      <c r="AM26" s="330"/>
      <c r="AN26" s="330"/>
      <c r="AO26" s="330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41</v>
      </c>
      <c r="F28" s="24" t="s">
        <v>42</v>
      </c>
      <c r="L28" s="331">
        <v>0.21</v>
      </c>
      <c r="M28" s="332"/>
      <c r="N28" s="332"/>
      <c r="O28" s="332"/>
      <c r="T28" s="26" t="s">
        <v>43</v>
      </c>
      <c r="W28" s="335">
        <f>ROUND($AZ$87+SUM($CD$104:$CD$104),2)</f>
        <v>0</v>
      </c>
      <c r="X28" s="332"/>
      <c r="Y28" s="332"/>
      <c r="Z28" s="332"/>
      <c r="AA28" s="332"/>
      <c r="AB28" s="332"/>
      <c r="AC28" s="332"/>
      <c r="AD28" s="332"/>
      <c r="AE28" s="332"/>
      <c r="AK28" s="335">
        <f>ROUND($AV$87+SUM($BY$104:$BY$104),2)</f>
        <v>0</v>
      </c>
      <c r="AL28" s="332"/>
      <c r="AM28" s="332"/>
      <c r="AN28" s="332"/>
      <c r="AO28" s="332"/>
      <c r="AQ28" s="27"/>
    </row>
    <row r="29" spans="2:43" s="6" customFormat="1" ht="15" customHeight="1">
      <c r="B29" s="23"/>
      <c r="F29" s="24" t="s">
        <v>44</v>
      </c>
      <c r="L29" s="331">
        <v>0.15</v>
      </c>
      <c r="M29" s="332"/>
      <c r="N29" s="332"/>
      <c r="O29" s="332"/>
      <c r="T29" s="26" t="s">
        <v>43</v>
      </c>
      <c r="W29" s="335">
        <f>ROUND($BA$87+SUM($CE$104:$CE$104),2)</f>
        <v>0</v>
      </c>
      <c r="X29" s="335"/>
      <c r="Y29" s="335"/>
      <c r="Z29" s="335"/>
      <c r="AA29" s="335"/>
      <c r="AB29" s="335"/>
      <c r="AC29" s="335"/>
      <c r="AD29" s="335"/>
      <c r="AE29" s="335"/>
      <c r="AK29" s="335">
        <f>ROUND($AW$87+SUM($BZ$104:$BZ$104),2)</f>
        <v>0</v>
      </c>
      <c r="AL29" s="332"/>
      <c r="AM29" s="332"/>
      <c r="AN29" s="332"/>
      <c r="AO29" s="332"/>
      <c r="AQ29" s="27"/>
    </row>
    <row r="30" spans="2:43" s="6" customFormat="1" ht="15" customHeight="1">
      <c r="B30" s="23"/>
      <c r="F30" s="24" t="s">
        <v>45</v>
      </c>
      <c r="L30" s="331">
        <v>0.21</v>
      </c>
      <c r="M30" s="332"/>
      <c r="N30" s="332"/>
      <c r="O30" s="332"/>
      <c r="T30" s="26" t="s">
        <v>43</v>
      </c>
      <c r="W30" s="335">
        <f>ROUND($BB$87+SUM($CF$104:$CF$104),2)</f>
        <v>0</v>
      </c>
      <c r="X30" s="332"/>
      <c r="Y30" s="332"/>
      <c r="Z30" s="332"/>
      <c r="AA30" s="332"/>
      <c r="AB30" s="332"/>
      <c r="AC30" s="332"/>
      <c r="AD30" s="332"/>
      <c r="AE30" s="332"/>
      <c r="AK30" s="335">
        <f>ROUND($AX$87+SUM($BZ$104:$BZ$104),2)</f>
        <v>0</v>
      </c>
      <c r="AL30" s="332"/>
      <c r="AM30" s="332"/>
      <c r="AN30" s="332"/>
      <c r="AO30" s="332"/>
      <c r="AQ30" s="27"/>
    </row>
    <row r="31" spans="2:43" s="6" customFormat="1" ht="15" customHeight="1">
      <c r="B31" s="23"/>
      <c r="F31" s="24" t="s">
        <v>46</v>
      </c>
      <c r="L31" s="331">
        <v>0.15</v>
      </c>
      <c r="M31" s="332"/>
      <c r="N31" s="332"/>
      <c r="O31" s="332"/>
      <c r="T31" s="26" t="s">
        <v>43</v>
      </c>
      <c r="W31" s="335">
        <f>ROUND($BC$87+SUM($CG$104:$CG$104),2)</f>
        <v>0</v>
      </c>
      <c r="X31" s="332"/>
      <c r="Y31" s="332"/>
      <c r="Z31" s="332"/>
      <c r="AA31" s="332"/>
      <c r="AB31" s="332"/>
      <c r="AC31" s="332"/>
      <c r="AD31" s="332"/>
      <c r="AE31" s="332"/>
      <c r="AK31" s="335">
        <v>0</v>
      </c>
      <c r="AL31" s="332"/>
      <c r="AM31" s="332"/>
      <c r="AN31" s="332"/>
      <c r="AO31" s="332"/>
      <c r="AQ31" s="27"/>
    </row>
    <row r="32" spans="2:43" s="6" customFormat="1" ht="15" customHeight="1">
      <c r="B32" s="23"/>
      <c r="F32" s="24" t="s">
        <v>47</v>
      </c>
      <c r="L32" s="331">
        <v>0</v>
      </c>
      <c r="M32" s="332"/>
      <c r="N32" s="332"/>
      <c r="O32" s="332"/>
      <c r="T32" s="26" t="s">
        <v>43</v>
      </c>
      <c r="W32" s="335">
        <f>ROUND($BD$87+SUM($CH$104:$CH$104),2)</f>
        <v>0</v>
      </c>
      <c r="X32" s="332"/>
      <c r="Y32" s="332"/>
      <c r="Z32" s="332"/>
      <c r="AA32" s="332"/>
      <c r="AB32" s="332"/>
      <c r="AC32" s="332"/>
      <c r="AD32" s="332"/>
      <c r="AE32" s="332"/>
      <c r="AK32" s="335">
        <v>0</v>
      </c>
      <c r="AL32" s="332"/>
      <c r="AM32" s="332"/>
      <c r="AN32" s="332"/>
      <c r="AO32" s="332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49</v>
      </c>
      <c r="U34" s="30"/>
      <c r="V34" s="30"/>
      <c r="W34" s="30"/>
      <c r="X34" s="336" t="s">
        <v>50</v>
      </c>
      <c r="Y34" s="337"/>
      <c r="Z34" s="337"/>
      <c r="AA34" s="337"/>
      <c r="AB34" s="337"/>
      <c r="AC34" s="30"/>
      <c r="AD34" s="30"/>
      <c r="AE34" s="30"/>
      <c r="AF34" s="30"/>
      <c r="AG34" s="30"/>
      <c r="AH34" s="30"/>
      <c r="AI34" s="30"/>
      <c r="AJ34" s="30"/>
      <c r="AK34" s="347">
        <f>ROUND(SUM($AK$26:$AK$29),2)</f>
        <v>0</v>
      </c>
      <c r="AL34" s="337"/>
      <c r="AM34" s="337"/>
      <c r="AN34" s="337"/>
      <c r="AO34" s="342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54</v>
      </c>
      <c r="S58" s="38"/>
      <c r="T58" s="38"/>
      <c r="U58" s="38"/>
      <c r="V58" s="38"/>
      <c r="W58" s="38"/>
      <c r="X58" s="38"/>
      <c r="Y58" s="38"/>
      <c r="Z58" s="40"/>
      <c r="AC58" s="37" t="s">
        <v>53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54</v>
      </c>
      <c r="S69" s="38"/>
      <c r="T69" s="38"/>
      <c r="U69" s="38"/>
      <c r="V69" s="38"/>
      <c r="W69" s="38"/>
      <c r="X69" s="38"/>
      <c r="Y69" s="38"/>
      <c r="Z69" s="40"/>
      <c r="AC69" s="37" t="s">
        <v>53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348" t="s">
        <v>57</v>
      </c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20"/>
    </row>
    <row r="77" spans="2:43" s="14" customFormat="1" ht="15" customHeight="1">
      <c r="B77" s="47"/>
      <c r="C77" s="16" t="s">
        <v>12</v>
      </c>
      <c r="L77" s="14" t="str">
        <f>$K$5</f>
        <v>128/2014actual</v>
      </c>
      <c r="AQ77" s="48"/>
    </row>
    <row r="78" spans="2:43" s="49" customFormat="1" ht="37.5" customHeight="1">
      <c r="B78" s="50"/>
      <c r="C78" s="49" t="s">
        <v>14</v>
      </c>
      <c r="L78" s="338" t="str">
        <f>$K$6</f>
        <v>Rekonstrukce komunikace III/00312 ul. Rooseveltova úsek Kolovratská - Kuříčko v Říčanech</v>
      </c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21</v>
      </c>
      <c r="L80" s="52" t="str">
        <f>IF($K$8="","",$K$8)</f>
        <v>Město Říčany</v>
      </c>
      <c r="AI80" s="16" t="s">
        <v>23</v>
      </c>
      <c r="AM80" s="344">
        <f>IF($AN$8="","",$AN$8)</f>
        <v>42011</v>
      </c>
      <c r="AN80" s="344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Město Říčany &amp; Středočeský kraj</v>
      </c>
      <c r="AI82" s="16" t="s">
        <v>31</v>
      </c>
      <c r="AM82" s="343" t="str">
        <f>IF($E$17="","",$E$17)</f>
        <v>Sella &amp; Agreta s.r.o.</v>
      </c>
      <c r="AN82" s="339"/>
      <c r="AO82" s="339"/>
      <c r="AP82" s="339"/>
      <c r="AQ82" s="20"/>
      <c r="AS82" s="354" t="s">
        <v>58</v>
      </c>
      <c r="AT82" s="355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29</v>
      </c>
      <c r="L83" s="14" t="str">
        <f>IF($E$14="","",$E$14)</f>
        <v xml:space="preserve"> </v>
      </c>
      <c r="AI83" s="16" t="s">
        <v>36</v>
      </c>
      <c r="AM83" s="343" t="str">
        <f>IF($E$20="","",$E$20)</f>
        <v>Ing. MIlan Petr, Ing. Arch. Dominik Landkammer</v>
      </c>
      <c r="AN83" s="339"/>
      <c r="AO83" s="339"/>
      <c r="AP83" s="339"/>
      <c r="AQ83" s="20"/>
      <c r="AS83" s="356"/>
      <c r="AT83" s="339"/>
      <c r="BD83" s="53"/>
    </row>
    <row r="84" spans="2:56" s="6" customFormat="1" ht="12" customHeight="1">
      <c r="B84" s="19"/>
      <c r="AQ84" s="20"/>
      <c r="AS84" s="356"/>
      <c r="AT84" s="339"/>
      <c r="BD84" s="53"/>
    </row>
    <row r="85" spans="2:57" s="6" customFormat="1" ht="30" customHeight="1">
      <c r="B85" s="19"/>
      <c r="C85" s="340" t="s">
        <v>59</v>
      </c>
      <c r="D85" s="337"/>
      <c r="E85" s="337"/>
      <c r="F85" s="337"/>
      <c r="G85" s="337"/>
      <c r="H85" s="30"/>
      <c r="I85" s="341" t="s">
        <v>60</v>
      </c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41" t="s">
        <v>61</v>
      </c>
      <c r="AH85" s="337"/>
      <c r="AI85" s="337"/>
      <c r="AJ85" s="337"/>
      <c r="AK85" s="337"/>
      <c r="AL85" s="337"/>
      <c r="AM85" s="337"/>
      <c r="AN85" s="341" t="s">
        <v>62</v>
      </c>
      <c r="AO85" s="337"/>
      <c r="AP85" s="342"/>
      <c r="AQ85" s="20"/>
      <c r="AS85" s="54" t="s">
        <v>63</v>
      </c>
      <c r="AT85" s="55" t="s">
        <v>64</v>
      </c>
      <c r="AU85" s="55" t="s">
        <v>65</v>
      </c>
      <c r="AV85" s="55" t="s">
        <v>66</v>
      </c>
      <c r="AW85" s="55" t="s">
        <v>67</v>
      </c>
      <c r="AX85" s="55" t="s">
        <v>68</v>
      </c>
      <c r="AY85" s="55" t="s">
        <v>69</v>
      </c>
      <c r="AZ85" s="55" t="s">
        <v>70</v>
      </c>
      <c r="BA85" s="55" t="s">
        <v>71</v>
      </c>
      <c r="BB85" s="55" t="s">
        <v>72</v>
      </c>
      <c r="BC85" s="55" t="s">
        <v>73</v>
      </c>
      <c r="BD85" s="56" t="s">
        <v>74</v>
      </c>
      <c r="BE85" s="57"/>
    </row>
    <row r="86" spans="2:56" s="6" customFormat="1" ht="12" customHeight="1">
      <c r="B86" s="19"/>
      <c r="AQ86" s="20"/>
      <c r="AS86" s="58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3" s="49" customFormat="1" ht="33" customHeight="1">
      <c r="B87" s="50"/>
      <c r="C87" s="59" t="s">
        <v>75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349">
        <f>ROUND((AG88+AG94),2)</f>
        <v>0</v>
      </c>
      <c r="AH87" s="353"/>
      <c r="AI87" s="353"/>
      <c r="AJ87" s="353"/>
      <c r="AK87" s="353"/>
      <c r="AL87" s="353"/>
      <c r="AM87" s="353"/>
      <c r="AN87" s="349">
        <f>ROUND((AN88+AN94),2)</f>
        <v>0</v>
      </c>
      <c r="AO87" s="349"/>
      <c r="AP87" s="349"/>
      <c r="AQ87" s="51"/>
      <c r="AS87" s="61">
        <f aca="true" t="shared" si="0" ref="AS87:AZ87">SUM(AS88:AS101)</f>
        <v>0</v>
      </c>
      <c r="AT87" s="61">
        <f t="shared" si="0"/>
        <v>0</v>
      </c>
      <c r="AU87" s="61">
        <f t="shared" si="0"/>
        <v>38028.12493766666</v>
      </c>
      <c r="AV87" s="61">
        <f t="shared" si="0"/>
        <v>0</v>
      </c>
      <c r="AW87" s="61">
        <f t="shared" si="0"/>
        <v>0</v>
      </c>
      <c r="AX87" s="61">
        <f t="shared" si="0"/>
        <v>0</v>
      </c>
      <c r="AY87" s="61">
        <f t="shared" si="0"/>
        <v>0</v>
      </c>
      <c r="AZ87" s="61">
        <f t="shared" si="0"/>
        <v>0</v>
      </c>
      <c r="BA87" s="61">
        <f aca="true" t="shared" si="1" ref="BA87:BD87">SUM(BA88:BA101)</f>
        <v>0</v>
      </c>
      <c r="BB87" s="61">
        <f t="shared" si="1"/>
        <v>0</v>
      </c>
      <c r="BC87" s="61">
        <f t="shared" si="1"/>
        <v>0</v>
      </c>
      <c r="BD87" s="61">
        <f t="shared" si="1"/>
        <v>0</v>
      </c>
      <c r="BU87" s="64"/>
    </row>
    <row r="88" spans="2:73" s="49" customFormat="1" ht="33" customHeight="1">
      <c r="B88" s="50"/>
      <c r="C88" s="179" t="s">
        <v>872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333">
        <f>SUM(AG89:AM93)</f>
        <v>0</v>
      </c>
      <c r="AH88" s="333"/>
      <c r="AI88" s="333"/>
      <c r="AJ88" s="333"/>
      <c r="AK88" s="333"/>
      <c r="AL88" s="333"/>
      <c r="AM88" s="333"/>
      <c r="AN88" s="333">
        <f>SUM(AN89:AP93)</f>
        <v>0</v>
      </c>
      <c r="AO88" s="333"/>
      <c r="AP88" s="333"/>
      <c r="AQ88" s="51"/>
      <c r="AS88" s="60"/>
      <c r="AT88" s="61"/>
      <c r="AU88" s="62"/>
      <c r="AV88" s="61"/>
      <c r="AW88" s="61"/>
      <c r="AX88" s="61"/>
      <c r="AY88" s="61"/>
      <c r="AZ88" s="61"/>
      <c r="BA88" s="61"/>
      <c r="BB88" s="61"/>
      <c r="BC88" s="61"/>
      <c r="BD88" s="63"/>
      <c r="BU88" s="64"/>
    </row>
    <row r="89" spans="1:56" s="65" customFormat="1" ht="28.5" customHeight="1">
      <c r="A89" s="134"/>
      <c r="B89" s="66"/>
      <c r="C89" s="67"/>
      <c r="D89" s="328" t="s">
        <v>866</v>
      </c>
      <c r="E89" s="325"/>
      <c r="F89" s="325"/>
      <c r="G89" s="325"/>
      <c r="H89" s="325"/>
      <c r="I89" s="67"/>
      <c r="J89" s="324" t="s">
        <v>929</v>
      </c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6">
        <f>'IO Rekonstruce Rooseveltova'!$M$27</f>
        <v>0</v>
      </c>
      <c r="AH89" s="327"/>
      <c r="AI89" s="327"/>
      <c r="AJ89" s="327"/>
      <c r="AK89" s="327"/>
      <c r="AL89" s="327"/>
      <c r="AM89" s="327"/>
      <c r="AN89" s="326">
        <f>ROUND(SUM($AG$89,$AT$89),2)</f>
        <v>0</v>
      </c>
      <c r="AO89" s="326"/>
      <c r="AP89" s="326"/>
      <c r="AQ89" s="68"/>
      <c r="AS89" s="69">
        <f>'IO Rekonstruce Rooseveltova'!$M$25</f>
        <v>0</v>
      </c>
      <c r="AT89" s="70">
        <f>ROUND(SUM($AV$89:$AW$89),2)</f>
        <v>0</v>
      </c>
      <c r="AU89" s="71">
        <f>'IO Rekonstruce Rooseveltova'!$W$118</f>
        <v>25285.627819999998</v>
      </c>
      <c r="AV89" s="70">
        <f>'IO Rekonstruce Rooseveltova'!$M$29</f>
        <v>0</v>
      </c>
      <c r="AW89" s="70">
        <f>'IO Rekonstruce Rooseveltova'!$M$30</f>
        <v>0</v>
      </c>
      <c r="AX89" s="70">
        <f>'IO Rekonstruce Rooseveltova'!$M$31</f>
        <v>0</v>
      </c>
      <c r="AY89" s="70">
        <f>'IO Rekonstruce Rooseveltova'!$M$32</f>
        <v>0</v>
      </c>
      <c r="AZ89" s="70">
        <f>'IO Rekonstruce Rooseveltova'!$H$29</f>
        <v>0</v>
      </c>
      <c r="BA89" s="70">
        <f>'IO Rekonstruce Rooseveltova'!$H$30</f>
        <v>0</v>
      </c>
      <c r="BB89" s="70">
        <f>'IO Rekonstruce Rooseveltova'!$H$31</f>
        <v>0</v>
      </c>
      <c r="BC89" s="70">
        <f>'IO Rekonstruce Rooseveltova'!$H$32</f>
        <v>0</v>
      </c>
      <c r="BD89" s="72">
        <f>'IO Rekonstruce Rooseveltova'!$H$33</f>
        <v>0</v>
      </c>
    </row>
    <row r="90" spans="1:56" s="65" customFormat="1" ht="28.5" customHeight="1">
      <c r="A90" s="134"/>
      <c r="B90" s="66"/>
      <c r="C90" s="192"/>
      <c r="D90" s="324" t="s">
        <v>866</v>
      </c>
      <c r="E90" s="325"/>
      <c r="F90" s="325"/>
      <c r="G90" s="325"/>
      <c r="H90" s="325"/>
      <c r="I90" s="192"/>
      <c r="J90" s="324" t="s">
        <v>928</v>
      </c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6">
        <f>'IO Rekonstruce Kuříčko'!$M$27</f>
        <v>0</v>
      </c>
      <c r="AH90" s="327"/>
      <c r="AI90" s="327"/>
      <c r="AJ90" s="327"/>
      <c r="AK90" s="327"/>
      <c r="AL90" s="327"/>
      <c r="AM90" s="327"/>
      <c r="AN90" s="326">
        <f>ROUND(SUM($AG$90,$AT$90),2)</f>
        <v>0</v>
      </c>
      <c r="AO90" s="326"/>
      <c r="AP90" s="326"/>
      <c r="AQ90" s="68"/>
      <c r="AR90" s="316"/>
      <c r="AS90" s="69">
        <f>'IO Rekonstruce Kuříčko'!$M$25</f>
        <v>0</v>
      </c>
      <c r="AT90" s="70">
        <f>ROUND(SUM($AV$90:$AW$90),2)</f>
        <v>0</v>
      </c>
      <c r="AU90" s="71">
        <f>'IO Rekonstruce Kuříčko'!$W$118</f>
        <v>4154.1191610000005</v>
      </c>
      <c r="AV90" s="70">
        <f>'IO Rekonstruce Kuříčko'!$M$29</f>
        <v>0</v>
      </c>
      <c r="AW90" s="70">
        <f>'IO Rekonstruce Kuříčko'!$M$30</f>
        <v>0</v>
      </c>
      <c r="AX90" s="70">
        <f>'IO Rekonstruce Kuříčko'!$M$31</f>
        <v>0</v>
      </c>
      <c r="AY90" s="70">
        <f>'IO Rekonstruce Kuříčko'!$M$32</f>
        <v>0</v>
      </c>
      <c r="AZ90" s="70">
        <f>'IO Rekonstruce Kuříčko'!$H$29</f>
        <v>0</v>
      </c>
      <c r="BA90" s="70">
        <f>'IO Rekonstruce Kuříčko'!$H$30</f>
        <v>0</v>
      </c>
      <c r="BB90" s="70">
        <f>'IO Rekonstruce Kuříčko'!$H$31</f>
        <v>0</v>
      </c>
      <c r="BC90" s="70">
        <f>'IO Rekonstruce Kuříčko'!$H$32</f>
        <v>0</v>
      </c>
      <c r="BD90" s="72">
        <f>'IO Rekonstruce Kuříčko'!$H$33</f>
        <v>0</v>
      </c>
    </row>
    <row r="91" spans="1:56" s="65" customFormat="1" ht="28.5" customHeight="1">
      <c r="A91" s="134"/>
      <c r="B91" s="66"/>
      <c r="C91" s="192"/>
      <c r="D91" s="324" t="s">
        <v>941</v>
      </c>
      <c r="E91" s="325"/>
      <c r="F91" s="325"/>
      <c r="G91" s="325"/>
      <c r="H91" s="325"/>
      <c r="I91" s="191"/>
      <c r="J91" s="324" t="s">
        <v>625</v>
      </c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6">
        <f>'IO DIO'!H13</f>
        <v>0</v>
      </c>
      <c r="AH91" s="327"/>
      <c r="AI91" s="327"/>
      <c r="AJ91" s="327"/>
      <c r="AK91" s="327"/>
      <c r="AL91" s="327"/>
      <c r="AM91" s="327"/>
      <c r="AN91" s="326">
        <f>ROUND(SUM($AG$91,$AT$91),2)</f>
        <v>0</v>
      </c>
      <c r="AO91" s="326"/>
      <c r="AP91" s="326"/>
      <c r="AQ91" s="68"/>
      <c r="AS91" s="69">
        <v>0</v>
      </c>
      <c r="AT91" s="70">
        <f>ROUND(SUM($AV$91:$AW$91),2)</f>
        <v>0</v>
      </c>
      <c r="AU91" s="71">
        <v>0</v>
      </c>
      <c r="AV91" s="70">
        <f>('IO DIO'!H29)*0.21</f>
        <v>0</v>
      </c>
      <c r="AW91" s="70">
        <v>0</v>
      </c>
      <c r="AX91" s="70">
        <v>0</v>
      </c>
      <c r="AY91" s="70">
        <v>0</v>
      </c>
      <c r="AZ91" s="70">
        <f>'IO DIO'!H29</f>
        <v>0</v>
      </c>
      <c r="BA91" s="70">
        <v>0</v>
      </c>
      <c r="BB91" s="70">
        <v>0</v>
      </c>
      <c r="BC91" s="70">
        <v>0</v>
      </c>
      <c r="BD91" s="72">
        <v>0</v>
      </c>
    </row>
    <row r="92" spans="1:56" s="73" customFormat="1" ht="23.25" customHeight="1">
      <c r="A92" s="134"/>
      <c r="B92" s="74"/>
      <c r="C92" s="75"/>
      <c r="D92" s="328" t="s">
        <v>868</v>
      </c>
      <c r="E92" s="325"/>
      <c r="F92" s="325"/>
      <c r="G92" s="325"/>
      <c r="H92" s="325"/>
      <c r="I92" s="140"/>
      <c r="J92" s="324" t="s">
        <v>930</v>
      </c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6">
        <f>('IO O2.Odvodnění'!$M$28)*0.75</f>
        <v>0</v>
      </c>
      <c r="AH92" s="327"/>
      <c r="AI92" s="327"/>
      <c r="AJ92" s="327"/>
      <c r="AK92" s="327"/>
      <c r="AL92" s="327"/>
      <c r="AM92" s="327"/>
      <c r="AN92" s="326">
        <f>ROUND(SUM($AG$92,$AT$92),2)</f>
        <v>0</v>
      </c>
      <c r="AO92" s="326"/>
      <c r="AP92" s="326"/>
      <c r="AQ92" s="76"/>
      <c r="AS92" s="77">
        <f>('IO O2.Odvodnění'!$M$26)*0.75</f>
        <v>0</v>
      </c>
      <c r="AT92" s="78">
        <f>ROUND(SUM($AV$92:$AW$92),2)</f>
        <v>0</v>
      </c>
      <c r="AU92" s="79">
        <f>('IO O2.Odvodnění'!$W$119)*0.75</f>
        <v>4439.4432799999995</v>
      </c>
      <c r="AV92" s="78">
        <f>('IO O2.Odvodnění'!$M$30)*0.75</f>
        <v>0</v>
      </c>
      <c r="AW92" s="78">
        <f>('IO O2.Odvodnění'!$M$31)*0.75</f>
        <v>0</v>
      </c>
      <c r="AX92" s="78">
        <f>('IO O2.Odvodnění'!$M$32)*0.75</f>
        <v>0</v>
      </c>
      <c r="AY92" s="78">
        <f>('IO O2.Odvodnění'!$M$33)*0.75</f>
        <v>0</v>
      </c>
      <c r="AZ92" s="78">
        <f>('IO O2.Odvodnění'!$H$30)*0.75</f>
        <v>0</v>
      </c>
      <c r="BA92" s="78">
        <f>('IO O2.Odvodnění'!$H$31)*0.75</f>
        <v>0</v>
      </c>
      <c r="BB92" s="78">
        <f>('IO O2.Odvodnění'!$H$32)*0.75</f>
        <v>0</v>
      </c>
      <c r="BC92" s="78">
        <f>('IO O2.Odvodnění'!$H$33)*0.75</f>
        <v>0</v>
      </c>
      <c r="BD92" s="80">
        <f>('IO O2.Odvodnění'!$H$34)*0.75</f>
        <v>0</v>
      </c>
    </row>
    <row r="93" spans="1:56" s="65" customFormat="1" ht="28.5" customHeight="1">
      <c r="A93" s="134"/>
      <c r="B93" s="66"/>
      <c r="C93" s="67"/>
      <c r="D93" s="328" t="s">
        <v>867</v>
      </c>
      <c r="E93" s="325"/>
      <c r="F93" s="325"/>
      <c r="G93" s="325"/>
      <c r="H93" s="325"/>
      <c r="I93" s="140"/>
      <c r="J93" s="324" t="s">
        <v>85</v>
      </c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6">
        <f>'IO 04.C Přisvětlení přechodů'!$M$27</f>
        <v>0</v>
      </c>
      <c r="AH93" s="327"/>
      <c r="AI93" s="327"/>
      <c r="AJ93" s="327"/>
      <c r="AK93" s="327"/>
      <c r="AL93" s="327"/>
      <c r="AM93" s="327"/>
      <c r="AN93" s="326">
        <f>ROUND(SUM($AG$93,$AT$93),2)</f>
        <v>0</v>
      </c>
      <c r="AO93" s="327"/>
      <c r="AP93" s="327"/>
      <c r="AQ93" s="68"/>
      <c r="AS93" s="81">
        <f>'IO 04.C Přisvětlení přechodů'!$M$25</f>
        <v>0</v>
      </c>
      <c r="AT93" s="82">
        <f>ROUND(SUM($AV$93:$AW$93),2)</f>
        <v>0</v>
      </c>
      <c r="AU93" s="83">
        <f>'IO 04.C Přisvětlení přechodů'!$W$114</f>
        <v>0</v>
      </c>
      <c r="AV93" s="82">
        <f>'IO 04.C Přisvětlení přechodů'!$M$29</f>
        <v>0</v>
      </c>
      <c r="AW93" s="82">
        <f>'IO 04.C Přisvětlení přechodů'!$M$30</f>
        <v>0</v>
      </c>
      <c r="AX93" s="82">
        <f>'IO 04.C Přisvětlení přechodů'!$M$31</f>
        <v>0</v>
      </c>
      <c r="AY93" s="82">
        <f>'IO 04.C Přisvětlení přechodů'!$M$32</f>
        <v>0</v>
      </c>
      <c r="AZ93" s="82">
        <f>'IO 04.C Přisvětlení přechodů'!$H$29</f>
        <v>0</v>
      </c>
      <c r="BA93" s="82">
        <f>'IO 04.C Přisvětlení přechodů'!$H$30</f>
        <v>0</v>
      </c>
      <c r="BB93" s="82">
        <f>'IO 04.C Přisvětlení přechodů'!$H$31</f>
        <v>0</v>
      </c>
      <c r="BC93" s="82">
        <f>'IO 04.C Přisvětlení přechodů'!$H$32</f>
        <v>0</v>
      </c>
      <c r="BD93" s="84">
        <f>'IO 04.C Přisvětlení přechodů'!$H$33</f>
        <v>0</v>
      </c>
    </row>
    <row r="94" spans="1:56" s="65" customFormat="1" ht="28.5" customHeight="1">
      <c r="A94" s="134"/>
      <c r="B94" s="66"/>
      <c r="C94" s="179" t="s">
        <v>873</v>
      </c>
      <c r="D94" s="181"/>
      <c r="E94" s="182"/>
      <c r="F94" s="182"/>
      <c r="G94" s="182"/>
      <c r="H94" s="182"/>
      <c r="I94" s="183"/>
      <c r="J94" s="184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333">
        <f>SUM(AG95:AM101)</f>
        <v>0</v>
      </c>
      <c r="AH94" s="334"/>
      <c r="AI94" s="334"/>
      <c r="AJ94" s="334"/>
      <c r="AK94" s="334"/>
      <c r="AL94" s="334"/>
      <c r="AM94" s="334"/>
      <c r="AN94" s="333">
        <f>SUM(AN95:AP101)</f>
        <v>0</v>
      </c>
      <c r="AO94" s="334"/>
      <c r="AP94" s="334"/>
      <c r="AQ94" s="68"/>
      <c r="AS94" s="69"/>
      <c r="AT94" s="70"/>
      <c r="AU94" s="71"/>
      <c r="AV94" s="70"/>
      <c r="AW94" s="70"/>
      <c r="AX94" s="70"/>
      <c r="AY94" s="70"/>
      <c r="AZ94" s="70"/>
      <c r="BA94" s="70"/>
      <c r="BB94" s="70"/>
      <c r="BC94" s="70"/>
      <c r="BD94" s="72"/>
    </row>
    <row r="95" spans="1:56" s="65" customFormat="1" ht="28.5" customHeight="1">
      <c r="A95" s="134"/>
      <c r="B95" s="66"/>
      <c r="C95" s="192"/>
      <c r="D95" s="324" t="s">
        <v>937</v>
      </c>
      <c r="E95" s="325"/>
      <c r="F95" s="325"/>
      <c r="G95" s="325"/>
      <c r="H95" s="325"/>
      <c r="I95" s="191"/>
      <c r="J95" s="324" t="s">
        <v>931</v>
      </c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6">
        <f>'IO 03 Chodníky úsek 1'!$M$27</f>
        <v>0</v>
      </c>
      <c r="AH95" s="327"/>
      <c r="AI95" s="327"/>
      <c r="AJ95" s="327"/>
      <c r="AK95" s="327"/>
      <c r="AL95" s="327"/>
      <c r="AM95" s="327"/>
      <c r="AN95" s="326">
        <f>ROUND(SUM($AG$95,$AT$95),2)</f>
        <v>0</v>
      </c>
      <c r="AO95" s="327"/>
      <c r="AP95" s="327"/>
      <c r="AQ95" s="68"/>
      <c r="AS95" s="69">
        <f>'IO 03 Chodníky úsek 1'!$M$25</f>
        <v>0</v>
      </c>
      <c r="AT95" s="70">
        <f>ROUND(SUM($AV$95:$AW$95),2)</f>
        <v>0</v>
      </c>
      <c r="AU95" s="71">
        <f>'IO 03 Chodníky úsek 1'!$W$119</f>
        <v>0</v>
      </c>
      <c r="AV95" s="70">
        <f>'IO 03 Chodníky úsek 1'!$M$29</f>
        <v>0</v>
      </c>
      <c r="AW95" s="70">
        <f>'IO 03 Chodníky úsek 1'!$M$30</f>
        <v>0</v>
      </c>
      <c r="AX95" s="70">
        <f>'IO 03 Chodníky úsek 1'!$M$31</f>
        <v>0</v>
      </c>
      <c r="AY95" s="70">
        <f>'IO 03 Chodníky úsek 1'!$M$32</f>
        <v>0</v>
      </c>
      <c r="AZ95" s="70">
        <f>'IO 03 Chodníky úsek 1'!$H$29</f>
        <v>0</v>
      </c>
      <c r="BA95" s="70">
        <f>'IO 03 Chodníky úsek 1'!$H$30</f>
        <v>0</v>
      </c>
      <c r="BB95" s="70">
        <f>'IO 03 Chodníky úsek 1'!$H$31</f>
        <v>0</v>
      </c>
      <c r="BC95" s="70">
        <f>'IO 03 Chodníky úsek 1'!$H$32</f>
        <v>0</v>
      </c>
      <c r="BD95" s="72">
        <f>'IO 03 Chodníky úsek 1'!$H$33</f>
        <v>0</v>
      </c>
    </row>
    <row r="96" spans="1:56" s="65" customFormat="1" ht="28.5" customHeight="1">
      <c r="A96" s="134"/>
      <c r="B96" s="66"/>
      <c r="C96" s="192"/>
      <c r="D96" s="324" t="s">
        <v>938</v>
      </c>
      <c r="E96" s="325"/>
      <c r="F96" s="325"/>
      <c r="G96" s="325"/>
      <c r="H96" s="325"/>
      <c r="I96" s="191"/>
      <c r="J96" s="324" t="s">
        <v>932</v>
      </c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6">
        <f>'IO 03 Chodníky úsek 2'!$M$27</f>
        <v>0</v>
      </c>
      <c r="AH96" s="327"/>
      <c r="AI96" s="327"/>
      <c r="AJ96" s="327"/>
      <c r="AK96" s="327"/>
      <c r="AL96" s="327"/>
      <c r="AM96" s="327"/>
      <c r="AN96" s="326">
        <f>ROUND(SUM($AG$96,$AT$96),2)</f>
        <v>0</v>
      </c>
      <c r="AO96" s="327"/>
      <c r="AP96" s="327"/>
      <c r="AQ96" s="68"/>
      <c r="AS96" s="69">
        <f>'IO 03 Chodníky úsek 2'!$M$25</f>
        <v>0</v>
      </c>
      <c r="AT96" s="70">
        <f>ROUND(SUM($AV$96:$AW$96),2)</f>
        <v>0</v>
      </c>
      <c r="AU96" s="71">
        <f>'IO 03 Chodníky úsek 2'!$W$119</f>
        <v>70.434</v>
      </c>
      <c r="AV96" s="70">
        <f>'IO 03 Chodníky úsek 2'!$M$29</f>
        <v>0</v>
      </c>
      <c r="AW96" s="70">
        <f>'IO 03 Chodníky úsek 2'!$M$30</f>
        <v>0</v>
      </c>
      <c r="AX96" s="70">
        <f>'IO 03 Chodníky úsek 2'!$M$31</f>
        <v>0</v>
      </c>
      <c r="AY96" s="70">
        <f>'IO 03 Chodníky úsek 2'!$M$32</f>
        <v>0</v>
      </c>
      <c r="AZ96" s="70">
        <f>'IO 03 Chodníky úsek 2'!$H$29</f>
        <v>0</v>
      </c>
      <c r="BA96" s="70">
        <f>'IO 03 Chodníky úsek 2'!$H$30</f>
        <v>0</v>
      </c>
      <c r="BB96" s="70">
        <f>'IO 03 Chodníky úsek 2'!$H$31</f>
        <v>0</v>
      </c>
      <c r="BC96" s="70">
        <f>'IO 03 Chodníky úsek 2'!$H$32</f>
        <v>0</v>
      </c>
      <c r="BD96" s="72">
        <f>'IO 03 Chodníky úsek 2'!$H$33</f>
        <v>0</v>
      </c>
    </row>
    <row r="97" spans="1:56" s="65" customFormat="1" ht="28.5" customHeight="1">
      <c r="A97" s="134"/>
      <c r="B97" s="66"/>
      <c r="C97" s="192"/>
      <c r="D97" s="324" t="s">
        <v>939</v>
      </c>
      <c r="E97" s="325"/>
      <c r="F97" s="325"/>
      <c r="G97" s="325"/>
      <c r="H97" s="325"/>
      <c r="I97" s="191"/>
      <c r="J97" s="324" t="s">
        <v>933</v>
      </c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6">
        <f>'IO 03 Chodníky úsek 3'!$M$27</f>
        <v>0</v>
      </c>
      <c r="AH97" s="327"/>
      <c r="AI97" s="327"/>
      <c r="AJ97" s="327"/>
      <c r="AK97" s="327"/>
      <c r="AL97" s="327"/>
      <c r="AM97" s="327"/>
      <c r="AN97" s="326">
        <f>ROUND(SUM($AG$97,$AT$97),2)</f>
        <v>0</v>
      </c>
      <c r="AO97" s="327"/>
      <c r="AP97" s="327"/>
      <c r="AQ97" s="68"/>
      <c r="AS97" s="69">
        <f>'IO 03 Chodníky úsek 3'!$M$25</f>
        <v>0</v>
      </c>
      <c r="AT97" s="70">
        <f>ROUND(SUM($AV$97:$AW$97),2)</f>
        <v>0</v>
      </c>
      <c r="AU97" s="71">
        <f>'IO 03 Chodníky úsek 3'!$W$119</f>
        <v>3.12</v>
      </c>
      <c r="AV97" s="70">
        <f>'IO 03 Chodníky úsek 3'!$M$29</f>
        <v>0</v>
      </c>
      <c r="AW97" s="70">
        <f>'IO 03 Chodníky úsek 3'!$M$30</f>
        <v>0</v>
      </c>
      <c r="AX97" s="70">
        <f>'IO 03 Chodníky úsek 3'!$M$31</f>
        <v>0</v>
      </c>
      <c r="AY97" s="70">
        <f>'IO 03 Chodníky úsek 3'!$M$32</f>
        <v>0</v>
      </c>
      <c r="AZ97" s="70">
        <f>'IO 03 Chodníky úsek 3'!$H$29</f>
        <v>0</v>
      </c>
      <c r="BA97" s="70">
        <f>'IO 03 Chodníky úsek 3'!$H$30</f>
        <v>0</v>
      </c>
      <c r="BB97" s="70">
        <f>'IO 03 Chodníky úsek 3'!$H$31</f>
        <v>0</v>
      </c>
      <c r="BC97" s="70">
        <f>'IO 03 Chodníky úsek 3'!$H$32</f>
        <v>0</v>
      </c>
      <c r="BD97" s="72">
        <f>'IO 03 Chodníky úsek 3'!$H$33</f>
        <v>0</v>
      </c>
    </row>
    <row r="98" spans="1:56" s="65" customFormat="1" ht="28.5" customHeight="1">
      <c r="A98" s="134"/>
      <c r="B98" s="66"/>
      <c r="C98" s="67"/>
      <c r="D98" s="324" t="s">
        <v>940</v>
      </c>
      <c r="E98" s="325"/>
      <c r="F98" s="325"/>
      <c r="G98" s="325"/>
      <c r="H98" s="325"/>
      <c r="I98" s="140"/>
      <c r="J98" s="324" t="s">
        <v>934</v>
      </c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6">
        <f>'IO 03 Chodníky úsek 4'!$M$27</f>
        <v>0</v>
      </c>
      <c r="AH98" s="327"/>
      <c r="AI98" s="327"/>
      <c r="AJ98" s="327"/>
      <c r="AK98" s="327"/>
      <c r="AL98" s="327"/>
      <c r="AM98" s="327"/>
      <c r="AN98" s="326">
        <f>ROUND(SUM($AG$98,$AT$98),2)</f>
        <v>0</v>
      </c>
      <c r="AO98" s="327"/>
      <c r="AP98" s="327"/>
      <c r="AQ98" s="68"/>
      <c r="AS98" s="69">
        <f>'IO 03 Chodníky úsek 4'!$M$25</f>
        <v>0</v>
      </c>
      <c r="AT98" s="70">
        <f>ROUND(SUM($AV$98:$AW$98),2)</f>
        <v>0</v>
      </c>
      <c r="AU98" s="71">
        <f>'IO 03 Chodníky úsek 4'!$W$119</f>
        <v>39.234</v>
      </c>
      <c r="AV98" s="70">
        <f>'IO 03 Chodníky úsek 4'!$M$29</f>
        <v>0</v>
      </c>
      <c r="AW98" s="70">
        <f>'IO 03 Chodníky úsek 4'!$M$30</f>
        <v>0</v>
      </c>
      <c r="AX98" s="70">
        <f>'IO 03 Chodníky úsek 4'!$M$31</f>
        <v>0</v>
      </c>
      <c r="AY98" s="70">
        <f>'IO 03 Chodníky úsek 4'!$M$32</f>
        <v>0</v>
      </c>
      <c r="AZ98" s="70">
        <f>'IO 03 Chodníky úsek 4'!$H$29</f>
        <v>0</v>
      </c>
      <c r="BA98" s="70">
        <f>'IO 03 Chodníky úsek 4'!$H$30</f>
        <v>0</v>
      </c>
      <c r="BB98" s="70">
        <f>'IO 03 Chodníky úsek 4'!$H$31</f>
        <v>0</v>
      </c>
      <c r="BC98" s="70">
        <f>'IO 03 Chodníky úsek 4'!$H$32</f>
        <v>0</v>
      </c>
      <c r="BD98" s="72">
        <f>'IO 03 Chodníky úsek 4'!$H$33</f>
        <v>0</v>
      </c>
    </row>
    <row r="99" spans="1:56" s="73" customFormat="1" ht="23.25" customHeight="1">
      <c r="A99" s="134"/>
      <c r="B99" s="74"/>
      <c r="C99" s="75"/>
      <c r="D99" s="328" t="s">
        <v>869</v>
      </c>
      <c r="E99" s="325"/>
      <c r="F99" s="325"/>
      <c r="G99" s="325"/>
      <c r="H99" s="325"/>
      <c r="I99" s="140"/>
      <c r="J99" s="324" t="s">
        <v>935</v>
      </c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6">
        <f>('IO O2.Odvodnění'!$M$28)*0.25</f>
        <v>0</v>
      </c>
      <c r="AH99" s="327"/>
      <c r="AI99" s="327"/>
      <c r="AJ99" s="327"/>
      <c r="AK99" s="327"/>
      <c r="AL99" s="327"/>
      <c r="AM99" s="327"/>
      <c r="AN99" s="326">
        <f>ROUND(SUM($AG$99,$AT$99),2)</f>
        <v>0</v>
      </c>
      <c r="AO99" s="327"/>
      <c r="AP99" s="327"/>
      <c r="AQ99" s="76"/>
      <c r="AS99" s="77">
        <f>('IO O2.Odvodnění'!$M$26)*0.25</f>
        <v>0</v>
      </c>
      <c r="AT99" s="78">
        <f>ROUND(SUM($AV$99:$AW$99),2)</f>
        <v>0</v>
      </c>
      <c r="AU99" s="79">
        <f>('IO O2.Odvodnění'!$W$119)*0.25</f>
        <v>1479.8144266666663</v>
      </c>
      <c r="AV99" s="78">
        <f>('IO O2.Odvodnění'!$M$30)*0.25</f>
        <v>0</v>
      </c>
      <c r="AW99" s="78">
        <f>('IO O2.Odvodnění'!$M$31)*0.25</f>
        <v>0</v>
      </c>
      <c r="AX99" s="78">
        <f>('IO O2.Odvodnění'!$M$32)*0.25</f>
        <v>0</v>
      </c>
      <c r="AY99" s="78">
        <f>('IO O2.Odvodnění'!$M$33)*0.25</f>
        <v>0</v>
      </c>
      <c r="AZ99" s="78">
        <f>('IO O2.Odvodnění'!$H$30)*0.25</f>
        <v>0</v>
      </c>
      <c r="BA99" s="78">
        <f>('IO O2.Odvodnění'!$H$31)*0.25</f>
        <v>0</v>
      </c>
      <c r="BB99" s="78">
        <f>('IO O2.Odvodnění'!$H$32)*0.25</f>
        <v>0</v>
      </c>
      <c r="BC99" s="78">
        <f>('IO O2.Odvodnění'!$H$33)*0.25</f>
        <v>0</v>
      </c>
      <c r="BD99" s="80">
        <f>('IO O2.Odvodnění'!$H$34)*0.25</f>
        <v>0</v>
      </c>
    </row>
    <row r="100" spans="1:56" s="65" customFormat="1" ht="28.5" customHeight="1">
      <c r="A100" s="134"/>
      <c r="B100" s="66"/>
      <c r="C100" s="67"/>
      <c r="D100" s="328" t="s">
        <v>870</v>
      </c>
      <c r="E100" s="325"/>
      <c r="F100" s="325"/>
      <c r="G100" s="325"/>
      <c r="H100" s="325"/>
      <c r="I100" s="140"/>
      <c r="J100" s="328" t="s">
        <v>871</v>
      </c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6">
        <f>'IO 01 Vodovod'!$M$27</f>
        <v>0</v>
      </c>
      <c r="AH100" s="327"/>
      <c r="AI100" s="327"/>
      <c r="AJ100" s="327"/>
      <c r="AK100" s="327"/>
      <c r="AL100" s="327"/>
      <c r="AM100" s="327"/>
      <c r="AN100" s="326">
        <f>ROUND(SUM($AG$100,$AT$100),2)</f>
        <v>0</v>
      </c>
      <c r="AO100" s="327"/>
      <c r="AP100" s="327"/>
      <c r="AQ100" s="68"/>
      <c r="AS100" s="69">
        <f>'IO 01 Vodovod'!$M$25</f>
        <v>0</v>
      </c>
      <c r="AT100" s="70">
        <f>ROUND(SUM($AV$100:$AW$100),2)</f>
        <v>0</v>
      </c>
      <c r="AU100" s="71">
        <f>'IO 01 Vodovod'!$W$116</f>
        <v>2556.3322500000004</v>
      </c>
      <c r="AV100" s="70">
        <f>'IO 01 Vodovod'!$M$29</f>
        <v>0</v>
      </c>
      <c r="AW100" s="70">
        <f>'IO 01 Vodovod'!$M$30</f>
        <v>0</v>
      </c>
      <c r="AX100" s="70">
        <f>'IO 01 Vodovod'!$M$31</f>
        <v>0</v>
      </c>
      <c r="AY100" s="70">
        <f>'IO 01 Vodovod'!$M$32</f>
        <v>0</v>
      </c>
      <c r="AZ100" s="70">
        <f>'IO 01 Vodovod'!$H$29</f>
        <v>0</v>
      </c>
      <c r="BA100" s="70">
        <f>'IO 01 Vodovod'!$H$30</f>
        <v>0</v>
      </c>
      <c r="BB100" s="70">
        <f>'IO 01 Vodovod'!$H$31</f>
        <v>0</v>
      </c>
      <c r="BC100" s="70">
        <f>'IO 01 Vodovod'!$H$32</f>
        <v>0</v>
      </c>
      <c r="BD100" s="72">
        <f>'IO 01 Vodovod'!$H$33</f>
        <v>0</v>
      </c>
    </row>
    <row r="101" spans="1:56" s="65" customFormat="1" ht="28.5" customHeight="1">
      <c r="A101" s="134"/>
      <c r="B101" s="66"/>
      <c r="C101" s="67"/>
      <c r="D101" s="328" t="s">
        <v>877</v>
      </c>
      <c r="E101" s="325"/>
      <c r="F101" s="325"/>
      <c r="G101" s="325"/>
      <c r="H101" s="325"/>
      <c r="I101" s="140"/>
      <c r="J101" s="324" t="s">
        <v>936</v>
      </c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6">
        <f>'IO 04.A rekonstrukce VO Říčany'!$M$27</f>
        <v>0</v>
      </c>
      <c r="AH101" s="327"/>
      <c r="AI101" s="327"/>
      <c r="AJ101" s="327"/>
      <c r="AK101" s="327"/>
      <c r="AL101" s="327"/>
      <c r="AM101" s="327"/>
      <c r="AN101" s="326">
        <f>ROUND(SUM($AG$101,$AT$101),2)</f>
        <v>0</v>
      </c>
      <c r="AO101" s="327"/>
      <c r="AP101" s="327"/>
      <c r="AQ101" s="68"/>
      <c r="AS101" s="69">
        <f>'IO 04.A rekonstrukce VO Říčany'!$M$25</f>
        <v>0</v>
      </c>
      <c r="AT101" s="70">
        <f>ROUND(SUM($AV$101:$AW$101),2)</f>
        <v>0</v>
      </c>
      <c r="AU101" s="71">
        <f>'IO 04.A rekonstrukce VO Říčany'!$W$114</f>
        <v>0</v>
      </c>
      <c r="AV101" s="70">
        <f>'IO 04.A rekonstrukce VO Říčany'!$M$29</f>
        <v>0</v>
      </c>
      <c r="AW101" s="70">
        <f>'IO 04.A rekonstrukce VO Říčany'!$M$30</f>
        <v>0</v>
      </c>
      <c r="AX101" s="70">
        <f>'IO 04.A rekonstrukce VO Říčany'!$M$31</f>
        <v>0</v>
      </c>
      <c r="AY101" s="70">
        <f>'IO 04.A rekonstrukce VO Říčany'!$M$32</f>
        <v>0</v>
      </c>
      <c r="AZ101" s="70">
        <f>'IO 04.A rekonstrukce VO Říčany'!$H$29</f>
        <v>0</v>
      </c>
      <c r="BA101" s="70">
        <f>'IO 04.A rekonstrukce VO Říčany'!$H$30</f>
        <v>0</v>
      </c>
      <c r="BB101" s="70">
        <f>'IO 04.A rekonstrukce VO Říčany'!$H$31</f>
        <v>0</v>
      </c>
      <c r="BC101" s="70">
        <f>'IO 04.A rekonstrukce VO Říčany'!$H$32</f>
        <v>0</v>
      </c>
      <c r="BD101" s="72">
        <f>'IO 04.A rekonstrukce VO Říčany'!$H$33</f>
        <v>0</v>
      </c>
    </row>
    <row r="102" spans="2:43" s="2" customFormat="1" ht="14.25" customHeight="1">
      <c r="B102" s="10"/>
      <c r="AQ102" s="11"/>
    </row>
    <row r="103" spans="2:57" s="6" customFormat="1" ht="30.75" customHeight="1">
      <c r="B103" s="19"/>
      <c r="C103" s="59" t="s">
        <v>87</v>
      </c>
      <c r="AG103" s="349">
        <v>0</v>
      </c>
      <c r="AH103" s="339"/>
      <c r="AI103" s="339"/>
      <c r="AJ103" s="339"/>
      <c r="AK103" s="339"/>
      <c r="AL103" s="339"/>
      <c r="AM103" s="339"/>
      <c r="AN103" s="349">
        <v>0</v>
      </c>
      <c r="AO103" s="339"/>
      <c r="AP103" s="339"/>
      <c r="AQ103" s="20"/>
      <c r="AS103" s="54" t="s">
        <v>88</v>
      </c>
      <c r="AT103" s="55" t="s">
        <v>89</v>
      </c>
      <c r="AU103" s="55" t="s">
        <v>41</v>
      </c>
      <c r="AV103" s="56" t="s">
        <v>64</v>
      </c>
      <c r="AW103" s="57"/>
      <c r="BE103" s="141"/>
    </row>
    <row r="104" spans="2:48" s="6" customFormat="1" ht="12" customHeight="1">
      <c r="B104" s="19"/>
      <c r="AQ104" s="20"/>
      <c r="AS104" s="33"/>
      <c r="AT104" s="33"/>
      <c r="AU104" s="33"/>
      <c r="AV104" s="33"/>
    </row>
    <row r="105" spans="2:52" s="6" customFormat="1" ht="30.75" customHeight="1">
      <c r="B105" s="19"/>
      <c r="C105" s="85" t="s">
        <v>90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350">
        <f>ROUND($AG$87+$AG$103,2)</f>
        <v>0</v>
      </c>
      <c r="AH105" s="351"/>
      <c r="AI105" s="351"/>
      <c r="AJ105" s="351"/>
      <c r="AK105" s="351"/>
      <c r="AL105" s="351"/>
      <c r="AM105" s="351"/>
      <c r="AN105" s="350">
        <f>ROUND($AN$87+$AN$103,2)</f>
        <v>0</v>
      </c>
      <c r="AO105" s="351"/>
      <c r="AP105" s="351"/>
      <c r="AQ105" s="20"/>
      <c r="AZ105" s="188"/>
    </row>
    <row r="106" spans="2:43" s="6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3"/>
    </row>
  </sheetData>
  <protectedRanges>
    <protectedRange sqref="AC60:AO69 E14:AH15" name="Oblast1"/>
  </protectedRanges>
  <mergeCells count="93">
    <mergeCell ref="AG103:AM103"/>
    <mergeCell ref="AN103:AP103"/>
    <mergeCell ref="AG105:AM105"/>
    <mergeCell ref="AN105:AP105"/>
    <mergeCell ref="AR2:BE2"/>
    <mergeCell ref="AG87:AM87"/>
    <mergeCell ref="AN87:AP87"/>
    <mergeCell ref="AN100:AP100"/>
    <mergeCell ref="AG100:AM100"/>
    <mergeCell ref="AS82:AT84"/>
    <mergeCell ref="AM83:AP83"/>
    <mergeCell ref="AK24:AO24"/>
    <mergeCell ref="C2:AP2"/>
    <mergeCell ref="C4:AP4"/>
    <mergeCell ref="K5:AO5"/>
    <mergeCell ref="K6:AO6"/>
    <mergeCell ref="AK23:AO23"/>
    <mergeCell ref="D98:H98"/>
    <mergeCell ref="D89:H89"/>
    <mergeCell ref="D92:H92"/>
    <mergeCell ref="J101:AF101"/>
    <mergeCell ref="AN99:AP99"/>
    <mergeCell ref="AG99:AM99"/>
    <mergeCell ref="D99:H99"/>
    <mergeCell ref="D101:H101"/>
    <mergeCell ref="D100:H100"/>
    <mergeCell ref="J100:AF100"/>
    <mergeCell ref="J99:AF99"/>
    <mergeCell ref="AN101:AP101"/>
    <mergeCell ref="AG101:AM101"/>
    <mergeCell ref="AK34:AO34"/>
    <mergeCell ref="C76:AP76"/>
    <mergeCell ref="AM82:AP82"/>
    <mergeCell ref="L31:O31"/>
    <mergeCell ref="W31:AE31"/>
    <mergeCell ref="AK31:AO31"/>
    <mergeCell ref="L32:O32"/>
    <mergeCell ref="W32:AE32"/>
    <mergeCell ref="AK32:AO32"/>
    <mergeCell ref="AM80:AN80"/>
    <mergeCell ref="C85:G85"/>
    <mergeCell ref="I85:AF85"/>
    <mergeCell ref="AG85:AM85"/>
    <mergeCell ref="AN85:AP85"/>
    <mergeCell ref="AN98:AP98"/>
    <mergeCell ref="AG98:AM98"/>
    <mergeCell ref="AG89:AM89"/>
    <mergeCell ref="J89:AF89"/>
    <mergeCell ref="J98:AF98"/>
    <mergeCell ref="AN92:AP92"/>
    <mergeCell ref="AG92:AM92"/>
    <mergeCell ref="AN93:AP93"/>
    <mergeCell ref="AG93:AM93"/>
    <mergeCell ref="AN89:AP89"/>
    <mergeCell ref="J93:AF93"/>
    <mergeCell ref="J92:AF92"/>
    <mergeCell ref="AK26:AO26"/>
    <mergeCell ref="L28:O28"/>
    <mergeCell ref="AG94:AM94"/>
    <mergeCell ref="AN88:AP88"/>
    <mergeCell ref="AN94:AP94"/>
    <mergeCell ref="L30:O30"/>
    <mergeCell ref="W30:AE30"/>
    <mergeCell ref="AK30:AO30"/>
    <mergeCell ref="AG88:AM88"/>
    <mergeCell ref="W28:AE28"/>
    <mergeCell ref="AK28:AO28"/>
    <mergeCell ref="L29:O29"/>
    <mergeCell ref="W29:AE29"/>
    <mergeCell ref="AK29:AO29"/>
    <mergeCell ref="X34:AB34"/>
    <mergeCell ref="L78:AO78"/>
    <mergeCell ref="D95:H95"/>
    <mergeCell ref="J95:AF95"/>
    <mergeCell ref="AG95:AM95"/>
    <mergeCell ref="AN95:AP95"/>
    <mergeCell ref="D93:H93"/>
    <mergeCell ref="D90:H90"/>
    <mergeCell ref="J90:AF90"/>
    <mergeCell ref="AG90:AM90"/>
    <mergeCell ref="AN90:AP90"/>
    <mergeCell ref="D97:H97"/>
    <mergeCell ref="J97:AF97"/>
    <mergeCell ref="AG97:AM97"/>
    <mergeCell ref="AN97:AP97"/>
    <mergeCell ref="D96:H96"/>
    <mergeCell ref="J96:AF96"/>
    <mergeCell ref="AG96:AM96"/>
    <mergeCell ref="AN96:AP96"/>
    <mergeCell ref="D91:H91"/>
    <mergeCell ref="J91:AF91"/>
    <mergeCell ref="AG91:AM91"/>
    <mergeCell ref="AN91:AP91"/>
  </mergeCells>
  <hyperlinks>
    <hyperlink ref="K1:S1" location="C2" tooltip="Souhrnný list stavby" display="1) Souhrnný list stavby"/>
    <hyperlink ref="W1:AF1" location="C87" tooltip="Rekapitulace objektů" display="2) Rekapitulace objektů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4"/>
  <sheetViews>
    <sheetView showGridLines="0" zoomScale="85" zoomScaleNormal="85" workbookViewId="0" topLeftCell="A1">
      <pane ySplit="1" topLeftCell="A147" activePane="bottomLeft" state="frozen"/>
      <selection pane="bottomLeft" activeCell="A121" activeCellId="3" sqref="A146:XFD146 A144:XFD144 A138:XFD138 A121:XFD12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9"/>
      <c r="B1" s="136"/>
      <c r="C1" s="136"/>
      <c r="D1" s="137" t="s">
        <v>1</v>
      </c>
      <c r="E1" s="136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136"/>
      <c r="N1" s="136"/>
      <c r="O1" s="137" t="s">
        <v>91</v>
      </c>
      <c r="P1" s="136"/>
      <c r="Q1" s="136"/>
      <c r="R1" s="136"/>
      <c r="S1" s="138" t="s">
        <v>865</v>
      </c>
      <c r="T1" s="138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357" t="s">
        <v>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S2" s="352" t="s">
        <v>5</v>
      </c>
      <c r="T2" s="346"/>
      <c r="U2" s="346"/>
      <c r="V2" s="346"/>
      <c r="W2" s="346"/>
      <c r="X2" s="346"/>
      <c r="Y2" s="346"/>
      <c r="Z2" s="346"/>
      <c r="AA2" s="346"/>
      <c r="AB2" s="346"/>
      <c r="AC2" s="346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348" t="s">
        <v>92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359" t="str">
        <f>'Rekapitulace stavby'!$K$6</f>
        <v>Rekonstrukce komunikace III/00312 ul. Rooseveltova úsek Kolovratská - Kuříčko v Říčanech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R6" s="11"/>
    </row>
    <row r="7" spans="2:18" s="6" customFormat="1" ht="33.75" customHeight="1">
      <c r="B7" s="19"/>
      <c r="D7" s="15" t="s">
        <v>93</v>
      </c>
      <c r="F7" s="360" t="s">
        <v>875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R7" s="20"/>
    </row>
    <row r="8" spans="2:18" s="6" customFormat="1" ht="15" customHeight="1">
      <c r="B8" s="19"/>
      <c r="D8" s="16" t="s">
        <v>17</v>
      </c>
      <c r="F8" s="14" t="s">
        <v>784</v>
      </c>
      <c r="M8" s="16" t="s">
        <v>18</v>
      </c>
      <c r="O8" s="14"/>
      <c r="R8" s="20"/>
    </row>
    <row r="9" spans="2:18" s="6" customFormat="1" ht="15" customHeight="1">
      <c r="B9" s="19"/>
      <c r="D9" s="16" t="s">
        <v>21</v>
      </c>
      <c r="F9" s="14" t="s">
        <v>22</v>
      </c>
      <c r="M9" s="16" t="s">
        <v>23</v>
      </c>
      <c r="O9" s="344">
        <f>'Rekapitulace stavby'!$AN$8</f>
        <v>42011</v>
      </c>
      <c r="P9" s="339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343"/>
      <c r="P11" s="339"/>
      <c r="R11" s="20"/>
    </row>
    <row r="12" spans="2:18" s="6" customFormat="1" ht="18.75" customHeight="1">
      <c r="B12" s="19"/>
      <c r="E12" s="14" t="s">
        <v>22</v>
      </c>
      <c r="M12" s="16" t="s">
        <v>28</v>
      </c>
      <c r="O12" s="343"/>
      <c r="P12" s="339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343" t="str">
        <f>IF('Rekapitulace stavby'!$AN$13="","",'Rekapitulace stavby'!$AN$13)</f>
        <v/>
      </c>
      <c r="P14" s="339"/>
      <c r="R14" s="20"/>
    </row>
    <row r="15" spans="2:18" s="6" customFormat="1" ht="18.75" customHeight="1">
      <c r="B15" s="19"/>
      <c r="E15" s="14" t="str">
        <f>IF('Rekapitulace stavby'!$E$14="","",'Rekapitulace stavby'!$E$14)</f>
        <v xml:space="preserve"> </v>
      </c>
      <c r="M15" s="16" t="s">
        <v>28</v>
      </c>
      <c r="O15" s="343" t="str">
        <f>IF('Rekapitulace stavby'!$AN$14="","",'Rekapitulace stavby'!$AN$14)</f>
        <v/>
      </c>
      <c r="P15" s="339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343" t="s">
        <v>32</v>
      </c>
      <c r="P17" s="339"/>
      <c r="R17" s="20"/>
    </row>
    <row r="18" spans="2:18" s="6" customFormat="1" ht="18.75" customHeight="1">
      <c r="B18" s="19"/>
      <c r="E18" s="14" t="s">
        <v>33</v>
      </c>
      <c r="M18" s="16" t="s">
        <v>28</v>
      </c>
      <c r="O18" s="343" t="s">
        <v>34</v>
      </c>
      <c r="P18" s="339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27</v>
      </c>
      <c r="O20" s="343"/>
      <c r="P20" s="339"/>
      <c r="R20" s="20"/>
    </row>
    <row r="21" spans="2:18" s="6" customFormat="1" ht="18.75" customHeight="1">
      <c r="B21" s="19"/>
      <c r="E21" s="14" t="s">
        <v>37</v>
      </c>
      <c r="M21" s="16" t="s">
        <v>28</v>
      </c>
      <c r="O21" s="343"/>
      <c r="P21" s="339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3" t="s">
        <v>101</v>
      </c>
      <c r="M24" s="345">
        <f>$N$88</f>
        <v>0</v>
      </c>
      <c r="N24" s="339"/>
      <c r="O24" s="339"/>
      <c r="P24" s="339"/>
      <c r="R24" s="20"/>
    </row>
    <row r="25" spans="2:18" s="6" customFormat="1" ht="15" customHeight="1">
      <c r="B25" s="19"/>
      <c r="D25" s="18" t="s">
        <v>102</v>
      </c>
      <c r="M25" s="345">
        <f>$N$95</f>
        <v>0</v>
      </c>
      <c r="N25" s="339"/>
      <c r="O25" s="339"/>
      <c r="P25" s="339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7" t="s">
        <v>40</v>
      </c>
      <c r="M27" s="361">
        <f>ROUND($M$24+$M$25,2)</f>
        <v>0</v>
      </c>
      <c r="N27" s="339"/>
      <c r="O27" s="339"/>
      <c r="P27" s="339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41</v>
      </c>
      <c r="E29" s="24" t="s">
        <v>42</v>
      </c>
      <c r="F29" s="25">
        <v>0.21</v>
      </c>
      <c r="G29" s="88" t="s">
        <v>43</v>
      </c>
      <c r="H29" s="189">
        <f>ROUND((SUM($BE$95:$BE$96)+SUM($BE$114:$BE$153)),2)</f>
        <v>0</v>
      </c>
      <c r="I29" s="190"/>
      <c r="J29" s="190"/>
      <c r="M29" s="362">
        <f>ROUND((SUM($BE$95:$BE$96)+SUM($BE$114:$BE$153))*$F$29,2)</f>
        <v>0</v>
      </c>
      <c r="N29" s="339"/>
      <c r="O29" s="339"/>
      <c r="P29" s="339"/>
      <c r="R29" s="20"/>
    </row>
    <row r="30" spans="2:18" s="6" customFormat="1" ht="15" customHeight="1">
      <c r="B30" s="19"/>
      <c r="E30" s="24" t="s">
        <v>44</v>
      </c>
      <c r="F30" s="25">
        <v>0.15</v>
      </c>
      <c r="G30" s="88" t="s">
        <v>43</v>
      </c>
      <c r="H30" s="189">
        <f>ROUND((SUM($BF$95:$BF$96)+SUM($BF$114:$BF$153)),2)</f>
        <v>0</v>
      </c>
      <c r="I30" s="190"/>
      <c r="J30" s="190"/>
      <c r="M30" s="362">
        <f>ROUND((SUM($BF$95:$BF$96)+SUM($BF$114:$BF$153))*$F$30,2)</f>
        <v>0</v>
      </c>
      <c r="N30" s="339"/>
      <c r="O30" s="339"/>
      <c r="P30" s="339"/>
      <c r="R30" s="20"/>
    </row>
    <row r="31" spans="2:18" s="6" customFormat="1" ht="15" customHeight="1" hidden="1">
      <c r="B31" s="19"/>
      <c r="E31" s="24" t="s">
        <v>45</v>
      </c>
      <c r="F31" s="25">
        <v>0.21</v>
      </c>
      <c r="G31" s="88" t="s">
        <v>43</v>
      </c>
      <c r="H31" s="362">
        <f>ROUND((SUM($BG$95:$BG$96)+SUM($BG$114:$BG$153)),2)</f>
        <v>0</v>
      </c>
      <c r="I31" s="339"/>
      <c r="J31" s="339"/>
      <c r="M31" s="362">
        <v>0</v>
      </c>
      <c r="N31" s="339"/>
      <c r="O31" s="339"/>
      <c r="P31" s="339"/>
      <c r="R31" s="20"/>
    </row>
    <row r="32" spans="2:18" s="6" customFormat="1" ht="15" customHeight="1" hidden="1">
      <c r="B32" s="19"/>
      <c r="E32" s="24" t="s">
        <v>46</v>
      </c>
      <c r="F32" s="25">
        <v>0.15</v>
      </c>
      <c r="G32" s="88" t="s">
        <v>43</v>
      </c>
      <c r="H32" s="362">
        <f>ROUND((SUM($BH$95:$BH$96)+SUM($BH$114:$BH$153)),2)</f>
        <v>0</v>
      </c>
      <c r="I32" s="339"/>
      <c r="J32" s="339"/>
      <c r="M32" s="362">
        <v>0</v>
      </c>
      <c r="N32" s="339"/>
      <c r="O32" s="339"/>
      <c r="P32" s="339"/>
      <c r="R32" s="20"/>
    </row>
    <row r="33" spans="2:18" s="6" customFormat="1" ht="15" customHeight="1" hidden="1">
      <c r="B33" s="19"/>
      <c r="E33" s="24" t="s">
        <v>47</v>
      </c>
      <c r="F33" s="25">
        <v>0</v>
      </c>
      <c r="G33" s="88" t="s">
        <v>43</v>
      </c>
      <c r="H33" s="362">
        <f>ROUND((SUM($BI$95:$BI$96)+SUM($BI$114:$BI$153)),2)</f>
        <v>0</v>
      </c>
      <c r="I33" s="339"/>
      <c r="J33" s="339"/>
      <c r="M33" s="362">
        <v>0</v>
      </c>
      <c r="N33" s="339"/>
      <c r="O33" s="339"/>
      <c r="P33" s="339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48</v>
      </c>
      <c r="E35" s="30"/>
      <c r="F35" s="30"/>
      <c r="G35" s="89" t="s">
        <v>49</v>
      </c>
      <c r="H35" s="31" t="s">
        <v>50</v>
      </c>
      <c r="I35" s="30"/>
      <c r="J35" s="30"/>
      <c r="K35" s="30"/>
      <c r="L35" s="347">
        <f>ROUND(SUM($M$27:$M$33),2)</f>
        <v>0</v>
      </c>
      <c r="M35" s="337"/>
      <c r="N35" s="337"/>
      <c r="O35" s="337"/>
      <c r="P35" s="342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348" t="s">
        <v>103</v>
      </c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359" t="str">
        <f>$F$6</f>
        <v>Rekonstrukce komunikace III/00312 ul. Rooseveltova úsek Kolovratská - Kuříčko v Říčanech</v>
      </c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R78" s="20"/>
    </row>
    <row r="79" spans="2:18" s="6" customFormat="1" ht="37.5" customHeight="1">
      <c r="B79" s="19"/>
      <c r="C79" s="49" t="s">
        <v>93</v>
      </c>
      <c r="F79" s="338" t="str">
        <f>$F$7</f>
        <v>IO 04.A rekonstrukce osvětlení Říčany</v>
      </c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21</v>
      </c>
      <c r="F81" s="14" t="str">
        <f>$F$9</f>
        <v>Město Říčany</v>
      </c>
      <c r="K81" s="16" t="s">
        <v>23</v>
      </c>
      <c r="M81" s="344">
        <f>IF($O$9="","",$O$9)</f>
        <v>42011</v>
      </c>
      <c r="N81" s="339"/>
      <c r="O81" s="339"/>
      <c r="P81" s="339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Říčany</v>
      </c>
      <c r="K83" s="16" t="s">
        <v>31</v>
      </c>
      <c r="M83" s="343" t="str">
        <f>$E$18</f>
        <v>Sella &amp; Agreta s.r.o.</v>
      </c>
      <c r="N83" s="339"/>
      <c r="O83" s="339"/>
      <c r="P83" s="339"/>
      <c r="Q83" s="339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 xml:space="preserve"> </v>
      </c>
      <c r="K84" s="16" t="s">
        <v>36</v>
      </c>
      <c r="M84" s="343" t="str">
        <f>$E$21</f>
        <v>Ing. MIlan Petr</v>
      </c>
      <c r="N84" s="339"/>
      <c r="O84" s="339"/>
      <c r="P84" s="339"/>
      <c r="Q84" s="339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363" t="s">
        <v>104</v>
      </c>
      <c r="D86" s="351"/>
      <c r="E86" s="351"/>
      <c r="F86" s="351"/>
      <c r="G86" s="351"/>
      <c r="H86" s="28"/>
      <c r="I86" s="28"/>
      <c r="J86" s="28"/>
      <c r="K86" s="28"/>
      <c r="L86" s="28"/>
      <c r="M86" s="28"/>
      <c r="N86" s="363" t="s">
        <v>105</v>
      </c>
      <c r="O86" s="339"/>
      <c r="P86" s="339"/>
      <c r="Q86" s="339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106</v>
      </c>
      <c r="N88" s="349">
        <f>ROUND($N$114,2)</f>
        <v>0</v>
      </c>
      <c r="O88" s="339"/>
      <c r="P88" s="339"/>
      <c r="Q88" s="339"/>
      <c r="R88" s="20"/>
      <c r="AU88" s="6" t="s">
        <v>107</v>
      </c>
    </row>
    <row r="89" spans="2:18" s="64" customFormat="1" ht="25.5" customHeight="1">
      <c r="B89" s="90"/>
      <c r="D89" s="91" t="s">
        <v>785</v>
      </c>
      <c r="N89" s="364">
        <f>ROUND($N$115,2)</f>
        <v>0</v>
      </c>
      <c r="O89" s="365"/>
      <c r="P89" s="365"/>
      <c r="Q89" s="365"/>
      <c r="R89" s="92"/>
    </row>
    <row r="90" spans="2:18" s="73" customFormat="1" ht="21" customHeight="1">
      <c r="B90" s="93"/>
      <c r="D90" s="75" t="s">
        <v>786</v>
      </c>
      <c r="N90" s="366">
        <f>ROUND($N$133,2)</f>
        <v>0</v>
      </c>
      <c r="O90" s="365"/>
      <c r="P90" s="365"/>
      <c r="Q90" s="365"/>
      <c r="R90" s="94"/>
    </row>
    <row r="91" spans="2:18" s="73" customFormat="1" ht="21" customHeight="1">
      <c r="B91" s="93"/>
      <c r="D91" s="75" t="s">
        <v>787</v>
      </c>
      <c r="N91" s="366">
        <f>ROUND($N$143,2)</f>
        <v>0</v>
      </c>
      <c r="O91" s="365"/>
      <c r="P91" s="365"/>
      <c r="Q91" s="365"/>
      <c r="R91" s="94"/>
    </row>
    <row r="92" spans="2:18" s="73" customFormat="1" ht="21" customHeight="1">
      <c r="B92" s="93"/>
      <c r="D92" s="75" t="s">
        <v>788</v>
      </c>
      <c r="N92" s="366">
        <f>ROUND($N$147,2)</f>
        <v>0</v>
      </c>
      <c r="O92" s="365"/>
      <c r="P92" s="365"/>
      <c r="Q92" s="365"/>
      <c r="R92" s="94"/>
    </row>
    <row r="93" spans="2:18" s="73" customFormat="1" ht="21" customHeight="1">
      <c r="B93" s="93"/>
      <c r="D93" s="75" t="s">
        <v>789</v>
      </c>
      <c r="N93" s="366">
        <f>ROUND($N$150,2)</f>
        <v>0</v>
      </c>
      <c r="O93" s="365"/>
      <c r="P93" s="365"/>
      <c r="Q93" s="365"/>
      <c r="R93" s="94"/>
    </row>
    <row r="94" spans="2:18" s="6" customFormat="1" ht="22.5" customHeight="1">
      <c r="B94" s="19"/>
      <c r="R94" s="20"/>
    </row>
    <row r="95" spans="2:21" s="6" customFormat="1" ht="30" customHeight="1">
      <c r="B95" s="19"/>
      <c r="C95" s="59" t="s">
        <v>116</v>
      </c>
      <c r="N95" s="349">
        <v>0</v>
      </c>
      <c r="O95" s="339"/>
      <c r="P95" s="339"/>
      <c r="Q95" s="339"/>
      <c r="R95" s="20"/>
      <c r="T95" s="95"/>
      <c r="U95" s="96" t="s">
        <v>41</v>
      </c>
    </row>
    <row r="96" spans="2:18" s="6" customFormat="1" ht="18.75" customHeight="1">
      <c r="B96" s="19"/>
      <c r="R96" s="20"/>
    </row>
    <row r="97" spans="2:18" s="6" customFormat="1" ht="30" customHeight="1">
      <c r="B97" s="19"/>
      <c r="C97" s="85" t="s">
        <v>90</v>
      </c>
      <c r="D97" s="28"/>
      <c r="E97" s="28"/>
      <c r="F97" s="28"/>
      <c r="G97" s="28"/>
      <c r="H97" s="28"/>
      <c r="I97" s="28"/>
      <c r="J97" s="28"/>
      <c r="K97" s="28"/>
      <c r="L97" s="350">
        <f>ROUND(SUM($N$88+$N$95),2)</f>
        <v>0</v>
      </c>
      <c r="M97" s="351"/>
      <c r="N97" s="351"/>
      <c r="O97" s="351"/>
      <c r="P97" s="351"/>
      <c r="Q97" s="351"/>
      <c r="R97" s="20"/>
    </row>
    <row r="98" spans="2:18" s="6" customFormat="1" ht="7.5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3"/>
    </row>
    <row r="102" spans="2:18" s="6" customFormat="1" ht="7.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</row>
    <row r="103" spans="2:18" s="6" customFormat="1" ht="37.5" customHeight="1">
      <c r="B103" s="19"/>
      <c r="C103" s="348" t="s">
        <v>120</v>
      </c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20"/>
    </row>
    <row r="104" spans="2:18" s="6" customFormat="1" ht="7.5" customHeight="1">
      <c r="B104" s="19"/>
      <c r="R104" s="20"/>
    </row>
    <row r="105" spans="2:18" s="6" customFormat="1" ht="30.75" customHeight="1">
      <c r="B105" s="19"/>
      <c r="C105" s="16" t="s">
        <v>14</v>
      </c>
      <c r="F105" s="359" t="str">
        <f>$F$6</f>
        <v>Rekonstrukce komunikace III/00312 ul. Rooseveltova úsek Kolovratská - Kuříčko v Říčanech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R105" s="20"/>
    </row>
    <row r="106" spans="2:18" s="6" customFormat="1" ht="37.5" customHeight="1">
      <c r="B106" s="19"/>
      <c r="C106" s="49" t="s">
        <v>93</v>
      </c>
      <c r="F106" s="338" t="str">
        <f>$F$7</f>
        <v>IO 04.A rekonstrukce osvětlení Říčany</v>
      </c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R106" s="20"/>
    </row>
    <row r="107" spans="2:18" s="6" customFormat="1" ht="7.5" customHeight="1">
      <c r="B107" s="19"/>
      <c r="R107" s="20"/>
    </row>
    <row r="108" spans="2:18" s="6" customFormat="1" ht="18.75" customHeight="1">
      <c r="B108" s="19"/>
      <c r="C108" s="16" t="s">
        <v>21</v>
      </c>
      <c r="F108" s="14" t="str">
        <f>$F$9</f>
        <v>Město Říčany</v>
      </c>
      <c r="K108" s="16" t="s">
        <v>23</v>
      </c>
      <c r="M108" s="344">
        <f>IF($O$9="","",$O$9)</f>
        <v>42011</v>
      </c>
      <c r="N108" s="339"/>
      <c r="O108" s="339"/>
      <c r="P108" s="339"/>
      <c r="R108" s="20"/>
    </row>
    <row r="109" spans="2:18" s="6" customFormat="1" ht="7.5" customHeight="1">
      <c r="B109" s="19"/>
      <c r="R109" s="20"/>
    </row>
    <row r="110" spans="2:18" s="6" customFormat="1" ht="15.75" customHeight="1">
      <c r="B110" s="19"/>
      <c r="C110" s="16" t="s">
        <v>26</v>
      </c>
      <c r="F110" s="14" t="str">
        <f>$E$12</f>
        <v>Město Říčany</v>
      </c>
      <c r="K110" s="16" t="s">
        <v>31</v>
      </c>
      <c r="M110" s="343" t="str">
        <f>$E$18</f>
        <v>Sella &amp; Agreta s.r.o.</v>
      </c>
      <c r="N110" s="339"/>
      <c r="O110" s="339"/>
      <c r="P110" s="339"/>
      <c r="Q110" s="339"/>
      <c r="R110" s="20"/>
    </row>
    <row r="111" spans="2:18" s="6" customFormat="1" ht="15" customHeight="1">
      <c r="B111" s="19"/>
      <c r="C111" s="16" t="s">
        <v>29</v>
      </c>
      <c r="F111" s="14" t="str">
        <f>IF($E$15="","",$E$15)</f>
        <v xml:space="preserve"> </v>
      </c>
      <c r="K111" s="16" t="s">
        <v>36</v>
      </c>
      <c r="M111" s="343" t="str">
        <f>$E$21</f>
        <v>Ing. MIlan Petr</v>
      </c>
      <c r="N111" s="339"/>
      <c r="O111" s="339"/>
      <c r="P111" s="339"/>
      <c r="Q111" s="339"/>
      <c r="R111" s="20"/>
    </row>
    <row r="112" spans="2:18" s="6" customFormat="1" ht="11.25" customHeight="1">
      <c r="B112" s="19"/>
      <c r="R112" s="20"/>
    </row>
    <row r="113" spans="2:27" s="102" customFormat="1" ht="30" customHeight="1">
      <c r="B113" s="103"/>
      <c r="C113" s="104" t="s">
        <v>121</v>
      </c>
      <c r="D113" s="105" t="s">
        <v>122</v>
      </c>
      <c r="E113" s="105" t="s">
        <v>59</v>
      </c>
      <c r="F113" s="369" t="s">
        <v>123</v>
      </c>
      <c r="G113" s="370"/>
      <c r="H113" s="370"/>
      <c r="I113" s="370"/>
      <c r="J113" s="105" t="s">
        <v>124</v>
      </c>
      <c r="K113" s="105" t="s">
        <v>125</v>
      </c>
      <c r="L113" s="369" t="s">
        <v>126</v>
      </c>
      <c r="M113" s="370"/>
      <c r="N113" s="369" t="s">
        <v>127</v>
      </c>
      <c r="O113" s="370"/>
      <c r="P113" s="370"/>
      <c r="Q113" s="371"/>
      <c r="R113" s="106"/>
      <c r="T113" s="54" t="s">
        <v>128</v>
      </c>
      <c r="U113" s="55" t="s">
        <v>41</v>
      </c>
      <c r="V113" s="55" t="s">
        <v>129</v>
      </c>
      <c r="W113" s="55" t="s">
        <v>130</v>
      </c>
      <c r="X113" s="55" t="s">
        <v>131</v>
      </c>
      <c r="Y113" s="55" t="s">
        <v>132</v>
      </c>
      <c r="Z113" s="55" t="s">
        <v>133</v>
      </c>
      <c r="AA113" s="56" t="s">
        <v>134</v>
      </c>
    </row>
    <row r="114" spans="2:63" s="6" customFormat="1" ht="30" customHeight="1">
      <c r="B114" s="19"/>
      <c r="C114" s="59" t="s">
        <v>101</v>
      </c>
      <c r="N114" s="386">
        <f>$BK$114</f>
        <v>0</v>
      </c>
      <c r="O114" s="339"/>
      <c r="P114" s="339"/>
      <c r="Q114" s="339"/>
      <c r="R114" s="20"/>
      <c r="T114" s="58"/>
      <c r="U114" s="33"/>
      <c r="V114" s="33"/>
      <c r="W114" s="107">
        <f>$W$115</f>
        <v>0</v>
      </c>
      <c r="X114" s="33"/>
      <c r="Y114" s="107">
        <f>$Y$115</f>
        <v>0</v>
      </c>
      <c r="Z114" s="33"/>
      <c r="AA114" s="108">
        <f>$AA$115</f>
        <v>0</v>
      </c>
      <c r="AT114" s="6" t="s">
        <v>76</v>
      </c>
      <c r="AU114" s="6" t="s">
        <v>107</v>
      </c>
      <c r="BK114" s="109">
        <f>$BK$115</f>
        <v>0</v>
      </c>
    </row>
    <row r="115" spans="2:63" s="110" customFormat="1" ht="37.5" customHeight="1">
      <c r="B115" s="111"/>
      <c r="D115" s="112" t="s">
        <v>785</v>
      </c>
      <c r="N115" s="387">
        <f>$BK$115</f>
        <v>0</v>
      </c>
      <c r="O115" s="384"/>
      <c r="P115" s="384"/>
      <c r="Q115" s="384"/>
      <c r="R115" s="114"/>
      <c r="T115" s="115"/>
      <c r="W115" s="116">
        <f>$W$116+SUM($W$117:$W$133)+$W$143+$W$147+$W$150</f>
        <v>0</v>
      </c>
      <c r="Y115" s="116">
        <f>$Y$116+SUM($Y$117:$Y$133)+$Y$143+$Y$147+$Y$150</f>
        <v>0</v>
      </c>
      <c r="AA115" s="117">
        <f>$AA$116+SUM($AA$117:$AA$133)+$AA$143+$AA$147+$AA$150</f>
        <v>0</v>
      </c>
      <c r="AR115" s="113" t="s">
        <v>20</v>
      </c>
      <c r="AT115" s="113" t="s">
        <v>76</v>
      </c>
      <c r="AU115" s="113" t="s">
        <v>77</v>
      </c>
      <c r="AY115" s="113" t="s">
        <v>135</v>
      </c>
      <c r="BK115" s="118">
        <f>$BK$116+SUM($BK$117:$BK$133)+$BK$143+$BK$147+$BK$150</f>
        <v>0</v>
      </c>
    </row>
    <row r="116" spans="2:64" s="6" customFormat="1" ht="27" customHeight="1">
      <c r="B116" s="19"/>
      <c r="C116" s="120" t="s">
        <v>20</v>
      </c>
      <c r="D116" s="120" t="s">
        <v>136</v>
      </c>
      <c r="E116" s="121" t="s">
        <v>790</v>
      </c>
      <c r="F116" s="372" t="s">
        <v>791</v>
      </c>
      <c r="G116" s="373"/>
      <c r="H116" s="373"/>
      <c r="I116" s="373"/>
      <c r="J116" s="122" t="s">
        <v>792</v>
      </c>
      <c r="K116" s="123">
        <v>7</v>
      </c>
      <c r="L116" s="426">
        <v>0</v>
      </c>
      <c r="M116" s="427"/>
      <c r="N116" s="374">
        <f>ROUND($L$116*$K$116,2)</f>
        <v>0</v>
      </c>
      <c r="O116" s="373"/>
      <c r="P116" s="373"/>
      <c r="Q116" s="373"/>
      <c r="R116" s="20"/>
      <c r="T116" s="124"/>
      <c r="U116" s="26" t="s">
        <v>42</v>
      </c>
      <c r="V116" s="125">
        <v>0</v>
      </c>
      <c r="W116" s="125">
        <f>$V$116*$K$116</f>
        <v>0</v>
      </c>
      <c r="X116" s="125">
        <v>0</v>
      </c>
      <c r="Y116" s="125">
        <f>$X$116*$K$116</f>
        <v>0</v>
      </c>
      <c r="Z116" s="125">
        <v>0</v>
      </c>
      <c r="AA116" s="126">
        <f>$Z$116*$K$116</f>
        <v>0</v>
      </c>
      <c r="AR116" s="6" t="s">
        <v>140</v>
      </c>
      <c r="AT116" s="6" t="s">
        <v>136</v>
      </c>
      <c r="AU116" s="6" t="s">
        <v>20</v>
      </c>
      <c r="AY116" s="6" t="s">
        <v>135</v>
      </c>
      <c r="BE116" s="99">
        <f>IF($U$116="základní",$N$116,0)</f>
        <v>0</v>
      </c>
      <c r="BF116" s="99">
        <f>IF($U$116="snížená",$N$116,0)</f>
        <v>0</v>
      </c>
      <c r="BG116" s="99">
        <f>IF($U$116="zákl. přenesená",$N$116,0)</f>
        <v>0</v>
      </c>
      <c r="BH116" s="99">
        <f>IF($U$116="sníž. přenesená",$N$116,0)</f>
        <v>0</v>
      </c>
      <c r="BI116" s="99">
        <f>IF($U$116="nulová",$N$116,0)</f>
        <v>0</v>
      </c>
      <c r="BJ116" s="6" t="s">
        <v>20</v>
      </c>
      <c r="BK116" s="99">
        <f>ROUND($L$116*$K$116,2)</f>
        <v>0</v>
      </c>
      <c r="BL116" s="6" t="s">
        <v>140</v>
      </c>
    </row>
    <row r="117" spans="2:64" s="6" customFormat="1" ht="15.75" customHeight="1">
      <c r="B117" s="19"/>
      <c r="C117" s="120" t="s">
        <v>80</v>
      </c>
      <c r="D117" s="120" t="s">
        <v>136</v>
      </c>
      <c r="E117" s="121" t="s">
        <v>793</v>
      </c>
      <c r="F117" s="372" t="s">
        <v>794</v>
      </c>
      <c r="G117" s="373"/>
      <c r="H117" s="373"/>
      <c r="I117" s="373"/>
      <c r="J117" s="122" t="s">
        <v>792</v>
      </c>
      <c r="K117" s="123">
        <v>3</v>
      </c>
      <c r="L117" s="426">
        <v>0</v>
      </c>
      <c r="M117" s="427"/>
      <c r="N117" s="374">
        <f>ROUND($L$117*$K$117,2)</f>
        <v>0</v>
      </c>
      <c r="O117" s="373"/>
      <c r="P117" s="373"/>
      <c r="Q117" s="373"/>
      <c r="R117" s="20"/>
      <c r="T117" s="124"/>
      <c r="U117" s="26" t="s">
        <v>42</v>
      </c>
      <c r="V117" s="125">
        <v>0</v>
      </c>
      <c r="W117" s="125">
        <f>$V$117*$K$117</f>
        <v>0</v>
      </c>
      <c r="X117" s="125">
        <v>0</v>
      </c>
      <c r="Y117" s="125">
        <f>$X$117*$K$117</f>
        <v>0</v>
      </c>
      <c r="Z117" s="125">
        <v>0</v>
      </c>
      <c r="AA117" s="126">
        <f>$Z$117*$K$117</f>
        <v>0</v>
      </c>
      <c r="AR117" s="6" t="s">
        <v>140</v>
      </c>
      <c r="AT117" s="6" t="s">
        <v>136</v>
      </c>
      <c r="AU117" s="6" t="s">
        <v>20</v>
      </c>
      <c r="AY117" s="6" t="s">
        <v>135</v>
      </c>
      <c r="BE117" s="99">
        <f>IF($U$117="základní",$N$117,0)</f>
        <v>0</v>
      </c>
      <c r="BF117" s="99">
        <f>IF($U$117="snížená",$N$117,0)</f>
        <v>0</v>
      </c>
      <c r="BG117" s="99">
        <f>IF($U$117="zákl. přenesená",$N$117,0)</f>
        <v>0</v>
      </c>
      <c r="BH117" s="99">
        <f>IF($U$117="sníž. přenesená",$N$117,0)</f>
        <v>0</v>
      </c>
      <c r="BI117" s="99">
        <f>IF($U$117="nulová",$N$117,0)</f>
        <v>0</v>
      </c>
      <c r="BJ117" s="6" t="s">
        <v>20</v>
      </c>
      <c r="BK117" s="99">
        <f>ROUND($L$117*$K$117,2)</f>
        <v>0</v>
      </c>
      <c r="BL117" s="6" t="s">
        <v>140</v>
      </c>
    </row>
    <row r="118" spans="2:64" s="6" customFormat="1" ht="15.75" customHeight="1">
      <c r="B118" s="19"/>
      <c r="C118" s="120" t="s">
        <v>143</v>
      </c>
      <c r="D118" s="120" t="s">
        <v>136</v>
      </c>
      <c r="E118" s="121" t="s">
        <v>795</v>
      </c>
      <c r="F118" s="372" t="s">
        <v>796</v>
      </c>
      <c r="G118" s="373"/>
      <c r="H118" s="373"/>
      <c r="I118" s="373"/>
      <c r="J118" s="122" t="s">
        <v>792</v>
      </c>
      <c r="K118" s="123">
        <v>2</v>
      </c>
      <c r="L118" s="426">
        <v>0</v>
      </c>
      <c r="M118" s="427"/>
      <c r="N118" s="374">
        <f>ROUND($L$118*$K$118,2)</f>
        <v>0</v>
      </c>
      <c r="O118" s="373"/>
      <c r="P118" s="373"/>
      <c r="Q118" s="373"/>
      <c r="R118" s="20"/>
      <c r="T118" s="124"/>
      <c r="U118" s="26" t="s">
        <v>42</v>
      </c>
      <c r="V118" s="125">
        <v>0</v>
      </c>
      <c r="W118" s="125">
        <f>$V$118*$K$118</f>
        <v>0</v>
      </c>
      <c r="X118" s="125">
        <v>0</v>
      </c>
      <c r="Y118" s="125">
        <f>$X$118*$K$118</f>
        <v>0</v>
      </c>
      <c r="Z118" s="125">
        <v>0</v>
      </c>
      <c r="AA118" s="126">
        <f>$Z$118*$K$118</f>
        <v>0</v>
      </c>
      <c r="AR118" s="6" t="s">
        <v>140</v>
      </c>
      <c r="AT118" s="6" t="s">
        <v>136</v>
      </c>
      <c r="AU118" s="6" t="s">
        <v>20</v>
      </c>
      <c r="AY118" s="6" t="s">
        <v>135</v>
      </c>
      <c r="BE118" s="99">
        <f>IF($U$118="základní",$N$118,0)</f>
        <v>0</v>
      </c>
      <c r="BF118" s="99">
        <f>IF($U$118="snížená",$N$118,0)</f>
        <v>0</v>
      </c>
      <c r="BG118" s="99">
        <f>IF($U$118="zákl. přenesená",$N$118,0)</f>
        <v>0</v>
      </c>
      <c r="BH118" s="99">
        <f>IF($U$118="sníž. přenesená",$N$118,0)</f>
        <v>0</v>
      </c>
      <c r="BI118" s="99">
        <f>IF($U$118="nulová",$N$118,0)</f>
        <v>0</v>
      </c>
      <c r="BJ118" s="6" t="s">
        <v>20</v>
      </c>
      <c r="BK118" s="99">
        <f>ROUND($L$118*$K$118,2)</f>
        <v>0</v>
      </c>
      <c r="BL118" s="6" t="s">
        <v>140</v>
      </c>
    </row>
    <row r="119" spans="2:64" s="6" customFormat="1" ht="15.75" customHeight="1">
      <c r="B119" s="19"/>
      <c r="C119" s="120" t="s">
        <v>140</v>
      </c>
      <c r="D119" s="120" t="s">
        <v>136</v>
      </c>
      <c r="E119" s="121" t="s">
        <v>797</v>
      </c>
      <c r="F119" s="372" t="s">
        <v>798</v>
      </c>
      <c r="G119" s="373"/>
      <c r="H119" s="373"/>
      <c r="I119" s="373"/>
      <c r="J119" s="122" t="s">
        <v>792</v>
      </c>
      <c r="K119" s="123">
        <v>10</v>
      </c>
      <c r="L119" s="426">
        <v>0</v>
      </c>
      <c r="M119" s="427"/>
      <c r="N119" s="374">
        <f>ROUND($L$119*$K$119,2)</f>
        <v>0</v>
      </c>
      <c r="O119" s="373"/>
      <c r="P119" s="373"/>
      <c r="Q119" s="373"/>
      <c r="R119" s="20"/>
      <c r="T119" s="124"/>
      <c r="U119" s="26" t="s">
        <v>42</v>
      </c>
      <c r="V119" s="125">
        <v>0</v>
      </c>
      <c r="W119" s="125">
        <f>$V$119*$K$119</f>
        <v>0</v>
      </c>
      <c r="X119" s="125">
        <v>0</v>
      </c>
      <c r="Y119" s="125">
        <f>$X$119*$K$119</f>
        <v>0</v>
      </c>
      <c r="Z119" s="125">
        <v>0</v>
      </c>
      <c r="AA119" s="126">
        <f>$Z$119*$K$119</f>
        <v>0</v>
      </c>
      <c r="AR119" s="6" t="s">
        <v>140</v>
      </c>
      <c r="AT119" s="6" t="s">
        <v>136</v>
      </c>
      <c r="AU119" s="6" t="s">
        <v>20</v>
      </c>
      <c r="AY119" s="6" t="s">
        <v>135</v>
      </c>
      <c r="BE119" s="99">
        <f>IF($U$119="základní",$N$119,0)</f>
        <v>0</v>
      </c>
      <c r="BF119" s="99">
        <f>IF($U$119="snížená",$N$119,0)</f>
        <v>0</v>
      </c>
      <c r="BG119" s="99">
        <f>IF($U$119="zákl. přenesená",$N$119,0)</f>
        <v>0</v>
      </c>
      <c r="BH119" s="99">
        <f>IF($U$119="sníž. přenesená",$N$119,0)</f>
        <v>0</v>
      </c>
      <c r="BI119" s="99">
        <f>IF($U$119="nulová",$N$119,0)</f>
        <v>0</v>
      </c>
      <c r="BJ119" s="6" t="s">
        <v>20</v>
      </c>
      <c r="BK119" s="99">
        <f>ROUND($L$119*$K$119,2)</f>
        <v>0</v>
      </c>
      <c r="BL119" s="6" t="s">
        <v>140</v>
      </c>
    </row>
    <row r="120" spans="2:64" s="6" customFormat="1" ht="15.75" customHeight="1">
      <c r="B120" s="19"/>
      <c r="C120" s="120" t="s">
        <v>148</v>
      </c>
      <c r="D120" s="120" t="s">
        <v>136</v>
      </c>
      <c r="E120" s="121" t="s">
        <v>799</v>
      </c>
      <c r="F120" s="372" t="s">
        <v>800</v>
      </c>
      <c r="G120" s="373"/>
      <c r="H120" s="373"/>
      <c r="I120" s="373"/>
      <c r="J120" s="122" t="s">
        <v>208</v>
      </c>
      <c r="K120" s="123">
        <v>450</v>
      </c>
      <c r="L120" s="426">
        <v>0</v>
      </c>
      <c r="M120" s="427"/>
      <c r="N120" s="374">
        <f>ROUND($L$120*$K$120,2)</f>
        <v>0</v>
      </c>
      <c r="O120" s="373"/>
      <c r="P120" s="373"/>
      <c r="Q120" s="373"/>
      <c r="R120" s="20"/>
      <c r="T120" s="124"/>
      <c r="U120" s="26" t="s">
        <v>42</v>
      </c>
      <c r="V120" s="125">
        <v>0</v>
      </c>
      <c r="W120" s="125">
        <f>$V$120*$K$120</f>
        <v>0</v>
      </c>
      <c r="X120" s="125">
        <v>0</v>
      </c>
      <c r="Y120" s="125">
        <f>$X$120*$K$120</f>
        <v>0</v>
      </c>
      <c r="Z120" s="125">
        <v>0</v>
      </c>
      <c r="AA120" s="126">
        <f>$Z$120*$K$120</f>
        <v>0</v>
      </c>
      <c r="AR120" s="6" t="s">
        <v>140</v>
      </c>
      <c r="AT120" s="6" t="s">
        <v>136</v>
      </c>
      <c r="AU120" s="6" t="s">
        <v>20</v>
      </c>
      <c r="AY120" s="6" t="s">
        <v>135</v>
      </c>
      <c r="BE120" s="99">
        <f>IF($U$120="základní",$N$120,0)</f>
        <v>0</v>
      </c>
      <c r="BF120" s="99">
        <f>IF($U$120="snížená",$N$120,0)</f>
        <v>0</v>
      </c>
      <c r="BG120" s="99">
        <f>IF($U$120="zákl. přenesená",$N$120,0)</f>
        <v>0</v>
      </c>
      <c r="BH120" s="99">
        <f>IF($U$120="sníž. přenesená",$N$120,0)</f>
        <v>0</v>
      </c>
      <c r="BI120" s="99">
        <f>IF($U$120="nulová",$N$120,0)</f>
        <v>0</v>
      </c>
      <c r="BJ120" s="6" t="s">
        <v>20</v>
      </c>
      <c r="BK120" s="99">
        <f>ROUND($L$120*$K$120,2)</f>
        <v>0</v>
      </c>
      <c r="BL120" s="6" t="s">
        <v>140</v>
      </c>
    </row>
    <row r="121" spans="2:64" s="6" customFormat="1" ht="15.75" customHeight="1" hidden="1">
      <c r="B121" s="19"/>
      <c r="C121" s="120" t="s">
        <v>151</v>
      </c>
      <c r="D121" s="120" t="s">
        <v>136</v>
      </c>
      <c r="E121" s="121" t="s">
        <v>801</v>
      </c>
      <c r="F121" s="372" t="s">
        <v>802</v>
      </c>
      <c r="G121" s="373"/>
      <c r="H121" s="373"/>
      <c r="I121" s="373"/>
      <c r="J121" s="122" t="s">
        <v>208</v>
      </c>
      <c r="K121" s="123">
        <v>0</v>
      </c>
      <c r="L121" s="426">
        <v>0</v>
      </c>
      <c r="M121" s="427"/>
      <c r="N121" s="374">
        <f>ROUND($L$121*$K$121,2)</f>
        <v>0</v>
      </c>
      <c r="O121" s="373"/>
      <c r="P121" s="373"/>
      <c r="Q121" s="373"/>
      <c r="R121" s="20"/>
      <c r="T121" s="124"/>
      <c r="U121" s="26" t="s">
        <v>42</v>
      </c>
      <c r="V121" s="125">
        <v>0</v>
      </c>
      <c r="W121" s="125">
        <f>$V$121*$K$121</f>
        <v>0</v>
      </c>
      <c r="X121" s="125">
        <v>0</v>
      </c>
      <c r="Y121" s="125">
        <f>$X$121*$K$121</f>
        <v>0</v>
      </c>
      <c r="Z121" s="125">
        <v>0</v>
      </c>
      <c r="AA121" s="126">
        <f>$Z$121*$K$121</f>
        <v>0</v>
      </c>
      <c r="AR121" s="6" t="s">
        <v>140</v>
      </c>
      <c r="AT121" s="6" t="s">
        <v>136</v>
      </c>
      <c r="AU121" s="6" t="s">
        <v>20</v>
      </c>
      <c r="AY121" s="6" t="s">
        <v>135</v>
      </c>
      <c r="BE121" s="99">
        <f>IF($U$121="základní",$N$121,0)</f>
        <v>0</v>
      </c>
      <c r="BF121" s="99">
        <f>IF($U$121="snížená",$N$121,0)</f>
        <v>0</v>
      </c>
      <c r="BG121" s="99">
        <f>IF($U$121="zákl. přenesená",$N$121,0)</f>
        <v>0</v>
      </c>
      <c r="BH121" s="99">
        <f>IF($U$121="sníž. přenesená",$N$121,0)</f>
        <v>0</v>
      </c>
      <c r="BI121" s="99">
        <f>IF($U$121="nulová",$N$121,0)</f>
        <v>0</v>
      </c>
      <c r="BJ121" s="6" t="s">
        <v>20</v>
      </c>
      <c r="BK121" s="99">
        <f>ROUND($L$121*$K$121,2)</f>
        <v>0</v>
      </c>
      <c r="BL121" s="6" t="s">
        <v>140</v>
      </c>
    </row>
    <row r="122" spans="2:64" s="6" customFormat="1" ht="15.75" customHeight="1">
      <c r="B122" s="19"/>
      <c r="C122" s="120" t="s">
        <v>154</v>
      </c>
      <c r="D122" s="120" t="s">
        <v>136</v>
      </c>
      <c r="E122" s="121" t="s">
        <v>803</v>
      </c>
      <c r="F122" s="372" t="s">
        <v>804</v>
      </c>
      <c r="G122" s="373"/>
      <c r="H122" s="373"/>
      <c r="I122" s="373"/>
      <c r="J122" s="122" t="s">
        <v>208</v>
      </c>
      <c r="K122" s="123">
        <v>90</v>
      </c>
      <c r="L122" s="426">
        <v>0</v>
      </c>
      <c r="M122" s="427"/>
      <c r="N122" s="374">
        <f>ROUND($L$122*$K$122,2)</f>
        <v>0</v>
      </c>
      <c r="O122" s="373"/>
      <c r="P122" s="373"/>
      <c r="Q122" s="373"/>
      <c r="R122" s="20"/>
      <c r="T122" s="124"/>
      <c r="U122" s="26" t="s">
        <v>42</v>
      </c>
      <c r="V122" s="125">
        <v>0</v>
      </c>
      <c r="W122" s="125">
        <f>$V$122*$K$122</f>
        <v>0</v>
      </c>
      <c r="X122" s="125">
        <v>0</v>
      </c>
      <c r="Y122" s="125">
        <f>$X$122*$K$122</f>
        <v>0</v>
      </c>
      <c r="Z122" s="125">
        <v>0</v>
      </c>
      <c r="AA122" s="126">
        <f>$Z$122*$K$122</f>
        <v>0</v>
      </c>
      <c r="AR122" s="6" t="s">
        <v>140</v>
      </c>
      <c r="AT122" s="6" t="s">
        <v>136</v>
      </c>
      <c r="AU122" s="6" t="s">
        <v>20</v>
      </c>
      <c r="AY122" s="6" t="s">
        <v>135</v>
      </c>
      <c r="BE122" s="99">
        <f>IF($U$122="základní",$N$122,0)</f>
        <v>0</v>
      </c>
      <c r="BF122" s="99">
        <f>IF($U$122="snížená",$N$122,0)</f>
        <v>0</v>
      </c>
      <c r="BG122" s="99">
        <f>IF($U$122="zákl. přenesená",$N$122,0)</f>
        <v>0</v>
      </c>
      <c r="BH122" s="99">
        <f>IF($U$122="sníž. přenesená",$N$122,0)</f>
        <v>0</v>
      </c>
      <c r="BI122" s="99">
        <f>IF($U$122="nulová",$N$122,0)</f>
        <v>0</v>
      </c>
      <c r="BJ122" s="6" t="s">
        <v>20</v>
      </c>
      <c r="BK122" s="99">
        <f>ROUND($L$122*$K$122,2)</f>
        <v>0</v>
      </c>
      <c r="BL122" s="6" t="s">
        <v>140</v>
      </c>
    </row>
    <row r="123" spans="2:64" s="6" customFormat="1" ht="15.75" customHeight="1">
      <c r="B123" s="19"/>
      <c r="C123" s="120" t="s">
        <v>157</v>
      </c>
      <c r="D123" s="120" t="s">
        <v>136</v>
      </c>
      <c r="E123" s="121" t="s">
        <v>805</v>
      </c>
      <c r="F123" s="372" t="s">
        <v>806</v>
      </c>
      <c r="G123" s="373"/>
      <c r="H123" s="373"/>
      <c r="I123" s="373"/>
      <c r="J123" s="122" t="s">
        <v>208</v>
      </c>
      <c r="K123" s="123">
        <v>450</v>
      </c>
      <c r="L123" s="426">
        <v>0</v>
      </c>
      <c r="M123" s="427"/>
      <c r="N123" s="374">
        <f>ROUND($L$123*$K$123,2)</f>
        <v>0</v>
      </c>
      <c r="O123" s="373"/>
      <c r="P123" s="373"/>
      <c r="Q123" s="373"/>
      <c r="R123" s="20"/>
      <c r="T123" s="124"/>
      <c r="U123" s="26" t="s">
        <v>42</v>
      </c>
      <c r="V123" s="125">
        <v>0</v>
      </c>
      <c r="W123" s="125">
        <f>$V$123*$K$123</f>
        <v>0</v>
      </c>
      <c r="X123" s="125">
        <v>0</v>
      </c>
      <c r="Y123" s="125">
        <f>$X$123*$K$123</f>
        <v>0</v>
      </c>
      <c r="Z123" s="125">
        <v>0</v>
      </c>
      <c r="AA123" s="126">
        <f>$Z$123*$K$123</f>
        <v>0</v>
      </c>
      <c r="AR123" s="6" t="s">
        <v>140</v>
      </c>
      <c r="AT123" s="6" t="s">
        <v>136</v>
      </c>
      <c r="AU123" s="6" t="s">
        <v>20</v>
      </c>
      <c r="AY123" s="6" t="s">
        <v>135</v>
      </c>
      <c r="BE123" s="99">
        <f>IF($U$123="základní",$N$123,0)</f>
        <v>0</v>
      </c>
      <c r="BF123" s="99">
        <f>IF($U$123="snížená",$N$123,0)</f>
        <v>0</v>
      </c>
      <c r="BG123" s="99">
        <f>IF($U$123="zákl. přenesená",$N$123,0)</f>
        <v>0</v>
      </c>
      <c r="BH123" s="99">
        <f>IF($U$123="sníž. přenesená",$N$123,0)</f>
        <v>0</v>
      </c>
      <c r="BI123" s="99">
        <f>IF($U$123="nulová",$N$123,0)</f>
        <v>0</v>
      </c>
      <c r="BJ123" s="6" t="s">
        <v>20</v>
      </c>
      <c r="BK123" s="99">
        <f>ROUND($L$123*$K$123,2)</f>
        <v>0</v>
      </c>
      <c r="BL123" s="6" t="s">
        <v>140</v>
      </c>
    </row>
    <row r="124" spans="2:64" s="6" customFormat="1" ht="15.75" customHeight="1">
      <c r="B124" s="19"/>
      <c r="C124" s="120" t="s">
        <v>161</v>
      </c>
      <c r="D124" s="120" t="s">
        <v>136</v>
      </c>
      <c r="E124" s="121" t="s">
        <v>807</v>
      </c>
      <c r="F124" s="372" t="s">
        <v>808</v>
      </c>
      <c r="G124" s="373"/>
      <c r="H124" s="373"/>
      <c r="I124" s="373"/>
      <c r="J124" s="122" t="s">
        <v>208</v>
      </c>
      <c r="K124" s="123">
        <v>450</v>
      </c>
      <c r="L124" s="426">
        <v>0</v>
      </c>
      <c r="M124" s="427"/>
      <c r="N124" s="374">
        <f>ROUND($L$124*$K$124,2)</f>
        <v>0</v>
      </c>
      <c r="O124" s="373"/>
      <c r="P124" s="373"/>
      <c r="Q124" s="373"/>
      <c r="R124" s="20"/>
      <c r="T124" s="124"/>
      <c r="U124" s="26" t="s">
        <v>42</v>
      </c>
      <c r="V124" s="125">
        <v>0</v>
      </c>
      <c r="W124" s="125">
        <f>$V$124*$K$124</f>
        <v>0</v>
      </c>
      <c r="X124" s="125">
        <v>0</v>
      </c>
      <c r="Y124" s="125">
        <f>$X$124*$K$124</f>
        <v>0</v>
      </c>
      <c r="Z124" s="125">
        <v>0</v>
      </c>
      <c r="AA124" s="126">
        <f>$Z$124*$K$124</f>
        <v>0</v>
      </c>
      <c r="AR124" s="6" t="s">
        <v>140</v>
      </c>
      <c r="AT124" s="6" t="s">
        <v>136</v>
      </c>
      <c r="AU124" s="6" t="s">
        <v>20</v>
      </c>
      <c r="AY124" s="6" t="s">
        <v>135</v>
      </c>
      <c r="BE124" s="99">
        <f>IF($U$124="základní",$N$124,0)</f>
        <v>0</v>
      </c>
      <c r="BF124" s="99">
        <f>IF($U$124="snížená",$N$124,0)</f>
        <v>0</v>
      </c>
      <c r="BG124" s="99">
        <f>IF($U$124="zákl. přenesená",$N$124,0)</f>
        <v>0</v>
      </c>
      <c r="BH124" s="99">
        <f>IF($U$124="sníž. přenesená",$N$124,0)</f>
        <v>0</v>
      </c>
      <c r="BI124" s="99">
        <f>IF($U$124="nulová",$N$124,0)</f>
        <v>0</v>
      </c>
      <c r="BJ124" s="6" t="s">
        <v>20</v>
      </c>
      <c r="BK124" s="99">
        <f>ROUND($L$124*$K$124,2)</f>
        <v>0</v>
      </c>
      <c r="BL124" s="6" t="s">
        <v>140</v>
      </c>
    </row>
    <row r="125" spans="2:64" s="6" customFormat="1" ht="15.75" customHeight="1">
      <c r="B125" s="19"/>
      <c r="C125" s="120" t="s">
        <v>24</v>
      </c>
      <c r="D125" s="120" t="s">
        <v>136</v>
      </c>
      <c r="E125" s="121" t="s">
        <v>809</v>
      </c>
      <c r="F125" s="372" t="s">
        <v>810</v>
      </c>
      <c r="G125" s="373"/>
      <c r="H125" s="373"/>
      <c r="I125" s="373"/>
      <c r="J125" s="122" t="s">
        <v>792</v>
      </c>
      <c r="K125" s="123">
        <v>12</v>
      </c>
      <c r="L125" s="426">
        <v>0</v>
      </c>
      <c r="M125" s="427"/>
      <c r="N125" s="374">
        <f>ROUND($L$125*$K$125,2)</f>
        <v>0</v>
      </c>
      <c r="O125" s="373"/>
      <c r="P125" s="373"/>
      <c r="Q125" s="373"/>
      <c r="R125" s="20"/>
      <c r="T125" s="124"/>
      <c r="U125" s="26" t="s">
        <v>42</v>
      </c>
      <c r="V125" s="125">
        <v>0</v>
      </c>
      <c r="W125" s="125">
        <f>$V$125*$K$125</f>
        <v>0</v>
      </c>
      <c r="X125" s="125">
        <v>0</v>
      </c>
      <c r="Y125" s="125">
        <f>$X$125*$K$125</f>
        <v>0</v>
      </c>
      <c r="Z125" s="125">
        <v>0</v>
      </c>
      <c r="AA125" s="126">
        <f>$Z$125*$K$125</f>
        <v>0</v>
      </c>
      <c r="AR125" s="6" t="s">
        <v>140</v>
      </c>
      <c r="AT125" s="6" t="s">
        <v>136</v>
      </c>
      <c r="AU125" s="6" t="s">
        <v>20</v>
      </c>
      <c r="AY125" s="6" t="s">
        <v>135</v>
      </c>
      <c r="BE125" s="99">
        <f>IF($U$125="základní",$N$125,0)</f>
        <v>0</v>
      </c>
      <c r="BF125" s="99">
        <f>IF($U$125="snížená",$N$125,0)</f>
        <v>0</v>
      </c>
      <c r="BG125" s="99">
        <f>IF($U$125="zákl. přenesená",$N$125,0)</f>
        <v>0</v>
      </c>
      <c r="BH125" s="99">
        <f>IF($U$125="sníž. přenesená",$N$125,0)</f>
        <v>0</v>
      </c>
      <c r="BI125" s="99">
        <f>IF($U$125="nulová",$N$125,0)</f>
        <v>0</v>
      </c>
      <c r="BJ125" s="6" t="s">
        <v>20</v>
      </c>
      <c r="BK125" s="99">
        <f>ROUND($L$125*$K$125,2)</f>
        <v>0</v>
      </c>
      <c r="BL125" s="6" t="s">
        <v>140</v>
      </c>
    </row>
    <row r="126" spans="2:64" s="6" customFormat="1" ht="27" customHeight="1">
      <c r="B126" s="19"/>
      <c r="C126" s="120" t="s">
        <v>167</v>
      </c>
      <c r="D126" s="120" t="s">
        <v>136</v>
      </c>
      <c r="E126" s="121" t="s">
        <v>811</v>
      </c>
      <c r="F126" s="372" t="s">
        <v>812</v>
      </c>
      <c r="G126" s="373"/>
      <c r="H126" s="373"/>
      <c r="I126" s="373"/>
      <c r="J126" s="122" t="s">
        <v>208</v>
      </c>
      <c r="K126" s="123">
        <v>450</v>
      </c>
      <c r="L126" s="426">
        <v>0</v>
      </c>
      <c r="M126" s="427"/>
      <c r="N126" s="374">
        <f>ROUND($L$126*$K$126,2)</f>
        <v>0</v>
      </c>
      <c r="O126" s="373"/>
      <c r="P126" s="373"/>
      <c r="Q126" s="373"/>
      <c r="R126" s="20"/>
      <c r="T126" s="124"/>
      <c r="U126" s="26" t="s">
        <v>42</v>
      </c>
      <c r="V126" s="125">
        <v>0</v>
      </c>
      <c r="W126" s="125">
        <f>$V$126*$K$126</f>
        <v>0</v>
      </c>
      <c r="X126" s="125">
        <v>0</v>
      </c>
      <c r="Y126" s="125">
        <f>$X$126*$K$126</f>
        <v>0</v>
      </c>
      <c r="Z126" s="125">
        <v>0</v>
      </c>
      <c r="AA126" s="126">
        <f>$Z$126*$K$126</f>
        <v>0</v>
      </c>
      <c r="AR126" s="6" t="s">
        <v>140</v>
      </c>
      <c r="AT126" s="6" t="s">
        <v>136</v>
      </c>
      <c r="AU126" s="6" t="s">
        <v>20</v>
      </c>
      <c r="AY126" s="6" t="s">
        <v>135</v>
      </c>
      <c r="BE126" s="99">
        <f>IF($U$126="základní",$N$126,0)</f>
        <v>0</v>
      </c>
      <c r="BF126" s="99">
        <f>IF($U$126="snížená",$N$126,0)</f>
        <v>0</v>
      </c>
      <c r="BG126" s="99">
        <f>IF($U$126="zákl. přenesená",$N$126,0)</f>
        <v>0</v>
      </c>
      <c r="BH126" s="99">
        <f>IF($U$126="sníž. přenesená",$N$126,0)</f>
        <v>0</v>
      </c>
      <c r="BI126" s="99">
        <f>IF($U$126="nulová",$N$126,0)</f>
        <v>0</v>
      </c>
      <c r="BJ126" s="6" t="s">
        <v>20</v>
      </c>
      <c r="BK126" s="99">
        <f>ROUND($L$126*$K$126,2)</f>
        <v>0</v>
      </c>
      <c r="BL126" s="6" t="s">
        <v>140</v>
      </c>
    </row>
    <row r="127" spans="2:64" s="6" customFormat="1" ht="15.75" customHeight="1">
      <c r="B127" s="19"/>
      <c r="C127" s="120" t="s">
        <v>170</v>
      </c>
      <c r="D127" s="120" t="s">
        <v>136</v>
      </c>
      <c r="E127" s="121" t="s">
        <v>813</v>
      </c>
      <c r="F127" s="372" t="s">
        <v>814</v>
      </c>
      <c r="G127" s="373"/>
      <c r="H127" s="373"/>
      <c r="I127" s="373"/>
      <c r="J127" s="122" t="s">
        <v>208</v>
      </c>
      <c r="K127" s="123">
        <v>450</v>
      </c>
      <c r="L127" s="426">
        <v>0</v>
      </c>
      <c r="M127" s="427"/>
      <c r="N127" s="374">
        <f>ROUND($L$127*$K$127,2)</f>
        <v>0</v>
      </c>
      <c r="O127" s="373"/>
      <c r="P127" s="373"/>
      <c r="Q127" s="373"/>
      <c r="R127" s="20"/>
      <c r="T127" s="124"/>
      <c r="U127" s="26" t="s">
        <v>42</v>
      </c>
      <c r="V127" s="125">
        <v>0</v>
      </c>
      <c r="W127" s="125">
        <f>$V$127*$K$127</f>
        <v>0</v>
      </c>
      <c r="X127" s="125">
        <v>0</v>
      </c>
      <c r="Y127" s="125">
        <f>$X$127*$K$127</f>
        <v>0</v>
      </c>
      <c r="Z127" s="125">
        <v>0</v>
      </c>
      <c r="AA127" s="126">
        <f>$Z$127*$K$127</f>
        <v>0</v>
      </c>
      <c r="AR127" s="6" t="s">
        <v>140</v>
      </c>
      <c r="AT127" s="6" t="s">
        <v>136</v>
      </c>
      <c r="AU127" s="6" t="s">
        <v>20</v>
      </c>
      <c r="AY127" s="6" t="s">
        <v>135</v>
      </c>
      <c r="BE127" s="99">
        <f>IF($U$127="základní",$N$127,0)</f>
        <v>0</v>
      </c>
      <c r="BF127" s="99">
        <f>IF($U$127="snížená",$N$127,0)</f>
        <v>0</v>
      </c>
      <c r="BG127" s="99">
        <f>IF($U$127="zákl. přenesená",$N$127,0)</f>
        <v>0</v>
      </c>
      <c r="BH127" s="99">
        <f>IF($U$127="sníž. přenesená",$N$127,0)</f>
        <v>0</v>
      </c>
      <c r="BI127" s="99">
        <f>IF($U$127="nulová",$N$127,0)</f>
        <v>0</v>
      </c>
      <c r="BJ127" s="6" t="s">
        <v>20</v>
      </c>
      <c r="BK127" s="99">
        <f>ROUND($L$127*$K$127,2)</f>
        <v>0</v>
      </c>
      <c r="BL127" s="6" t="s">
        <v>140</v>
      </c>
    </row>
    <row r="128" spans="2:64" s="6" customFormat="1" ht="15.75" customHeight="1">
      <c r="B128" s="19"/>
      <c r="C128" s="120" t="s">
        <v>174</v>
      </c>
      <c r="D128" s="120" t="s">
        <v>136</v>
      </c>
      <c r="E128" s="121" t="s">
        <v>815</v>
      </c>
      <c r="F128" s="372" t="s">
        <v>816</v>
      </c>
      <c r="G128" s="373"/>
      <c r="H128" s="373"/>
      <c r="I128" s="373"/>
      <c r="J128" s="122" t="s">
        <v>208</v>
      </c>
      <c r="K128" s="123">
        <v>450</v>
      </c>
      <c r="L128" s="426">
        <v>0</v>
      </c>
      <c r="M128" s="427"/>
      <c r="N128" s="374">
        <f>ROUND($L$128*$K$128,2)</f>
        <v>0</v>
      </c>
      <c r="O128" s="373"/>
      <c r="P128" s="373"/>
      <c r="Q128" s="373"/>
      <c r="R128" s="20"/>
      <c r="T128" s="124"/>
      <c r="U128" s="26" t="s">
        <v>42</v>
      </c>
      <c r="V128" s="125">
        <v>0</v>
      </c>
      <c r="W128" s="125">
        <f>$V$128*$K$128</f>
        <v>0</v>
      </c>
      <c r="X128" s="125">
        <v>0</v>
      </c>
      <c r="Y128" s="125">
        <f>$X$128*$K$128</f>
        <v>0</v>
      </c>
      <c r="Z128" s="125">
        <v>0</v>
      </c>
      <c r="AA128" s="126">
        <f>$Z$128*$K$128</f>
        <v>0</v>
      </c>
      <c r="AR128" s="6" t="s">
        <v>140</v>
      </c>
      <c r="AT128" s="6" t="s">
        <v>136</v>
      </c>
      <c r="AU128" s="6" t="s">
        <v>20</v>
      </c>
      <c r="AY128" s="6" t="s">
        <v>135</v>
      </c>
      <c r="BE128" s="99">
        <f>IF($U$128="základní",$N$128,0)</f>
        <v>0</v>
      </c>
      <c r="BF128" s="99">
        <f>IF($U$128="snížená",$N$128,0)</f>
        <v>0</v>
      </c>
      <c r="BG128" s="99">
        <f>IF($U$128="zákl. přenesená",$N$128,0)</f>
        <v>0</v>
      </c>
      <c r="BH128" s="99">
        <f>IF($U$128="sníž. přenesená",$N$128,0)</f>
        <v>0</v>
      </c>
      <c r="BI128" s="99">
        <f>IF($U$128="nulová",$N$128,0)</f>
        <v>0</v>
      </c>
      <c r="BJ128" s="6" t="s">
        <v>20</v>
      </c>
      <c r="BK128" s="99">
        <f>ROUND($L$128*$K$128,2)</f>
        <v>0</v>
      </c>
      <c r="BL128" s="6" t="s">
        <v>140</v>
      </c>
    </row>
    <row r="129" spans="2:64" s="6" customFormat="1" ht="15.75" customHeight="1">
      <c r="B129" s="19"/>
      <c r="C129" s="120" t="s">
        <v>177</v>
      </c>
      <c r="D129" s="120" t="s">
        <v>136</v>
      </c>
      <c r="E129" s="121" t="s">
        <v>817</v>
      </c>
      <c r="F129" s="372" t="s">
        <v>818</v>
      </c>
      <c r="G129" s="373"/>
      <c r="H129" s="373"/>
      <c r="I129" s="373"/>
      <c r="J129" s="122" t="s">
        <v>792</v>
      </c>
      <c r="K129" s="123">
        <v>9</v>
      </c>
      <c r="L129" s="426">
        <v>0</v>
      </c>
      <c r="M129" s="427"/>
      <c r="N129" s="374">
        <f>ROUND($L$129*$K$129,2)</f>
        <v>0</v>
      </c>
      <c r="O129" s="373"/>
      <c r="P129" s="373"/>
      <c r="Q129" s="373"/>
      <c r="R129" s="20"/>
      <c r="T129" s="124"/>
      <c r="U129" s="26" t="s">
        <v>42</v>
      </c>
      <c r="V129" s="125">
        <v>0</v>
      </c>
      <c r="W129" s="125">
        <f>$V$129*$K$129</f>
        <v>0</v>
      </c>
      <c r="X129" s="125">
        <v>0</v>
      </c>
      <c r="Y129" s="125">
        <f>$X$129*$K$129</f>
        <v>0</v>
      </c>
      <c r="Z129" s="125">
        <v>0</v>
      </c>
      <c r="AA129" s="126">
        <f>$Z$129*$K$129</f>
        <v>0</v>
      </c>
      <c r="AR129" s="6" t="s">
        <v>140</v>
      </c>
      <c r="AT129" s="6" t="s">
        <v>136</v>
      </c>
      <c r="AU129" s="6" t="s">
        <v>20</v>
      </c>
      <c r="AY129" s="6" t="s">
        <v>135</v>
      </c>
      <c r="BE129" s="99">
        <f>IF($U$129="základní",$N$129,0)</f>
        <v>0</v>
      </c>
      <c r="BF129" s="99">
        <f>IF($U$129="snížená",$N$129,0)</f>
        <v>0</v>
      </c>
      <c r="BG129" s="99">
        <f>IF($U$129="zákl. přenesená",$N$129,0)</f>
        <v>0</v>
      </c>
      <c r="BH129" s="99">
        <f>IF($U$129="sníž. přenesená",$N$129,0)</f>
        <v>0</v>
      </c>
      <c r="BI129" s="99">
        <f>IF($U$129="nulová",$N$129,0)</f>
        <v>0</v>
      </c>
      <c r="BJ129" s="6" t="s">
        <v>20</v>
      </c>
      <c r="BK129" s="99">
        <f>ROUND($L$129*$K$129,2)</f>
        <v>0</v>
      </c>
      <c r="BL129" s="6" t="s">
        <v>140</v>
      </c>
    </row>
    <row r="130" spans="2:64" s="6" customFormat="1" ht="27" customHeight="1">
      <c r="B130" s="19"/>
      <c r="C130" s="120" t="s">
        <v>8</v>
      </c>
      <c r="D130" s="120" t="s">
        <v>136</v>
      </c>
      <c r="E130" s="121" t="s">
        <v>819</v>
      </c>
      <c r="F130" s="372" t="s">
        <v>820</v>
      </c>
      <c r="G130" s="373"/>
      <c r="H130" s="373"/>
      <c r="I130" s="373"/>
      <c r="J130" s="122" t="s">
        <v>792</v>
      </c>
      <c r="K130" s="123">
        <v>9</v>
      </c>
      <c r="L130" s="426">
        <v>0</v>
      </c>
      <c r="M130" s="427"/>
      <c r="N130" s="374">
        <f>ROUND($L$130*$K$130,2)</f>
        <v>0</v>
      </c>
      <c r="O130" s="373"/>
      <c r="P130" s="373"/>
      <c r="Q130" s="373"/>
      <c r="R130" s="20"/>
      <c r="T130" s="124"/>
      <c r="U130" s="26" t="s">
        <v>42</v>
      </c>
      <c r="V130" s="125">
        <v>0</v>
      </c>
      <c r="W130" s="125">
        <f>$V$130*$K$130</f>
        <v>0</v>
      </c>
      <c r="X130" s="125">
        <v>0</v>
      </c>
      <c r="Y130" s="125">
        <f>$X$130*$K$130</f>
        <v>0</v>
      </c>
      <c r="Z130" s="125">
        <v>0</v>
      </c>
      <c r="AA130" s="126">
        <f>$Z$130*$K$130</f>
        <v>0</v>
      </c>
      <c r="AR130" s="6" t="s">
        <v>140</v>
      </c>
      <c r="AT130" s="6" t="s">
        <v>136</v>
      </c>
      <c r="AU130" s="6" t="s">
        <v>20</v>
      </c>
      <c r="AY130" s="6" t="s">
        <v>135</v>
      </c>
      <c r="BE130" s="99">
        <f>IF($U$130="základní",$N$130,0)</f>
        <v>0</v>
      </c>
      <c r="BF130" s="99">
        <f>IF($U$130="snížená",$N$130,0)</f>
        <v>0</v>
      </c>
      <c r="BG130" s="99">
        <f>IF($U$130="zákl. přenesená",$N$130,0)</f>
        <v>0</v>
      </c>
      <c r="BH130" s="99">
        <f>IF($U$130="sníž. přenesená",$N$130,0)</f>
        <v>0</v>
      </c>
      <c r="BI130" s="99">
        <f>IF($U$130="nulová",$N$130,0)</f>
        <v>0</v>
      </c>
      <c r="BJ130" s="6" t="s">
        <v>20</v>
      </c>
      <c r="BK130" s="99">
        <f>ROUND($L$130*$K$130,2)</f>
        <v>0</v>
      </c>
      <c r="BL130" s="6" t="s">
        <v>140</v>
      </c>
    </row>
    <row r="131" spans="2:64" s="6" customFormat="1" ht="15.75" customHeight="1">
      <c r="B131" s="19"/>
      <c r="C131" s="120" t="s">
        <v>182</v>
      </c>
      <c r="D131" s="120" t="s">
        <v>136</v>
      </c>
      <c r="E131" s="121" t="s">
        <v>821</v>
      </c>
      <c r="F131" s="372" t="s">
        <v>822</v>
      </c>
      <c r="G131" s="373"/>
      <c r="H131" s="373"/>
      <c r="I131" s="373"/>
      <c r="J131" s="122" t="s">
        <v>208</v>
      </c>
      <c r="K131" s="123">
        <v>450</v>
      </c>
      <c r="L131" s="426">
        <v>0</v>
      </c>
      <c r="M131" s="427"/>
      <c r="N131" s="374">
        <f>ROUND($L$131*$K$131,2)</f>
        <v>0</v>
      </c>
      <c r="O131" s="373"/>
      <c r="P131" s="373"/>
      <c r="Q131" s="373"/>
      <c r="R131" s="20"/>
      <c r="T131" s="124"/>
      <c r="U131" s="26" t="s">
        <v>42</v>
      </c>
      <c r="V131" s="125">
        <v>0</v>
      </c>
      <c r="W131" s="125">
        <f>$V$131*$K$131</f>
        <v>0</v>
      </c>
      <c r="X131" s="125">
        <v>0</v>
      </c>
      <c r="Y131" s="125">
        <f>$X$131*$K$131</f>
        <v>0</v>
      </c>
      <c r="Z131" s="125">
        <v>0</v>
      </c>
      <c r="AA131" s="126">
        <f>$Z$131*$K$131</f>
        <v>0</v>
      </c>
      <c r="AR131" s="6" t="s">
        <v>140</v>
      </c>
      <c r="AT131" s="6" t="s">
        <v>136</v>
      </c>
      <c r="AU131" s="6" t="s">
        <v>20</v>
      </c>
      <c r="AY131" s="6" t="s">
        <v>135</v>
      </c>
      <c r="BE131" s="99">
        <f>IF($U$131="základní",$N$131,0)</f>
        <v>0</v>
      </c>
      <c r="BF131" s="99">
        <f>IF($U$131="snížená",$N$131,0)</f>
        <v>0</v>
      </c>
      <c r="BG131" s="99">
        <f>IF($U$131="zákl. přenesená",$N$131,0)</f>
        <v>0</v>
      </c>
      <c r="BH131" s="99">
        <f>IF($U$131="sníž. přenesená",$N$131,0)</f>
        <v>0</v>
      </c>
      <c r="BI131" s="99">
        <f>IF($U$131="nulová",$N$131,0)</f>
        <v>0</v>
      </c>
      <c r="BJ131" s="6" t="s">
        <v>20</v>
      </c>
      <c r="BK131" s="99">
        <f>ROUND($L$131*$K$131,2)</f>
        <v>0</v>
      </c>
      <c r="BL131" s="6" t="s">
        <v>140</v>
      </c>
    </row>
    <row r="132" spans="2:64" s="6" customFormat="1" ht="27" customHeight="1">
      <c r="B132" s="19"/>
      <c r="C132" s="120" t="s">
        <v>185</v>
      </c>
      <c r="D132" s="120" t="s">
        <v>136</v>
      </c>
      <c r="E132" s="121" t="s">
        <v>823</v>
      </c>
      <c r="F132" s="372" t="s">
        <v>824</v>
      </c>
      <c r="G132" s="373"/>
      <c r="H132" s="373"/>
      <c r="I132" s="373"/>
      <c r="J132" s="122" t="s">
        <v>825</v>
      </c>
      <c r="K132" s="123">
        <v>45</v>
      </c>
      <c r="L132" s="426">
        <v>0</v>
      </c>
      <c r="M132" s="427"/>
      <c r="N132" s="374">
        <f>ROUND($L$132*$K$132,2)</f>
        <v>0</v>
      </c>
      <c r="O132" s="373"/>
      <c r="P132" s="373"/>
      <c r="Q132" s="373"/>
      <c r="R132" s="20"/>
      <c r="T132" s="124"/>
      <c r="U132" s="26" t="s">
        <v>42</v>
      </c>
      <c r="V132" s="125">
        <v>0</v>
      </c>
      <c r="W132" s="125">
        <f>$V$132*$K$132</f>
        <v>0</v>
      </c>
      <c r="X132" s="125">
        <v>0</v>
      </c>
      <c r="Y132" s="125">
        <f>$X$132*$K$132</f>
        <v>0</v>
      </c>
      <c r="Z132" s="125">
        <v>0</v>
      </c>
      <c r="AA132" s="126">
        <f>$Z$132*$K$132</f>
        <v>0</v>
      </c>
      <c r="AR132" s="6" t="s">
        <v>140</v>
      </c>
      <c r="AT132" s="6" t="s">
        <v>136</v>
      </c>
      <c r="AU132" s="6" t="s">
        <v>20</v>
      </c>
      <c r="AY132" s="6" t="s">
        <v>135</v>
      </c>
      <c r="BE132" s="99">
        <f>IF($U$132="základní",$N$132,0)</f>
        <v>0</v>
      </c>
      <c r="BF132" s="99">
        <f>IF($U$132="snížená",$N$132,0)</f>
        <v>0</v>
      </c>
      <c r="BG132" s="99">
        <f>IF($U$132="zákl. přenesená",$N$132,0)</f>
        <v>0</v>
      </c>
      <c r="BH132" s="99">
        <f>IF($U$132="sníž. přenesená",$N$132,0)</f>
        <v>0</v>
      </c>
      <c r="BI132" s="99">
        <f>IF($U$132="nulová",$N$132,0)</f>
        <v>0</v>
      </c>
      <c r="BJ132" s="6" t="s">
        <v>20</v>
      </c>
      <c r="BK132" s="99">
        <f>ROUND($L$132*$K$132,2)</f>
        <v>0</v>
      </c>
      <c r="BL132" s="6" t="s">
        <v>140</v>
      </c>
    </row>
    <row r="133" spans="2:63" s="110" customFormat="1" ht="30.75" customHeight="1">
      <c r="B133" s="111"/>
      <c r="D133" s="119" t="s">
        <v>786</v>
      </c>
      <c r="L133" s="313"/>
      <c r="M133" s="313"/>
      <c r="N133" s="383">
        <f>$BK$133</f>
        <v>0</v>
      </c>
      <c r="O133" s="384"/>
      <c r="P133" s="384"/>
      <c r="Q133" s="384"/>
      <c r="R133" s="114"/>
      <c r="T133" s="115"/>
      <c r="W133" s="116">
        <f>SUM($W$134:$W$142)</f>
        <v>0</v>
      </c>
      <c r="Y133" s="116">
        <f>SUM($Y$134:$Y$142)</f>
        <v>0</v>
      </c>
      <c r="AA133" s="117">
        <f>SUM($AA$134:$AA$142)</f>
        <v>0</v>
      </c>
      <c r="AR133" s="113" t="s">
        <v>20</v>
      </c>
      <c r="AT133" s="113" t="s">
        <v>76</v>
      </c>
      <c r="AU133" s="113" t="s">
        <v>20</v>
      </c>
      <c r="AY133" s="113" t="s">
        <v>135</v>
      </c>
      <c r="BK133" s="118">
        <f>SUM($BK$134:$BK$142)</f>
        <v>0</v>
      </c>
    </row>
    <row r="134" spans="2:64" s="6" customFormat="1" ht="15.75" customHeight="1">
      <c r="B134" s="19"/>
      <c r="C134" s="127" t="s">
        <v>188</v>
      </c>
      <c r="D134" s="127" t="s">
        <v>208</v>
      </c>
      <c r="E134" s="128" t="s">
        <v>826</v>
      </c>
      <c r="F134" s="377" t="s">
        <v>827</v>
      </c>
      <c r="G134" s="378"/>
      <c r="H134" s="378"/>
      <c r="I134" s="378"/>
      <c r="J134" s="129" t="s">
        <v>792</v>
      </c>
      <c r="K134" s="130">
        <v>3</v>
      </c>
      <c r="L134" s="428">
        <v>0</v>
      </c>
      <c r="M134" s="429"/>
      <c r="N134" s="379">
        <f>ROUND($L$134*$K$134,2)</f>
        <v>0</v>
      </c>
      <c r="O134" s="373"/>
      <c r="P134" s="373"/>
      <c r="Q134" s="373"/>
      <c r="R134" s="20"/>
      <c r="T134" s="124"/>
      <c r="U134" s="26" t="s">
        <v>42</v>
      </c>
      <c r="V134" s="125">
        <v>0</v>
      </c>
      <c r="W134" s="125">
        <f>$V$134*$K$134</f>
        <v>0</v>
      </c>
      <c r="X134" s="125">
        <v>0</v>
      </c>
      <c r="Y134" s="125">
        <f>$X$134*$K$134</f>
        <v>0</v>
      </c>
      <c r="Z134" s="125">
        <v>0</v>
      </c>
      <c r="AA134" s="126">
        <f>$Z$134*$K$134</f>
        <v>0</v>
      </c>
      <c r="AR134" s="6" t="s">
        <v>157</v>
      </c>
      <c r="AT134" s="6" t="s">
        <v>208</v>
      </c>
      <c r="AU134" s="6" t="s">
        <v>80</v>
      </c>
      <c r="AY134" s="6" t="s">
        <v>135</v>
      </c>
      <c r="BE134" s="99">
        <f>IF($U$134="základní",$N$134,0)</f>
        <v>0</v>
      </c>
      <c r="BF134" s="99">
        <f>IF($U$134="snížená",$N$134,0)</f>
        <v>0</v>
      </c>
      <c r="BG134" s="99">
        <f>IF($U$134="zákl. přenesená",$N$134,0)</f>
        <v>0</v>
      </c>
      <c r="BH134" s="99">
        <f>IF($U$134="sníž. přenesená",$N$134,0)</f>
        <v>0</v>
      </c>
      <c r="BI134" s="99">
        <f>IF($U$134="nulová",$N$134,0)</f>
        <v>0</v>
      </c>
      <c r="BJ134" s="6" t="s">
        <v>20</v>
      </c>
      <c r="BK134" s="99">
        <f>ROUND($L$134*$K$134,2)</f>
        <v>0</v>
      </c>
      <c r="BL134" s="6" t="s">
        <v>140</v>
      </c>
    </row>
    <row r="135" spans="2:64" s="6" customFormat="1" ht="15.75" customHeight="1">
      <c r="B135" s="19"/>
      <c r="C135" s="127" t="s">
        <v>191</v>
      </c>
      <c r="D135" s="127" t="s">
        <v>208</v>
      </c>
      <c r="E135" s="128" t="s">
        <v>828</v>
      </c>
      <c r="F135" s="377" t="s">
        <v>796</v>
      </c>
      <c r="G135" s="378"/>
      <c r="H135" s="378"/>
      <c r="I135" s="378"/>
      <c r="J135" s="129" t="s">
        <v>792</v>
      </c>
      <c r="K135" s="130">
        <v>2</v>
      </c>
      <c r="L135" s="428">
        <v>0</v>
      </c>
      <c r="M135" s="429"/>
      <c r="N135" s="379">
        <f>ROUND($L$135*$K$135,2)</f>
        <v>0</v>
      </c>
      <c r="O135" s="373"/>
      <c r="P135" s="373"/>
      <c r="Q135" s="373"/>
      <c r="R135" s="20"/>
      <c r="T135" s="124"/>
      <c r="U135" s="26" t="s">
        <v>42</v>
      </c>
      <c r="V135" s="125">
        <v>0</v>
      </c>
      <c r="W135" s="125">
        <f>$V$135*$K$135</f>
        <v>0</v>
      </c>
      <c r="X135" s="125">
        <v>0</v>
      </c>
      <c r="Y135" s="125">
        <f>$X$135*$K$135</f>
        <v>0</v>
      </c>
      <c r="Z135" s="125">
        <v>0</v>
      </c>
      <c r="AA135" s="126">
        <f>$Z$135*$K$135</f>
        <v>0</v>
      </c>
      <c r="AR135" s="6" t="s">
        <v>157</v>
      </c>
      <c r="AT135" s="6" t="s">
        <v>208</v>
      </c>
      <c r="AU135" s="6" t="s">
        <v>80</v>
      </c>
      <c r="AY135" s="6" t="s">
        <v>135</v>
      </c>
      <c r="BE135" s="99">
        <f>IF($U$135="základní",$N$135,0)</f>
        <v>0</v>
      </c>
      <c r="BF135" s="99">
        <f>IF($U$135="snížená",$N$135,0)</f>
        <v>0</v>
      </c>
      <c r="BG135" s="99">
        <f>IF($U$135="zákl. přenesená",$N$135,0)</f>
        <v>0</v>
      </c>
      <c r="BH135" s="99">
        <f>IF($U$135="sníž. přenesená",$N$135,0)</f>
        <v>0</v>
      </c>
      <c r="BI135" s="99">
        <f>IF($U$135="nulová",$N$135,0)</f>
        <v>0</v>
      </c>
      <c r="BJ135" s="6" t="s">
        <v>20</v>
      </c>
      <c r="BK135" s="99">
        <f>ROUND($L$135*$K$135,2)</f>
        <v>0</v>
      </c>
      <c r="BL135" s="6" t="s">
        <v>140</v>
      </c>
    </row>
    <row r="136" spans="2:64" s="6" customFormat="1" ht="15.75" customHeight="1">
      <c r="B136" s="19"/>
      <c r="C136" s="127" t="s">
        <v>194</v>
      </c>
      <c r="D136" s="127" t="s">
        <v>208</v>
      </c>
      <c r="E136" s="128" t="s">
        <v>829</v>
      </c>
      <c r="F136" s="377" t="s">
        <v>798</v>
      </c>
      <c r="G136" s="378"/>
      <c r="H136" s="378"/>
      <c r="I136" s="378"/>
      <c r="J136" s="129" t="s">
        <v>792</v>
      </c>
      <c r="K136" s="130">
        <v>10</v>
      </c>
      <c r="L136" s="428">
        <v>0</v>
      </c>
      <c r="M136" s="429"/>
      <c r="N136" s="379">
        <f>ROUND($L$136*$K$136,2)</f>
        <v>0</v>
      </c>
      <c r="O136" s="373"/>
      <c r="P136" s="373"/>
      <c r="Q136" s="373"/>
      <c r="R136" s="20"/>
      <c r="T136" s="124"/>
      <c r="U136" s="26" t="s">
        <v>42</v>
      </c>
      <c r="V136" s="125">
        <v>0</v>
      </c>
      <c r="W136" s="125">
        <f>$V$136*$K$136</f>
        <v>0</v>
      </c>
      <c r="X136" s="125">
        <v>0</v>
      </c>
      <c r="Y136" s="125">
        <f>$X$136*$K$136</f>
        <v>0</v>
      </c>
      <c r="Z136" s="125">
        <v>0</v>
      </c>
      <c r="AA136" s="126">
        <f>$Z$136*$K$136</f>
        <v>0</v>
      </c>
      <c r="AR136" s="6" t="s">
        <v>157</v>
      </c>
      <c r="AT136" s="6" t="s">
        <v>208</v>
      </c>
      <c r="AU136" s="6" t="s">
        <v>80</v>
      </c>
      <c r="AY136" s="6" t="s">
        <v>135</v>
      </c>
      <c r="BE136" s="99">
        <f>IF($U$136="základní",$N$136,0)</f>
        <v>0</v>
      </c>
      <c r="BF136" s="99">
        <f>IF($U$136="snížená",$N$136,0)</f>
        <v>0</v>
      </c>
      <c r="BG136" s="99">
        <f>IF($U$136="zákl. přenesená",$N$136,0)</f>
        <v>0</v>
      </c>
      <c r="BH136" s="99">
        <f>IF($U$136="sníž. přenesená",$N$136,0)</f>
        <v>0</v>
      </c>
      <c r="BI136" s="99">
        <f>IF($U$136="nulová",$N$136,0)</f>
        <v>0</v>
      </c>
      <c r="BJ136" s="6" t="s">
        <v>20</v>
      </c>
      <c r="BK136" s="99">
        <f>ROUND($L$136*$K$136,2)</f>
        <v>0</v>
      </c>
      <c r="BL136" s="6" t="s">
        <v>140</v>
      </c>
    </row>
    <row r="137" spans="2:64" s="6" customFormat="1" ht="15.75" customHeight="1">
      <c r="B137" s="19"/>
      <c r="C137" s="127" t="s">
        <v>7</v>
      </c>
      <c r="D137" s="127" t="s">
        <v>208</v>
      </c>
      <c r="E137" s="128" t="s">
        <v>830</v>
      </c>
      <c r="F137" s="377" t="s">
        <v>831</v>
      </c>
      <c r="G137" s="378"/>
      <c r="H137" s="378"/>
      <c r="I137" s="378"/>
      <c r="J137" s="129" t="s">
        <v>208</v>
      </c>
      <c r="K137" s="130">
        <v>450</v>
      </c>
      <c r="L137" s="428">
        <v>0</v>
      </c>
      <c r="M137" s="429"/>
      <c r="N137" s="379">
        <f>ROUND($L$137*$K$137,2)</f>
        <v>0</v>
      </c>
      <c r="O137" s="373"/>
      <c r="P137" s="373"/>
      <c r="Q137" s="373"/>
      <c r="R137" s="20"/>
      <c r="T137" s="124"/>
      <c r="U137" s="26" t="s">
        <v>42</v>
      </c>
      <c r="V137" s="125">
        <v>0</v>
      </c>
      <c r="W137" s="125">
        <f>$V$137*$K$137</f>
        <v>0</v>
      </c>
      <c r="X137" s="125">
        <v>0</v>
      </c>
      <c r="Y137" s="125">
        <f>$X$137*$K$137</f>
        <v>0</v>
      </c>
      <c r="Z137" s="125">
        <v>0</v>
      </c>
      <c r="AA137" s="126">
        <f>$Z$137*$K$137</f>
        <v>0</v>
      </c>
      <c r="AR137" s="6" t="s">
        <v>157</v>
      </c>
      <c r="AT137" s="6" t="s">
        <v>208</v>
      </c>
      <c r="AU137" s="6" t="s">
        <v>80</v>
      </c>
      <c r="AY137" s="6" t="s">
        <v>135</v>
      </c>
      <c r="BE137" s="99">
        <f>IF($U$137="základní",$N$137,0)</f>
        <v>0</v>
      </c>
      <c r="BF137" s="99">
        <f>IF($U$137="snížená",$N$137,0)</f>
        <v>0</v>
      </c>
      <c r="BG137" s="99">
        <f>IF($U$137="zákl. přenesená",$N$137,0)</f>
        <v>0</v>
      </c>
      <c r="BH137" s="99">
        <f>IF($U$137="sníž. přenesená",$N$137,0)</f>
        <v>0</v>
      </c>
      <c r="BI137" s="99">
        <f>IF($U$137="nulová",$N$137,0)</f>
        <v>0</v>
      </c>
      <c r="BJ137" s="6" t="s">
        <v>20</v>
      </c>
      <c r="BK137" s="99">
        <f>ROUND($L$137*$K$137,2)</f>
        <v>0</v>
      </c>
      <c r="BL137" s="6" t="s">
        <v>140</v>
      </c>
    </row>
    <row r="138" spans="2:64" s="6" customFormat="1" ht="15.75" customHeight="1" hidden="1">
      <c r="B138" s="19"/>
      <c r="C138" s="127" t="s">
        <v>201</v>
      </c>
      <c r="D138" s="127" t="s">
        <v>208</v>
      </c>
      <c r="E138" s="128" t="s">
        <v>832</v>
      </c>
      <c r="F138" s="377" t="s">
        <v>833</v>
      </c>
      <c r="G138" s="378"/>
      <c r="H138" s="378"/>
      <c r="I138" s="378"/>
      <c r="J138" s="129" t="s">
        <v>208</v>
      </c>
      <c r="K138" s="130">
        <v>0</v>
      </c>
      <c r="L138" s="428">
        <v>0</v>
      </c>
      <c r="M138" s="429"/>
      <c r="N138" s="379">
        <f>ROUND($L$138*$K$138,2)</f>
        <v>0</v>
      </c>
      <c r="O138" s="373"/>
      <c r="P138" s="373"/>
      <c r="Q138" s="373"/>
      <c r="R138" s="20"/>
      <c r="T138" s="124"/>
      <c r="U138" s="26" t="s">
        <v>42</v>
      </c>
      <c r="V138" s="125">
        <v>0</v>
      </c>
      <c r="W138" s="125">
        <f>$V$138*$K$138</f>
        <v>0</v>
      </c>
      <c r="X138" s="125">
        <v>0</v>
      </c>
      <c r="Y138" s="125">
        <f>$X$138*$K$138</f>
        <v>0</v>
      </c>
      <c r="Z138" s="125">
        <v>0</v>
      </c>
      <c r="AA138" s="126">
        <f>$Z$138*$K$138</f>
        <v>0</v>
      </c>
      <c r="AR138" s="6" t="s">
        <v>157</v>
      </c>
      <c r="AT138" s="6" t="s">
        <v>208</v>
      </c>
      <c r="AU138" s="6" t="s">
        <v>80</v>
      </c>
      <c r="AY138" s="6" t="s">
        <v>135</v>
      </c>
      <c r="BE138" s="99">
        <f>IF($U$138="základní",$N$138,0)</f>
        <v>0</v>
      </c>
      <c r="BF138" s="99">
        <f>IF($U$138="snížená",$N$138,0)</f>
        <v>0</v>
      </c>
      <c r="BG138" s="99">
        <f>IF($U$138="zákl. přenesená",$N$138,0)</f>
        <v>0</v>
      </c>
      <c r="BH138" s="99">
        <f>IF($U$138="sníž. přenesená",$N$138,0)</f>
        <v>0</v>
      </c>
      <c r="BI138" s="99">
        <f>IF($U$138="nulová",$N$138,0)</f>
        <v>0</v>
      </c>
      <c r="BJ138" s="6" t="s">
        <v>20</v>
      </c>
      <c r="BK138" s="99">
        <f>ROUND($L$138*$K$138,2)</f>
        <v>0</v>
      </c>
      <c r="BL138" s="6" t="s">
        <v>140</v>
      </c>
    </row>
    <row r="139" spans="2:64" s="6" customFormat="1" ht="15.75" customHeight="1">
      <c r="B139" s="19"/>
      <c r="C139" s="127" t="s">
        <v>204</v>
      </c>
      <c r="D139" s="127" t="s">
        <v>208</v>
      </c>
      <c r="E139" s="128" t="s">
        <v>834</v>
      </c>
      <c r="F139" s="377" t="s">
        <v>835</v>
      </c>
      <c r="G139" s="378"/>
      <c r="H139" s="378"/>
      <c r="I139" s="378"/>
      <c r="J139" s="129" t="s">
        <v>208</v>
      </c>
      <c r="K139" s="130">
        <v>90</v>
      </c>
      <c r="L139" s="428">
        <v>0</v>
      </c>
      <c r="M139" s="429"/>
      <c r="N139" s="379">
        <f>ROUND($L$139*$K$139,2)</f>
        <v>0</v>
      </c>
      <c r="O139" s="373"/>
      <c r="P139" s="373"/>
      <c r="Q139" s="373"/>
      <c r="R139" s="20"/>
      <c r="T139" s="124"/>
      <c r="U139" s="26" t="s">
        <v>42</v>
      </c>
      <c r="V139" s="125">
        <v>0</v>
      </c>
      <c r="W139" s="125">
        <f>$V$139*$K$139</f>
        <v>0</v>
      </c>
      <c r="X139" s="125">
        <v>0</v>
      </c>
      <c r="Y139" s="125">
        <f>$X$139*$K$139</f>
        <v>0</v>
      </c>
      <c r="Z139" s="125">
        <v>0</v>
      </c>
      <c r="AA139" s="126">
        <f>$Z$139*$K$139</f>
        <v>0</v>
      </c>
      <c r="AR139" s="6" t="s">
        <v>157</v>
      </c>
      <c r="AT139" s="6" t="s">
        <v>208</v>
      </c>
      <c r="AU139" s="6" t="s">
        <v>80</v>
      </c>
      <c r="AY139" s="6" t="s">
        <v>135</v>
      </c>
      <c r="BE139" s="99">
        <f>IF($U$139="základní",$N$139,0)</f>
        <v>0</v>
      </c>
      <c r="BF139" s="99">
        <f>IF($U$139="snížená",$N$139,0)</f>
        <v>0</v>
      </c>
      <c r="BG139" s="99">
        <f>IF($U$139="zákl. přenesená",$N$139,0)</f>
        <v>0</v>
      </c>
      <c r="BH139" s="99">
        <f>IF($U$139="sníž. přenesená",$N$139,0)</f>
        <v>0</v>
      </c>
      <c r="BI139" s="99">
        <f>IF($U$139="nulová",$N$139,0)</f>
        <v>0</v>
      </c>
      <c r="BJ139" s="6" t="s">
        <v>20</v>
      </c>
      <c r="BK139" s="99">
        <f>ROUND($L$139*$K$139,2)</f>
        <v>0</v>
      </c>
      <c r="BL139" s="6" t="s">
        <v>140</v>
      </c>
    </row>
    <row r="140" spans="2:64" s="6" customFormat="1" ht="15.75" customHeight="1">
      <c r="B140" s="19"/>
      <c r="C140" s="127" t="s">
        <v>207</v>
      </c>
      <c r="D140" s="127" t="s">
        <v>208</v>
      </c>
      <c r="E140" s="128" t="s">
        <v>836</v>
      </c>
      <c r="F140" s="377" t="s">
        <v>837</v>
      </c>
      <c r="G140" s="378"/>
      <c r="H140" s="378"/>
      <c r="I140" s="378"/>
      <c r="J140" s="129" t="s">
        <v>208</v>
      </c>
      <c r="K140" s="130">
        <v>450</v>
      </c>
      <c r="L140" s="428">
        <v>0</v>
      </c>
      <c r="M140" s="429"/>
      <c r="N140" s="379">
        <f>ROUND($L$140*$K$140,2)</f>
        <v>0</v>
      </c>
      <c r="O140" s="373"/>
      <c r="P140" s="373"/>
      <c r="Q140" s="373"/>
      <c r="R140" s="20"/>
      <c r="T140" s="124"/>
      <c r="U140" s="26" t="s">
        <v>42</v>
      </c>
      <c r="V140" s="125">
        <v>0</v>
      </c>
      <c r="W140" s="125">
        <f>$V$140*$K$140</f>
        <v>0</v>
      </c>
      <c r="X140" s="125">
        <v>0</v>
      </c>
      <c r="Y140" s="125">
        <f>$X$140*$K$140</f>
        <v>0</v>
      </c>
      <c r="Z140" s="125">
        <v>0</v>
      </c>
      <c r="AA140" s="126">
        <f>$Z$140*$K$140</f>
        <v>0</v>
      </c>
      <c r="AR140" s="6" t="s">
        <v>157</v>
      </c>
      <c r="AT140" s="6" t="s">
        <v>208</v>
      </c>
      <c r="AU140" s="6" t="s">
        <v>80</v>
      </c>
      <c r="AY140" s="6" t="s">
        <v>135</v>
      </c>
      <c r="BE140" s="99">
        <f>IF($U$140="základní",$N$140,0)</f>
        <v>0</v>
      </c>
      <c r="BF140" s="99">
        <f>IF($U$140="snížená",$N$140,0)</f>
        <v>0</v>
      </c>
      <c r="BG140" s="99">
        <f>IF($U$140="zákl. přenesená",$N$140,0)</f>
        <v>0</v>
      </c>
      <c r="BH140" s="99">
        <f>IF($U$140="sníž. přenesená",$N$140,0)</f>
        <v>0</v>
      </c>
      <c r="BI140" s="99">
        <f>IF($U$140="nulová",$N$140,0)</f>
        <v>0</v>
      </c>
      <c r="BJ140" s="6" t="s">
        <v>20</v>
      </c>
      <c r="BK140" s="99">
        <f>ROUND($L$140*$K$140,2)</f>
        <v>0</v>
      </c>
      <c r="BL140" s="6" t="s">
        <v>140</v>
      </c>
    </row>
    <row r="141" spans="2:64" s="6" customFormat="1" ht="15.75" customHeight="1">
      <c r="B141" s="19"/>
      <c r="C141" s="127" t="s">
        <v>211</v>
      </c>
      <c r="D141" s="127" t="s">
        <v>208</v>
      </c>
      <c r="E141" s="128" t="s">
        <v>838</v>
      </c>
      <c r="F141" s="377" t="s">
        <v>839</v>
      </c>
      <c r="G141" s="378"/>
      <c r="H141" s="378"/>
      <c r="I141" s="378"/>
      <c r="J141" s="129" t="s">
        <v>208</v>
      </c>
      <c r="K141" s="130">
        <v>450</v>
      </c>
      <c r="L141" s="428">
        <v>0</v>
      </c>
      <c r="M141" s="429"/>
      <c r="N141" s="379">
        <f>ROUND($L$141*$K$141,2)</f>
        <v>0</v>
      </c>
      <c r="O141" s="373"/>
      <c r="P141" s="373"/>
      <c r="Q141" s="373"/>
      <c r="R141" s="20"/>
      <c r="T141" s="124"/>
      <c r="U141" s="26" t="s">
        <v>42</v>
      </c>
      <c r="V141" s="125">
        <v>0</v>
      </c>
      <c r="W141" s="125">
        <f>$V$141*$K$141</f>
        <v>0</v>
      </c>
      <c r="X141" s="125">
        <v>0</v>
      </c>
      <c r="Y141" s="125">
        <f>$X$141*$K$141</f>
        <v>0</v>
      </c>
      <c r="Z141" s="125">
        <v>0</v>
      </c>
      <c r="AA141" s="126">
        <f>$Z$141*$K$141</f>
        <v>0</v>
      </c>
      <c r="AR141" s="6" t="s">
        <v>157</v>
      </c>
      <c r="AT141" s="6" t="s">
        <v>208</v>
      </c>
      <c r="AU141" s="6" t="s">
        <v>80</v>
      </c>
      <c r="AY141" s="6" t="s">
        <v>135</v>
      </c>
      <c r="BE141" s="99">
        <f>IF($U$141="základní",$N$141,0)</f>
        <v>0</v>
      </c>
      <c r="BF141" s="99">
        <f>IF($U$141="snížená",$N$141,0)</f>
        <v>0</v>
      </c>
      <c r="BG141" s="99">
        <f>IF($U$141="zákl. přenesená",$N$141,0)</f>
        <v>0</v>
      </c>
      <c r="BH141" s="99">
        <f>IF($U$141="sníž. přenesená",$N$141,0)</f>
        <v>0</v>
      </c>
      <c r="BI141" s="99">
        <f>IF($U$141="nulová",$N$141,0)</f>
        <v>0</v>
      </c>
      <c r="BJ141" s="6" t="s">
        <v>20</v>
      </c>
      <c r="BK141" s="99">
        <f>ROUND($L$141*$K$141,2)</f>
        <v>0</v>
      </c>
      <c r="BL141" s="6" t="s">
        <v>140</v>
      </c>
    </row>
    <row r="142" spans="2:64" s="6" customFormat="1" ht="15.75" customHeight="1">
      <c r="B142" s="19"/>
      <c r="C142" s="127" t="s">
        <v>214</v>
      </c>
      <c r="D142" s="127" t="s">
        <v>208</v>
      </c>
      <c r="E142" s="128" t="s">
        <v>840</v>
      </c>
      <c r="F142" s="377" t="s">
        <v>841</v>
      </c>
      <c r="G142" s="378"/>
      <c r="H142" s="378"/>
      <c r="I142" s="378"/>
      <c r="J142" s="129" t="s">
        <v>825</v>
      </c>
      <c r="K142" s="130">
        <v>45</v>
      </c>
      <c r="L142" s="428">
        <v>0</v>
      </c>
      <c r="M142" s="429"/>
      <c r="N142" s="379">
        <f>ROUND($L$142*$K$142,2)</f>
        <v>0</v>
      </c>
      <c r="O142" s="373"/>
      <c r="P142" s="373"/>
      <c r="Q142" s="373"/>
      <c r="R142" s="20"/>
      <c r="T142" s="124"/>
      <c r="U142" s="26" t="s">
        <v>42</v>
      </c>
      <c r="V142" s="125">
        <v>0</v>
      </c>
      <c r="W142" s="125">
        <f>$V$142*$K$142</f>
        <v>0</v>
      </c>
      <c r="X142" s="125">
        <v>0</v>
      </c>
      <c r="Y142" s="125">
        <f>$X$142*$K$142</f>
        <v>0</v>
      </c>
      <c r="Z142" s="125">
        <v>0</v>
      </c>
      <c r="AA142" s="126">
        <f>$Z$142*$K$142</f>
        <v>0</v>
      </c>
      <c r="AR142" s="6" t="s">
        <v>157</v>
      </c>
      <c r="AT142" s="6" t="s">
        <v>208</v>
      </c>
      <c r="AU142" s="6" t="s">
        <v>80</v>
      </c>
      <c r="AY142" s="6" t="s">
        <v>135</v>
      </c>
      <c r="BE142" s="99">
        <f>IF($U$142="základní",$N$142,0)</f>
        <v>0</v>
      </c>
      <c r="BF142" s="99">
        <f>IF($U$142="snížená",$N$142,0)</f>
        <v>0</v>
      </c>
      <c r="BG142" s="99">
        <f>IF($U$142="zákl. přenesená",$N$142,0)</f>
        <v>0</v>
      </c>
      <c r="BH142" s="99">
        <f>IF($U$142="sníž. přenesená",$N$142,0)</f>
        <v>0</v>
      </c>
      <c r="BI142" s="99">
        <f>IF($U$142="nulová",$N$142,0)</f>
        <v>0</v>
      </c>
      <c r="BJ142" s="6" t="s">
        <v>20</v>
      </c>
      <c r="BK142" s="99">
        <f>ROUND($L$142*$K$142,2)</f>
        <v>0</v>
      </c>
      <c r="BL142" s="6" t="s">
        <v>140</v>
      </c>
    </row>
    <row r="143" spans="2:63" s="110" customFormat="1" ht="30.75" customHeight="1">
      <c r="B143" s="111"/>
      <c r="D143" s="119" t="s">
        <v>787</v>
      </c>
      <c r="L143" s="313"/>
      <c r="M143" s="313"/>
      <c r="N143" s="383">
        <f>$BK$143</f>
        <v>0</v>
      </c>
      <c r="O143" s="384"/>
      <c r="P143" s="384"/>
      <c r="Q143" s="384"/>
      <c r="R143" s="114"/>
      <c r="T143" s="115"/>
      <c r="W143" s="116">
        <f>SUM($W$144:$W$146)</f>
        <v>0</v>
      </c>
      <c r="Y143" s="116">
        <f>SUM($Y$144:$Y$146)</f>
        <v>0</v>
      </c>
      <c r="AA143" s="117">
        <f>SUM($AA$144:$AA$146)</f>
        <v>0</v>
      </c>
      <c r="AR143" s="113" t="s">
        <v>20</v>
      </c>
      <c r="AT143" s="113" t="s">
        <v>76</v>
      </c>
      <c r="AU143" s="113" t="s">
        <v>20</v>
      </c>
      <c r="AY143" s="113" t="s">
        <v>135</v>
      </c>
      <c r="BK143" s="118">
        <f>SUM($BK$144:$BK$146)</f>
        <v>0</v>
      </c>
    </row>
    <row r="144" spans="2:64" s="6" customFormat="1" ht="27" customHeight="1" hidden="1">
      <c r="B144" s="19"/>
      <c r="C144" s="120" t="s">
        <v>217</v>
      </c>
      <c r="D144" s="120" t="s">
        <v>136</v>
      </c>
      <c r="E144" s="121" t="s">
        <v>842</v>
      </c>
      <c r="F144" s="372" t="s">
        <v>843</v>
      </c>
      <c r="G144" s="373"/>
      <c r="H144" s="373"/>
      <c r="I144" s="373"/>
      <c r="J144" s="122" t="s">
        <v>792</v>
      </c>
      <c r="K144" s="123">
        <v>0</v>
      </c>
      <c r="L144" s="430">
        <v>0</v>
      </c>
      <c r="M144" s="431"/>
      <c r="N144" s="374">
        <f>ROUND($L$144*$K$144,2)</f>
        <v>0</v>
      </c>
      <c r="O144" s="373"/>
      <c r="P144" s="373"/>
      <c r="Q144" s="373"/>
      <c r="R144" s="20"/>
      <c r="T144" s="124"/>
      <c r="U144" s="26" t="s">
        <v>42</v>
      </c>
      <c r="V144" s="125">
        <v>0</v>
      </c>
      <c r="W144" s="125">
        <f>$V$144*$K$144</f>
        <v>0</v>
      </c>
      <c r="X144" s="125">
        <v>0</v>
      </c>
      <c r="Y144" s="125">
        <f>$X$144*$K$144</f>
        <v>0</v>
      </c>
      <c r="Z144" s="125">
        <v>0</v>
      </c>
      <c r="AA144" s="126">
        <f>$Z$144*$K$144</f>
        <v>0</v>
      </c>
      <c r="AR144" s="6" t="s">
        <v>140</v>
      </c>
      <c r="AT144" s="6" t="s">
        <v>136</v>
      </c>
      <c r="AU144" s="6" t="s">
        <v>80</v>
      </c>
      <c r="AY144" s="6" t="s">
        <v>135</v>
      </c>
      <c r="BE144" s="99">
        <f>IF($U$144="základní",$N$144,0)</f>
        <v>0</v>
      </c>
      <c r="BF144" s="99">
        <f>IF($U$144="snížená",$N$144,0)</f>
        <v>0</v>
      </c>
      <c r="BG144" s="99">
        <f>IF($U$144="zákl. přenesená",$N$144,0)</f>
        <v>0</v>
      </c>
      <c r="BH144" s="99">
        <f>IF($U$144="sníž. přenesená",$N$144,0)</f>
        <v>0</v>
      </c>
      <c r="BI144" s="99">
        <f>IF($U$144="nulová",$N$144,0)</f>
        <v>0</v>
      </c>
      <c r="BJ144" s="6" t="s">
        <v>20</v>
      </c>
      <c r="BK144" s="99">
        <f>ROUND($L$144*$K$144,2)</f>
        <v>0</v>
      </c>
      <c r="BL144" s="6" t="s">
        <v>140</v>
      </c>
    </row>
    <row r="145" spans="2:64" s="6" customFormat="1" ht="27" customHeight="1">
      <c r="B145" s="19"/>
      <c r="C145" s="120" t="s">
        <v>220</v>
      </c>
      <c r="D145" s="120" t="s">
        <v>136</v>
      </c>
      <c r="E145" s="121" t="s">
        <v>844</v>
      </c>
      <c r="F145" s="372" t="s">
        <v>845</v>
      </c>
      <c r="G145" s="373"/>
      <c r="H145" s="373"/>
      <c r="I145" s="373"/>
      <c r="J145" s="122" t="s">
        <v>792</v>
      </c>
      <c r="K145" s="123">
        <v>9</v>
      </c>
      <c r="L145" s="430">
        <v>0</v>
      </c>
      <c r="M145" s="431"/>
      <c r="N145" s="374">
        <f>ROUND($L$145*$K$145,2)</f>
        <v>0</v>
      </c>
      <c r="O145" s="373"/>
      <c r="P145" s="373"/>
      <c r="Q145" s="373"/>
      <c r="R145" s="20"/>
      <c r="T145" s="124"/>
      <c r="U145" s="26" t="s">
        <v>42</v>
      </c>
      <c r="V145" s="125">
        <v>0</v>
      </c>
      <c r="W145" s="125">
        <f>$V$145*$K$145</f>
        <v>0</v>
      </c>
      <c r="X145" s="125">
        <v>0</v>
      </c>
      <c r="Y145" s="125">
        <f>$X$145*$K$145</f>
        <v>0</v>
      </c>
      <c r="Z145" s="125">
        <v>0</v>
      </c>
      <c r="AA145" s="126">
        <f>$Z$145*$K$145</f>
        <v>0</v>
      </c>
      <c r="AR145" s="6" t="s">
        <v>140</v>
      </c>
      <c r="AT145" s="6" t="s">
        <v>136</v>
      </c>
      <c r="AU145" s="6" t="s">
        <v>80</v>
      </c>
      <c r="AY145" s="6" t="s">
        <v>135</v>
      </c>
      <c r="BE145" s="99">
        <f>IF($U$145="základní",$N$145,0)</f>
        <v>0</v>
      </c>
      <c r="BF145" s="99">
        <f>IF($U$145="snížená",$N$145,0)</f>
        <v>0</v>
      </c>
      <c r="BG145" s="99">
        <f>IF($U$145="zákl. přenesená",$N$145,0)</f>
        <v>0</v>
      </c>
      <c r="BH145" s="99">
        <f>IF($U$145="sníž. přenesená",$N$145,0)</f>
        <v>0</v>
      </c>
      <c r="BI145" s="99">
        <f>IF($U$145="nulová",$N$145,0)</f>
        <v>0</v>
      </c>
      <c r="BJ145" s="6" t="s">
        <v>20</v>
      </c>
      <c r="BK145" s="99">
        <f>ROUND($L$145*$K$145,2)</f>
        <v>0</v>
      </c>
      <c r="BL145" s="6" t="s">
        <v>140</v>
      </c>
    </row>
    <row r="146" spans="2:64" s="6" customFormat="1" ht="27" customHeight="1" hidden="1">
      <c r="B146" s="19"/>
      <c r="C146" s="120" t="s">
        <v>223</v>
      </c>
      <c r="D146" s="120" t="s">
        <v>136</v>
      </c>
      <c r="E146" s="121" t="s">
        <v>846</v>
      </c>
      <c r="F146" s="372" t="s">
        <v>847</v>
      </c>
      <c r="G146" s="373"/>
      <c r="H146" s="373"/>
      <c r="I146" s="373"/>
      <c r="J146" s="122" t="s">
        <v>792</v>
      </c>
      <c r="K146" s="123">
        <v>0</v>
      </c>
      <c r="L146" s="430">
        <v>0</v>
      </c>
      <c r="M146" s="431"/>
      <c r="N146" s="374">
        <f>ROUND($L$146*$K$146,2)</f>
        <v>0</v>
      </c>
      <c r="O146" s="373"/>
      <c r="P146" s="373"/>
      <c r="Q146" s="373"/>
      <c r="R146" s="20"/>
      <c r="T146" s="124"/>
      <c r="U146" s="26" t="s">
        <v>42</v>
      </c>
      <c r="V146" s="125">
        <v>0</v>
      </c>
      <c r="W146" s="125">
        <f>$V$146*$K$146</f>
        <v>0</v>
      </c>
      <c r="X146" s="125">
        <v>0</v>
      </c>
      <c r="Y146" s="125">
        <f>$X$146*$K$146</f>
        <v>0</v>
      </c>
      <c r="Z146" s="125">
        <v>0</v>
      </c>
      <c r="AA146" s="126">
        <f>$Z$146*$K$146</f>
        <v>0</v>
      </c>
      <c r="AR146" s="6" t="s">
        <v>140</v>
      </c>
      <c r="AT146" s="6" t="s">
        <v>136</v>
      </c>
      <c r="AU146" s="6" t="s">
        <v>80</v>
      </c>
      <c r="AY146" s="6" t="s">
        <v>135</v>
      </c>
      <c r="BE146" s="99">
        <f>IF($U$146="základní",$N$146,0)</f>
        <v>0</v>
      </c>
      <c r="BF146" s="99">
        <f>IF($U$146="snížená",$N$146,0)</f>
        <v>0</v>
      </c>
      <c r="BG146" s="99">
        <f>IF($U$146="zákl. přenesená",$N$146,0)</f>
        <v>0</v>
      </c>
      <c r="BH146" s="99">
        <f>IF($U$146="sníž. přenesená",$N$146,0)</f>
        <v>0</v>
      </c>
      <c r="BI146" s="99">
        <f>IF($U$146="nulová",$N$146,0)</f>
        <v>0</v>
      </c>
      <c r="BJ146" s="6" t="s">
        <v>20</v>
      </c>
      <c r="BK146" s="99">
        <f>ROUND($L$146*$K$146,2)</f>
        <v>0</v>
      </c>
      <c r="BL146" s="6" t="s">
        <v>140</v>
      </c>
    </row>
    <row r="147" spans="2:63" s="110" customFormat="1" ht="30.75" customHeight="1">
      <c r="B147" s="111"/>
      <c r="D147" s="119" t="s">
        <v>788</v>
      </c>
      <c r="L147" s="313"/>
      <c r="M147" s="313"/>
      <c r="N147" s="383">
        <f>$BK$147</f>
        <v>0</v>
      </c>
      <c r="O147" s="384"/>
      <c r="P147" s="384"/>
      <c r="Q147" s="384"/>
      <c r="R147" s="114"/>
      <c r="T147" s="115"/>
      <c r="W147" s="116">
        <f>SUM($W$148:$W$149)</f>
        <v>0</v>
      </c>
      <c r="Y147" s="116">
        <f>SUM($Y$148:$Y$149)</f>
        <v>0</v>
      </c>
      <c r="AA147" s="117">
        <f>SUM($AA$148:$AA$149)</f>
        <v>0</v>
      </c>
      <c r="AR147" s="113" t="s">
        <v>20</v>
      </c>
      <c r="AT147" s="113" t="s">
        <v>76</v>
      </c>
      <c r="AU147" s="113" t="s">
        <v>20</v>
      </c>
      <c r="AY147" s="113" t="s">
        <v>135</v>
      </c>
      <c r="BK147" s="118">
        <f>SUM($BK$148:$BK$149)</f>
        <v>0</v>
      </c>
    </row>
    <row r="148" spans="2:64" s="6" customFormat="1" ht="15.75" customHeight="1">
      <c r="B148" s="19"/>
      <c r="C148" s="120" t="s">
        <v>226</v>
      </c>
      <c r="D148" s="120" t="s">
        <v>136</v>
      </c>
      <c r="E148" s="121" t="s">
        <v>848</v>
      </c>
      <c r="F148" s="372" t="s">
        <v>849</v>
      </c>
      <c r="G148" s="373"/>
      <c r="H148" s="373"/>
      <c r="I148" s="373"/>
      <c r="J148" s="122" t="s">
        <v>850</v>
      </c>
      <c r="K148" s="123">
        <v>20</v>
      </c>
      <c r="L148" s="426">
        <v>0</v>
      </c>
      <c r="M148" s="427"/>
      <c r="N148" s="374">
        <f>ROUND($L$148*$K$148,2)</f>
        <v>0</v>
      </c>
      <c r="O148" s="373"/>
      <c r="P148" s="373"/>
      <c r="Q148" s="373"/>
      <c r="R148" s="20"/>
      <c r="T148" s="124"/>
      <c r="U148" s="26" t="s">
        <v>42</v>
      </c>
      <c r="V148" s="125">
        <v>0</v>
      </c>
      <c r="W148" s="125">
        <f>$V$148*$K$148</f>
        <v>0</v>
      </c>
      <c r="X148" s="125">
        <v>0</v>
      </c>
      <c r="Y148" s="125">
        <f>$X$148*$K$148</f>
        <v>0</v>
      </c>
      <c r="Z148" s="125">
        <v>0</v>
      </c>
      <c r="AA148" s="126">
        <f>$Z$148*$K$148</f>
        <v>0</v>
      </c>
      <c r="AR148" s="6" t="s">
        <v>140</v>
      </c>
      <c r="AT148" s="6" t="s">
        <v>136</v>
      </c>
      <c r="AU148" s="6" t="s">
        <v>80</v>
      </c>
      <c r="AY148" s="6" t="s">
        <v>135</v>
      </c>
      <c r="BE148" s="99">
        <f>IF($U$148="základní",$N$148,0)</f>
        <v>0</v>
      </c>
      <c r="BF148" s="99">
        <f>IF($U$148="snížená",$N$148,0)</f>
        <v>0</v>
      </c>
      <c r="BG148" s="99">
        <f>IF($U$148="zákl. přenesená",$N$148,0)</f>
        <v>0</v>
      </c>
      <c r="BH148" s="99">
        <f>IF($U$148="sníž. přenesená",$N$148,0)</f>
        <v>0</v>
      </c>
      <c r="BI148" s="99">
        <f>IF($U$148="nulová",$N$148,0)</f>
        <v>0</v>
      </c>
      <c r="BJ148" s="6" t="s">
        <v>20</v>
      </c>
      <c r="BK148" s="99">
        <f>ROUND($L$148*$K$148,2)</f>
        <v>0</v>
      </c>
      <c r="BL148" s="6" t="s">
        <v>140</v>
      </c>
    </row>
    <row r="149" spans="2:64" s="6" customFormat="1" ht="15.75" customHeight="1" hidden="1">
      <c r="B149" s="19"/>
      <c r="C149" s="120" t="s">
        <v>230</v>
      </c>
      <c r="D149" s="120" t="s">
        <v>136</v>
      </c>
      <c r="E149" s="121" t="s">
        <v>851</v>
      </c>
      <c r="F149" s="372" t="s">
        <v>852</v>
      </c>
      <c r="G149" s="373"/>
      <c r="H149" s="373"/>
      <c r="I149" s="373"/>
      <c r="J149" s="122" t="s">
        <v>850</v>
      </c>
      <c r="K149" s="123">
        <v>0</v>
      </c>
      <c r="L149" s="426">
        <v>170</v>
      </c>
      <c r="M149" s="427"/>
      <c r="N149" s="374">
        <f>ROUND($L$149*$K$149,2)</f>
        <v>0</v>
      </c>
      <c r="O149" s="373"/>
      <c r="P149" s="373"/>
      <c r="Q149" s="373"/>
      <c r="R149" s="20"/>
      <c r="T149" s="124"/>
      <c r="U149" s="26" t="s">
        <v>42</v>
      </c>
      <c r="V149" s="125">
        <v>0</v>
      </c>
      <c r="W149" s="125">
        <f>$V$149*$K$149</f>
        <v>0</v>
      </c>
      <c r="X149" s="125">
        <v>0</v>
      </c>
      <c r="Y149" s="125">
        <f>$X$149*$K$149</f>
        <v>0</v>
      </c>
      <c r="Z149" s="125">
        <v>0</v>
      </c>
      <c r="AA149" s="126">
        <f>$Z$149*$K$149</f>
        <v>0</v>
      </c>
      <c r="AR149" s="6" t="s">
        <v>140</v>
      </c>
      <c r="AT149" s="6" t="s">
        <v>136</v>
      </c>
      <c r="AU149" s="6" t="s">
        <v>80</v>
      </c>
      <c r="AY149" s="6" t="s">
        <v>135</v>
      </c>
      <c r="BE149" s="99">
        <f>IF($U$149="základní",$N$149,0)</f>
        <v>0</v>
      </c>
      <c r="BF149" s="99">
        <f>IF($U$149="snížená",$N$149,0)</f>
        <v>0</v>
      </c>
      <c r="BG149" s="99">
        <f>IF($U$149="zákl. přenesená",$N$149,0)</f>
        <v>0</v>
      </c>
      <c r="BH149" s="99">
        <f>IF($U$149="sníž. přenesená",$N$149,0)</f>
        <v>0</v>
      </c>
      <c r="BI149" s="99">
        <f>IF($U$149="nulová",$N$149,0)</f>
        <v>0</v>
      </c>
      <c r="BJ149" s="6" t="s">
        <v>20</v>
      </c>
      <c r="BK149" s="99">
        <f>ROUND($L$149*$K$149,2)</f>
        <v>0</v>
      </c>
      <c r="BL149" s="6" t="s">
        <v>140</v>
      </c>
    </row>
    <row r="150" spans="2:63" s="110" customFormat="1" ht="30.75" customHeight="1">
      <c r="B150" s="111"/>
      <c r="D150" s="119" t="s">
        <v>789</v>
      </c>
      <c r="L150" s="313"/>
      <c r="M150" s="313"/>
      <c r="N150" s="383">
        <f>$BK$150</f>
        <v>0</v>
      </c>
      <c r="O150" s="384"/>
      <c r="P150" s="384"/>
      <c r="Q150" s="384"/>
      <c r="R150" s="114"/>
      <c r="T150" s="115"/>
      <c r="W150" s="116">
        <f>SUM($W$151:$W$153)</f>
        <v>0</v>
      </c>
      <c r="Y150" s="116">
        <f>SUM($Y$151:$Y$153)</f>
        <v>0</v>
      </c>
      <c r="AA150" s="117">
        <f>SUM($AA$151:$AA$153)</f>
        <v>0</v>
      </c>
      <c r="AR150" s="113" t="s">
        <v>20</v>
      </c>
      <c r="AT150" s="113" t="s">
        <v>76</v>
      </c>
      <c r="AU150" s="113" t="s">
        <v>20</v>
      </c>
      <c r="AY150" s="113" t="s">
        <v>135</v>
      </c>
      <c r="BK150" s="118">
        <f>SUM($BK$151:$BK$153)</f>
        <v>0</v>
      </c>
    </row>
    <row r="151" spans="2:64" s="6" customFormat="1" ht="15.75" customHeight="1">
      <c r="B151" s="19"/>
      <c r="C151" s="120">
        <v>31</v>
      </c>
      <c r="D151" s="120" t="s">
        <v>136</v>
      </c>
      <c r="E151" s="121" t="s">
        <v>853</v>
      </c>
      <c r="F151" s="372" t="s">
        <v>854</v>
      </c>
      <c r="G151" s="373"/>
      <c r="H151" s="373"/>
      <c r="I151" s="373"/>
      <c r="J151" s="122" t="s">
        <v>855</v>
      </c>
      <c r="K151" s="123">
        <v>0.35</v>
      </c>
      <c r="L151" s="426">
        <v>0</v>
      </c>
      <c r="M151" s="427"/>
      <c r="N151" s="374">
        <f>ROUND($L$151*$K$151,2)</f>
        <v>0</v>
      </c>
      <c r="O151" s="373"/>
      <c r="P151" s="373"/>
      <c r="Q151" s="373"/>
      <c r="R151" s="20"/>
      <c r="T151" s="124"/>
      <c r="U151" s="26" t="s">
        <v>42</v>
      </c>
      <c r="V151" s="125">
        <v>0</v>
      </c>
      <c r="W151" s="125">
        <f>$V$151*$K$151</f>
        <v>0</v>
      </c>
      <c r="X151" s="125">
        <v>0</v>
      </c>
      <c r="Y151" s="125">
        <f>$X$151*$K$151</f>
        <v>0</v>
      </c>
      <c r="Z151" s="125">
        <v>0</v>
      </c>
      <c r="AA151" s="126">
        <f>$Z$151*$K$151</f>
        <v>0</v>
      </c>
      <c r="AR151" s="6" t="s">
        <v>140</v>
      </c>
      <c r="AT151" s="6" t="s">
        <v>136</v>
      </c>
      <c r="AU151" s="6" t="s">
        <v>80</v>
      </c>
      <c r="AY151" s="6" t="s">
        <v>135</v>
      </c>
      <c r="BE151" s="99">
        <f>IF($U$151="základní",$N$151,0)</f>
        <v>0</v>
      </c>
      <c r="BF151" s="99">
        <f>IF($U$151="snížená",$N$151,0)</f>
        <v>0</v>
      </c>
      <c r="BG151" s="99">
        <f>IF($U$151="zákl. přenesená",$N$151,0)</f>
        <v>0</v>
      </c>
      <c r="BH151" s="99">
        <f>IF($U$151="sníž. přenesená",$N$151,0)</f>
        <v>0</v>
      </c>
      <c r="BI151" s="99">
        <f>IF($U$151="nulová",$N$151,0)</f>
        <v>0</v>
      </c>
      <c r="BJ151" s="6" t="s">
        <v>20</v>
      </c>
      <c r="BK151" s="99">
        <f>ROUND($L$151*$K$151,2)</f>
        <v>0</v>
      </c>
      <c r="BL151" s="6" t="s">
        <v>140</v>
      </c>
    </row>
    <row r="152" spans="2:64" s="6" customFormat="1" ht="27" customHeight="1">
      <c r="B152" s="19"/>
      <c r="C152" s="120">
        <v>32</v>
      </c>
      <c r="D152" s="120" t="s">
        <v>136</v>
      </c>
      <c r="E152" s="121" t="s">
        <v>856</v>
      </c>
      <c r="F152" s="372" t="s">
        <v>857</v>
      </c>
      <c r="G152" s="373"/>
      <c r="H152" s="373"/>
      <c r="I152" s="373"/>
      <c r="J152" s="122" t="s">
        <v>855</v>
      </c>
      <c r="K152" s="123">
        <v>0.35</v>
      </c>
      <c r="L152" s="426">
        <v>0</v>
      </c>
      <c r="M152" s="427"/>
      <c r="N152" s="374">
        <f>ROUND($L$152*$K$152,2)</f>
        <v>0</v>
      </c>
      <c r="O152" s="373"/>
      <c r="P152" s="373"/>
      <c r="Q152" s="373"/>
      <c r="R152" s="20"/>
      <c r="T152" s="124"/>
      <c r="U152" s="26" t="s">
        <v>42</v>
      </c>
      <c r="V152" s="125">
        <v>0</v>
      </c>
      <c r="W152" s="125">
        <f>$V$152*$K$152</f>
        <v>0</v>
      </c>
      <c r="X152" s="125">
        <v>0</v>
      </c>
      <c r="Y152" s="125">
        <f>$X$152*$K$152</f>
        <v>0</v>
      </c>
      <c r="Z152" s="125">
        <v>0</v>
      </c>
      <c r="AA152" s="126">
        <f>$Z$152*$K$152</f>
        <v>0</v>
      </c>
      <c r="AR152" s="6" t="s">
        <v>140</v>
      </c>
      <c r="AT152" s="6" t="s">
        <v>136</v>
      </c>
      <c r="AU152" s="6" t="s">
        <v>80</v>
      </c>
      <c r="AY152" s="6" t="s">
        <v>135</v>
      </c>
      <c r="BE152" s="99">
        <f>IF($U$152="základní",$N$152,0)</f>
        <v>0</v>
      </c>
      <c r="BF152" s="99">
        <f>IF($U$152="snížená",$N$152,0)</f>
        <v>0</v>
      </c>
      <c r="BG152" s="99">
        <f>IF($U$152="zákl. přenesená",$N$152,0)</f>
        <v>0</v>
      </c>
      <c r="BH152" s="99">
        <f>IF($U$152="sníž. přenesená",$N$152,0)</f>
        <v>0</v>
      </c>
      <c r="BI152" s="99">
        <f>IF($U$152="nulová",$N$152,0)</f>
        <v>0</v>
      </c>
      <c r="BJ152" s="6" t="s">
        <v>20</v>
      </c>
      <c r="BK152" s="99">
        <f>ROUND($L$152*$K$152,2)</f>
        <v>0</v>
      </c>
      <c r="BL152" s="6" t="s">
        <v>140</v>
      </c>
    </row>
    <row r="153" spans="2:64" s="6" customFormat="1" ht="15.75" customHeight="1">
      <c r="B153" s="19"/>
      <c r="C153" s="120">
        <v>33</v>
      </c>
      <c r="D153" s="120" t="s">
        <v>136</v>
      </c>
      <c r="E153" s="121" t="s">
        <v>858</v>
      </c>
      <c r="F153" s="372" t="s">
        <v>859</v>
      </c>
      <c r="G153" s="373"/>
      <c r="H153" s="373"/>
      <c r="I153" s="373"/>
      <c r="J153" s="122" t="s">
        <v>855</v>
      </c>
      <c r="K153" s="123">
        <v>0.35</v>
      </c>
      <c r="L153" s="426">
        <v>0</v>
      </c>
      <c r="M153" s="427"/>
      <c r="N153" s="374">
        <f>ROUND($L$153*$K$153,2)</f>
        <v>0</v>
      </c>
      <c r="O153" s="373"/>
      <c r="P153" s="373"/>
      <c r="Q153" s="373"/>
      <c r="R153" s="20"/>
      <c r="T153" s="124"/>
      <c r="U153" s="131" t="s">
        <v>42</v>
      </c>
      <c r="V153" s="132">
        <v>0</v>
      </c>
      <c r="W153" s="132">
        <f>$V$153*$K$153</f>
        <v>0</v>
      </c>
      <c r="X153" s="132">
        <v>0</v>
      </c>
      <c r="Y153" s="132">
        <f>$X$153*$K$153</f>
        <v>0</v>
      </c>
      <c r="Z153" s="132">
        <v>0</v>
      </c>
      <c r="AA153" s="133">
        <f>$Z$153*$K$153</f>
        <v>0</v>
      </c>
      <c r="AR153" s="6" t="s">
        <v>140</v>
      </c>
      <c r="AT153" s="6" t="s">
        <v>136</v>
      </c>
      <c r="AU153" s="6" t="s">
        <v>80</v>
      </c>
      <c r="AY153" s="6" t="s">
        <v>135</v>
      </c>
      <c r="BE153" s="99">
        <f>IF($U$153="základní",$N$153,0)</f>
        <v>0</v>
      </c>
      <c r="BF153" s="99">
        <f>IF($U$153="snížená",$N$153,0)</f>
        <v>0</v>
      </c>
      <c r="BG153" s="99">
        <f>IF($U$153="zákl. přenesená",$N$153,0)</f>
        <v>0</v>
      </c>
      <c r="BH153" s="99">
        <f>IF($U$153="sníž. přenesená",$N$153,0)</f>
        <v>0</v>
      </c>
      <c r="BI153" s="99">
        <f>IF($U$153="nulová",$N$153,0)</f>
        <v>0</v>
      </c>
      <c r="BJ153" s="6" t="s">
        <v>20</v>
      </c>
      <c r="BK153" s="99">
        <f>ROUND($L$153*$K$153,2)</f>
        <v>0</v>
      </c>
      <c r="BL153" s="6" t="s">
        <v>140</v>
      </c>
    </row>
    <row r="154" spans="2:18" s="6" customFormat="1" ht="7.5" customHeight="1"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3"/>
    </row>
    <row r="256" s="2" customFormat="1" ht="14.25" customHeight="1"/>
  </sheetData>
  <protectedRanges>
    <protectedRange sqref="L116:M132 L134:M142 L144:M146 L148 L151:M153" name="Oblast1"/>
  </protectedRanges>
  <mergeCells count="160">
    <mergeCell ref="F152:I152"/>
    <mergeCell ref="L152:M152"/>
    <mergeCell ref="N152:Q152"/>
    <mergeCell ref="H1:K1"/>
    <mergeCell ref="S2:AC2"/>
    <mergeCell ref="F153:I153"/>
    <mergeCell ref="L153:M153"/>
    <mergeCell ref="N153:Q153"/>
    <mergeCell ref="N114:Q114"/>
    <mergeCell ref="N115:Q115"/>
    <mergeCell ref="N133:Q133"/>
    <mergeCell ref="N143:Q143"/>
    <mergeCell ref="N147:Q147"/>
    <mergeCell ref="F148:I148"/>
    <mergeCell ref="L148:M148"/>
    <mergeCell ref="N148:Q148"/>
    <mergeCell ref="F149:I149"/>
    <mergeCell ref="L149:M149"/>
    <mergeCell ref="N149:Q149"/>
    <mergeCell ref="N150:Q150"/>
    <mergeCell ref="F151:I151"/>
    <mergeCell ref="L151:M151"/>
    <mergeCell ref="N151:Q15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M110:Q110"/>
    <mergeCell ref="M111:Q111"/>
    <mergeCell ref="F113:I113"/>
    <mergeCell ref="L113:M113"/>
    <mergeCell ref="N113:Q113"/>
    <mergeCell ref="F116:I116"/>
    <mergeCell ref="L116:M116"/>
    <mergeCell ref="N116:Q116"/>
    <mergeCell ref="F117:I117"/>
    <mergeCell ref="L117:M117"/>
    <mergeCell ref="N117:Q117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O17:P17"/>
    <mergeCell ref="O18:P18"/>
    <mergeCell ref="O20:P20"/>
    <mergeCell ref="O21:P21"/>
    <mergeCell ref="M24:P24"/>
    <mergeCell ref="M25:P25"/>
    <mergeCell ref="M27:P27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4"/>
  <sheetViews>
    <sheetView showGridLines="0" zoomScale="85" zoomScaleNormal="85" workbookViewId="0" topLeftCell="A1">
      <pane ySplit="1" topLeftCell="A132" activePane="bottomLeft" state="frozen"/>
      <selection pane="bottomLeft" activeCell="AE150" sqref="AE15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9"/>
      <c r="B1" s="136"/>
      <c r="C1" s="136"/>
      <c r="D1" s="137" t="s">
        <v>1</v>
      </c>
      <c r="E1" s="136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136"/>
      <c r="N1" s="136"/>
      <c r="O1" s="137" t="s">
        <v>91</v>
      </c>
      <c r="P1" s="136"/>
      <c r="Q1" s="136"/>
      <c r="R1" s="136"/>
      <c r="S1" s="138" t="s">
        <v>865</v>
      </c>
      <c r="T1" s="138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357" t="s">
        <v>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S2" s="352" t="s">
        <v>5</v>
      </c>
      <c r="T2" s="346"/>
      <c r="U2" s="346"/>
      <c r="V2" s="346"/>
      <c r="W2" s="346"/>
      <c r="X2" s="346"/>
      <c r="Y2" s="346"/>
      <c r="Z2" s="346"/>
      <c r="AA2" s="346"/>
      <c r="AB2" s="346"/>
      <c r="AC2" s="346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348" t="s">
        <v>92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359" t="str">
        <f>'Rekapitulace stavby'!$K$6</f>
        <v>Rekonstrukce komunikace III/00312 ul. Rooseveltova úsek Kolovratská - Kuříčko v Říčanech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R6" s="11"/>
    </row>
    <row r="7" spans="2:18" s="6" customFormat="1" ht="33.75" customHeight="1">
      <c r="B7" s="19"/>
      <c r="D7" s="15" t="s">
        <v>93</v>
      </c>
      <c r="F7" s="360" t="s">
        <v>874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R7" s="20"/>
    </row>
    <row r="8" spans="2:18" s="6" customFormat="1" ht="15" customHeight="1">
      <c r="B8" s="19"/>
      <c r="D8" s="16" t="s">
        <v>17</v>
      </c>
      <c r="F8" s="14" t="s">
        <v>784</v>
      </c>
      <c r="M8" s="16" t="s">
        <v>18</v>
      </c>
      <c r="O8" s="14"/>
      <c r="R8" s="20"/>
    </row>
    <row r="9" spans="2:18" s="6" customFormat="1" ht="15" customHeight="1">
      <c r="B9" s="19"/>
      <c r="D9" s="16" t="s">
        <v>21</v>
      </c>
      <c r="F9" s="14" t="s">
        <v>22</v>
      </c>
      <c r="M9" s="16" t="s">
        <v>23</v>
      </c>
      <c r="O9" s="344">
        <f>'Rekapitulace stavby'!$AN$8</f>
        <v>42011</v>
      </c>
      <c r="P9" s="339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343"/>
      <c r="P11" s="339"/>
      <c r="R11" s="20"/>
    </row>
    <row r="12" spans="2:18" s="6" customFormat="1" ht="18.75" customHeight="1">
      <c r="B12" s="19"/>
      <c r="E12" s="14" t="s">
        <v>99</v>
      </c>
      <c r="M12" s="16" t="s">
        <v>28</v>
      </c>
      <c r="O12" s="343"/>
      <c r="P12" s="339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343" t="str">
        <f>IF('Rekapitulace stavby'!$AN$13="","",'Rekapitulace stavby'!$AN$13)</f>
        <v/>
      </c>
      <c r="P14" s="339"/>
      <c r="R14" s="20"/>
    </row>
    <row r="15" spans="2:18" s="6" customFormat="1" ht="18.75" customHeight="1">
      <c r="B15" s="19"/>
      <c r="E15" s="14" t="str">
        <f>IF('Rekapitulace stavby'!$E$14="","",'Rekapitulace stavby'!$E$14)</f>
        <v xml:space="preserve"> </v>
      </c>
      <c r="M15" s="16" t="s">
        <v>28</v>
      </c>
      <c r="O15" s="343" t="str">
        <f>IF('Rekapitulace stavby'!$AN$14="","",'Rekapitulace stavby'!$AN$14)</f>
        <v/>
      </c>
      <c r="P15" s="339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343" t="s">
        <v>32</v>
      </c>
      <c r="P17" s="339"/>
      <c r="R17" s="20"/>
    </row>
    <row r="18" spans="2:18" s="6" customFormat="1" ht="18.75" customHeight="1">
      <c r="B18" s="19"/>
      <c r="E18" s="14" t="s">
        <v>33</v>
      </c>
      <c r="M18" s="16" t="s">
        <v>28</v>
      </c>
      <c r="O18" s="343" t="s">
        <v>34</v>
      </c>
      <c r="P18" s="339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27</v>
      </c>
      <c r="O20" s="343"/>
      <c r="P20" s="339"/>
      <c r="R20" s="20"/>
    </row>
    <row r="21" spans="2:18" s="6" customFormat="1" ht="18.75" customHeight="1">
      <c r="B21" s="19"/>
      <c r="E21" s="14" t="s">
        <v>37</v>
      </c>
      <c r="M21" s="16" t="s">
        <v>28</v>
      </c>
      <c r="O21" s="343"/>
      <c r="P21" s="339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3" t="s">
        <v>101</v>
      </c>
      <c r="M24" s="345">
        <f>$N$88</f>
        <v>0</v>
      </c>
      <c r="N24" s="339"/>
      <c r="O24" s="339"/>
      <c r="P24" s="339"/>
      <c r="R24" s="20"/>
    </row>
    <row r="25" spans="2:18" s="6" customFormat="1" ht="15" customHeight="1">
      <c r="B25" s="19"/>
      <c r="D25" s="18" t="s">
        <v>102</v>
      </c>
      <c r="M25" s="345">
        <f>$N$95</f>
        <v>0</v>
      </c>
      <c r="N25" s="339"/>
      <c r="O25" s="339"/>
      <c r="P25" s="339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7" t="s">
        <v>40</v>
      </c>
      <c r="M27" s="361">
        <f>ROUND($M$24+$M$25,2)</f>
        <v>0</v>
      </c>
      <c r="N27" s="339"/>
      <c r="O27" s="339"/>
      <c r="P27" s="339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41</v>
      </c>
      <c r="E29" s="24" t="s">
        <v>42</v>
      </c>
      <c r="F29" s="25">
        <v>0.21</v>
      </c>
      <c r="G29" s="88" t="s">
        <v>43</v>
      </c>
      <c r="H29" s="189">
        <f>ROUND((SUM($BE$95:$BE$96)+SUM($BE$114:$BE$153)),2)</f>
        <v>0</v>
      </c>
      <c r="I29" s="190"/>
      <c r="J29" s="190"/>
      <c r="M29" s="362">
        <f>ROUND((SUM($BE$95:$BE$96)+SUM($BE$114:$BE$153))*$F$29,2)</f>
        <v>0</v>
      </c>
      <c r="N29" s="339"/>
      <c r="O29" s="339"/>
      <c r="P29" s="339"/>
      <c r="R29" s="20"/>
    </row>
    <row r="30" spans="2:18" s="6" customFormat="1" ht="15" customHeight="1">
      <c r="B30" s="19"/>
      <c r="E30" s="24" t="s">
        <v>44</v>
      </c>
      <c r="F30" s="25">
        <v>0.15</v>
      </c>
      <c r="G30" s="88" t="s">
        <v>43</v>
      </c>
      <c r="H30" s="189">
        <f>ROUND((SUM($BF$95:$BF$96)+SUM($BF$114:$BF$153)),2)</f>
        <v>0</v>
      </c>
      <c r="I30" s="190"/>
      <c r="J30" s="190"/>
      <c r="M30" s="362">
        <f>ROUND((SUM($BF$95:$BF$96)+SUM($BF$114:$BF$153))*$F$30,2)</f>
        <v>0</v>
      </c>
      <c r="N30" s="339"/>
      <c r="O30" s="339"/>
      <c r="P30" s="339"/>
      <c r="R30" s="20"/>
    </row>
    <row r="31" spans="2:18" s="6" customFormat="1" ht="15" customHeight="1" hidden="1">
      <c r="B31" s="19"/>
      <c r="E31" s="24" t="s">
        <v>45</v>
      </c>
      <c r="F31" s="25">
        <v>0.21</v>
      </c>
      <c r="G31" s="88" t="s">
        <v>43</v>
      </c>
      <c r="H31" s="362">
        <f>ROUND((SUM($BG$95:$BG$96)+SUM($BG$114:$BG$153)),2)</f>
        <v>0</v>
      </c>
      <c r="I31" s="339"/>
      <c r="J31" s="339"/>
      <c r="M31" s="362">
        <v>0</v>
      </c>
      <c r="N31" s="339"/>
      <c r="O31" s="339"/>
      <c r="P31" s="339"/>
      <c r="R31" s="20"/>
    </row>
    <row r="32" spans="2:18" s="6" customFormat="1" ht="15" customHeight="1" hidden="1">
      <c r="B32" s="19"/>
      <c r="E32" s="24" t="s">
        <v>46</v>
      </c>
      <c r="F32" s="25">
        <v>0.15</v>
      </c>
      <c r="G32" s="88" t="s">
        <v>43</v>
      </c>
      <c r="H32" s="362">
        <f>ROUND((SUM($BH$95:$BH$96)+SUM($BH$114:$BH$153)),2)</f>
        <v>0</v>
      </c>
      <c r="I32" s="339"/>
      <c r="J32" s="339"/>
      <c r="M32" s="362">
        <v>0</v>
      </c>
      <c r="N32" s="339"/>
      <c r="O32" s="339"/>
      <c r="P32" s="339"/>
      <c r="R32" s="20"/>
    </row>
    <row r="33" spans="2:18" s="6" customFormat="1" ht="15" customHeight="1" hidden="1">
      <c r="B33" s="19"/>
      <c r="E33" s="24" t="s">
        <v>47</v>
      </c>
      <c r="F33" s="25">
        <v>0</v>
      </c>
      <c r="G33" s="88" t="s">
        <v>43</v>
      </c>
      <c r="H33" s="362">
        <f>ROUND((SUM($BI$95:$BI$96)+SUM($BI$114:$BI$153)),2)</f>
        <v>0</v>
      </c>
      <c r="I33" s="339"/>
      <c r="J33" s="339"/>
      <c r="M33" s="362">
        <v>0</v>
      </c>
      <c r="N33" s="339"/>
      <c r="O33" s="339"/>
      <c r="P33" s="339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48</v>
      </c>
      <c r="E35" s="30"/>
      <c r="F35" s="30"/>
      <c r="G35" s="89" t="s">
        <v>49</v>
      </c>
      <c r="H35" s="31" t="s">
        <v>50</v>
      </c>
      <c r="I35" s="30"/>
      <c r="J35" s="30"/>
      <c r="K35" s="30"/>
      <c r="L35" s="347">
        <f>ROUND(SUM($M$27:$M$33),2)</f>
        <v>0</v>
      </c>
      <c r="M35" s="337"/>
      <c r="N35" s="337"/>
      <c r="O35" s="337"/>
      <c r="P35" s="342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348" t="s">
        <v>103</v>
      </c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359" t="str">
        <f>$F$6</f>
        <v>Rekonstrukce komunikace III/00312 ul. Rooseveltova úsek Kolovratská - Kuříčko v Říčanech</v>
      </c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R78" s="20"/>
    </row>
    <row r="79" spans="2:18" s="6" customFormat="1" ht="37.5" customHeight="1">
      <c r="B79" s="19"/>
      <c r="C79" s="49" t="s">
        <v>93</v>
      </c>
      <c r="F79" s="338" t="str">
        <f>$F$7</f>
        <v>IO 04.C Přisvětlení přechodů pro chodce</v>
      </c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21</v>
      </c>
      <c r="F81" s="14" t="str">
        <f>$F$9</f>
        <v>Město Říčany</v>
      </c>
      <c r="K81" s="16" t="s">
        <v>23</v>
      </c>
      <c r="M81" s="344">
        <f>IF($O$9="","",$O$9)</f>
        <v>42011</v>
      </c>
      <c r="N81" s="339"/>
      <c r="O81" s="339"/>
      <c r="P81" s="339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Středočeský kraj</v>
      </c>
      <c r="K83" s="16" t="s">
        <v>31</v>
      </c>
      <c r="M83" s="343" t="str">
        <f>$E$18</f>
        <v>Sella &amp; Agreta s.r.o.</v>
      </c>
      <c r="N83" s="339"/>
      <c r="O83" s="339"/>
      <c r="P83" s="339"/>
      <c r="Q83" s="339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 xml:space="preserve"> </v>
      </c>
      <c r="K84" s="16" t="s">
        <v>36</v>
      </c>
      <c r="M84" s="343" t="str">
        <f>$E$21</f>
        <v>Ing. MIlan Petr</v>
      </c>
      <c r="N84" s="339"/>
      <c r="O84" s="339"/>
      <c r="P84" s="339"/>
      <c r="Q84" s="339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363" t="s">
        <v>104</v>
      </c>
      <c r="D86" s="351"/>
      <c r="E86" s="351"/>
      <c r="F86" s="351"/>
      <c r="G86" s="351"/>
      <c r="H86" s="28"/>
      <c r="I86" s="28"/>
      <c r="J86" s="28"/>
      <c r="K86" s="28"/>
      <c r="L86" s="28"/>
      <c r="M86" s="28"/>
      <c r="N86" s="363" t="s">
        <v>105</v>
      </c>
      <c r="O86" s="339"/>
      <c r="P86" s="339"/>
      <c r="Q86" s="339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106</v>
      </c>
      <c r="N88" s="349">
        <f>ROUND($N$114,2)</f>
        <v>0</v>
      </c>
      <c r="O88" s="339"/>
      <c r="P88" s="339"/>
      <c r="Q88" s="339"/>
      <c r="R88" s="20"/>
      <c r="AU88" s="6" t="s">
        <v>107</v>
      </c>
    </row>
    <row r="89" spans="2:18" s="64" customFormat="1" ht="25.5" customHeight="1">
      <c r="B89" s="90"/>
      <c r="D89" s="91" t="s">
        <v>785</v>
      </c>
      <c r="N89" s="364">
        <f>ROUND($N$115,2)</f>
        <v>0</v>
      </c>
      <c r="O89" s="365"/>
      <c r="P89" s="365"/>
      <c r="Q89" s="365"/>
      <c r="R89" s="92"/>
    </row>
    <row r="90" spans="2:18" s="73" customFormat="1" ht="21" customHeight="1">
      <c r="B90" s="93"/>
      <c r="D90" s="75" t="s">
        <v>786</v>
      </c>
      <c r="N90" s="366">
        <f>ROUND($N$133,2)</f>
        <v>0</v>
      </c>
      <c r="O90" s="365"/>
      <c r="P90" s="365"/>
      <c r="Q90" s="365"/>
      <c r="R90" s="94"/>
    </row>
    <row r="91" spans="2:18" s="73" customFormat="1" ht="21" customHeight="1">
      <c r="B91" s="93"/>
      <c r="D91" s="75" t="s">
        <v>787</v>
      </c>
      <c r="N91" s="366">
        <f>ROUND($N$143,2)</f>
        <v>0</v>
      </c>
      <c r="O91" s="365"/>
      <c r="P91" s="365"/>
      <c r="Q91" s="365"/>
      <c r="R91" s="94"/>
    </row>
    <row r="92" spans="2:18" s="73" customFormat="1" ht="21" customHeight="1">
      <c r="B92" s="93"/>
      <c r="D92" s="75" t="s">
        <v>788</v>
      </c>
      <c r="N92" s="366">
        <f>ROUND($N$147,2)</f>
        <v>0</v>
      </c>
      <c r="O92" s="365"/>
      <c r="P92" s="365"/>
      <c r="Q92" s="365"/>
      <c r="R92" s="94"/>
    </row>
    <row r="93" spans="2:18" s="73" customFormat="1" ht="21" customHeight="1">
      <c r="B93" s="93"/>
      <c r="D93" s="75" t="s">
        <v>789</v>
      </c>
      <c r="N93" s="366">
        <f>ROUND($N$150,2)</f>
        <v>0</v>
      </c>
      <c r="O93" s="365"/>
      <c r="P93" s="365"/>
      <c r="Q93" s="365"/>
      <c r="R93" s="94"/>
    </row>
    <row r="94" spans="2:18" s="6" customFormat="1" ht="22.5" customHeight="1">
      <c r="B94" s="19"/>
      <c r="R94" s="20"/>
    </row>
    <row r="95" spans="2:21" s="6" customFormat="1" ht="30" customHeight="1">
      <c r="B95" s="19"/>
      <c r="C95" s="59" t="s">
        <v>116</v>
      </c>
      <c r="N95" s="349">
        <v>0</v>
      </c>
      <c r="O95" s="339"/>
      <c r="P95" s="339"/>
      <c r="Q95" s="339"/>
      <c r="R95" s="20"/>
      <c r="T95" s="95"/>
      <c r="U95" s="96" t="s">
        <v>41</v>
      </c>
    </row>
    <row r="96" spans="2:18" s="6" customFormat="1" ht="18.75" customHeight="1">
      <c r="B96" s="19"/>
      <c r="R96" s="20"/>
    </row>
    <row r="97" spans="2:18" s="6" customFormat="1" ht="30" customHeight="1">
      <c r="B97" s="19"/>
      <c r="C97" s="85" t="s">
        <v>90</v>
      </c>
      <c r="D97" s="28"/>
      <c r="E97" s="28"/>
      <c r="F97" s="28"/>
      <c r="G97" s="28"/>
      <c r="H97" s="28"/>
      <c r="I97" s="28"/>
      <c r="J97" s="28"/>
      <c r="K97" s="28"/>
      <c r="L97" s="350">
        <f>ROUND(SUM($N$88+$N$95),2)</f>
        <v>0</v>
      </c>
      <c r="M97" s="351"/>
      <c r="N97" s="351"/>
      <c r="O97" s="351"/>
      <c r="P97" s="351"/>
      <c r="Q97" s="351"/>
      <c r="R97" s="20"/>
    </row>
    <row r="98" spans="2:18" s="6" customFormat="1" ht="7.5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3"/>
    </row>
    <row r="102" spans="2:18" s="6" customFormat="1" ht="7.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</row>
    <row r="103" spans="2:18" s="6" customFormat="1" ht="37.5" customHeight="1">
      <c r="B103" s="19"/>
      <c r="C103" s="348" t="s">
        <v>120</v>
      </c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20"/>
    </row>
    <row r="104" spans="2:18" s="6" customFormat="1" ht="7.5" customHeight="1">
      <c r="B104" s="19"/>
      <c r="R104" s="20"/>
    </row>
    <row r="105" spans="2:18" s="6" customFormat="1" ht="30.75" customHeight="1">
      <c r="B105" s="19"/>
      <c r="C105" s="16" t="s">
        <v>14</v>
      </c>
      <c r="F105" s="359" t="str">
        <f>$F$6</f>
        <v>Rekonstrukce komunikace III/00312 ul. Rooseveltova úsek Kolovratská - Kuříčko v Říčanech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R105" s="20"/>
    </row>
    <row r="106" spans="2:18" s="6" customFormat="1" ht="37.5" customHeight="1">
      <c r="B106" s="19"/>
      <c r="C106" s="49" t="s">
        <v>93</v>
      </c>
      <c r="F106" s="338" t="str">
        <f>$F$7</f>
        <v>IO 04.C Přisvětlení přechodů pro chodce</v>
      </c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R106" s="20"/>
    </row>
    <row r="107" spans="2:18" s="6" customFormat="1" ht="7.5" customHeight="1">
      <c r="B107" s="19"/>
      <c r="R107" s="20"/>
    </row>
    <row r="108" spans="2:18" s="6" customFormat="1" ht="18.75" customHeight="1">
      <c r="B108" s="19"/>
      <c r="C108" s="16" t="s">
        <v>21</v>
      </c>
      <c r="F108" s="14" t="str">
        <f>$F$9</f>
        <v>Město Říčany</v>
      </c>
      <c r="K108" s="16" t="s">
        <v>23</v>
      </c>
      <c r="M108" s="344">
        <f>IF($O$9="","",$O$9)</f>
        <v>42011</v>
      </c>
      <c r="N108" s="339"/>
      <c r="O108" s="339"/>
      <c r="P108" s="339"/>
      <c r="R108" s="20"/>
    </row>
    <row r="109" spans="2:18" s="6" customFormat="1" ht="7.5" customHeight="1">
      <c r="B109" s="19"/>
      <c r="R109" s="20"/>
    </row>
    <row r="110" spans="2:18" s="6" customFormat="1" ht="15.75" customHeight="1">
      <c r="B110" s="19"/>
      <c r="C110" s="16" t="s">
        <v>26</v>
      </c>
      <c r="F110" s="14" t="str">
        <f>$E$12</f>
        <v>Středočeský kraj</v>
      </c>
      <c r="K110" s="16" t="s">
        <v>31</v>
      </c>
      <c r="M110" s="343" t="str">
        <f>$E$18</f>
        <v>Sella &amp; Agreta s.r.o.</v>
      </c>
      <c r="N110" s="339"/>
      <c r="O110" s="339"/>
      <c r="P110" s="339"/>
      <c r="Q110" s="339"/>
      <c r="R110" s="20"/>
    </row>
    <row r="111" spans="2:18" s="6" customFormat="1" ht="15" customHeight="1">
      <c r="B111" s="19"/>
      <c r="C111" s="16" t="s">
        <v>29</v>
      </c>
      <c r="F111" s="14" t="str">
        <f>IF($E$15="","",$E$15)</f>
        <v xml:space="preserve"> </v>
      </c>
      <c r="K111" s="16" t="s">
        <v>36</v>
      </c>
      <c r="M111" s="343" t="str">
        <f>$E$21</f>
        <v>Ing. MIlan Petr</v>
      </c>
      <c r="N111" s="339"/>
      <c r="O111" s="339"/>
      <c r="P111" s="339"/>
      <c r="Q111" s="339"/>
      <c r="R111" s="20"/>
    </row>
    <row r="112" spans="2:18" s="6" customFormat="1" ht="11.25" customHeight="1">
      <c r="B112" s="19"/>
      <c r="R112" s="20"/>
    </row>
    <row r="113" spans="2:27" s="102" customFormat="1" ht="30" customHeight="1">
      <c r="B113" s="103"/>
      <c r="C113" s="104" t="s">
        <v>121</v>
      </c>
      <c r="D113" s="105" t="s">
        <v>122</v>
      </c>
      <c r="E113" s="105" t="s">
        <v>59</v>
      </c>
      <c r="F113" s="369" t="s">
        <v>123</v>
      </c>
      <c r="G113" s="370"/>
      <c r="H113" s="370"/>
      <c r="I113" s="370"/>
      <c r="J113" s="105" t="s">
        <v>124</v>
      </c>
      <c r="K113" s="105" t="s">
        <v>125</v>
      </c>
      <c r="L113" s="369" t="s">
        <v>126</v>
      </c>
      <c r="M113" s="370"/>
      <c r="N113" s="369" t="s">
        <v>127</v>
      </c>
      <c r="O113" s="370"/>
      <c r="P113" s="370"/>
      <c r="Q113" s="371"/>
      <c r="R113" s="106"/>
      <c r="T113" s="54" t="s">
        <v>128</v>
      </c>
      <c r="U113" s="55" t="s">
        <v>41</v>
      </c>
      <c r="V113" s="55" t="s">
        <v>129</v>
      </c>
      <c r="W113" s="55" t="s">
        <v>130</v>
      </c>
      <c r="X113" s="55" t="s">
        <v>131</v>
      </c>
      <c r="Y113" s="55" t="s">
        <v>132</v>
      </c>
      <c r="Z113" s="55" t="s">
        <v>133</v>
      </c>
      <c r="AA113" s="56" t="s">
        <v>134</v>
      </c>
    </row>
    <row r="114" spans="2:63" s="6" customFormat="1" ht="30" customHeight="1">
      <c r="B114" s="19"/>
      <c r="C114" s="59" t="s">
        <v>101</v>
      </c>
      <c r="N114" s="386">
        <f>$BK$114</f>
        <v>0</v>
      </c>
      <c r="O114" s="339"/>
      <c r="P114" s="339"/>
      <c r="Q114" s="339"/>
      <c r="R114" s="20"/>
      <c r="T114" s="58"/>
      <c r="U114" s="33"/>
      <c r="V114" s="33"/>
      <c r="W114" s="107">
        <f>$W$115</f>
        <v>0</v>
      </c>
      <c r="X114" s="33"/>
      <c r="Y114" s="107">
        <f>$Y$115</f>
        <v>0</v>
      </c>
      <c r="Z114" s="33"/>
      <c r="AA114" s="108">
        <f>$AA$115</f>
        <v>0</v>
      </c>
      <c r="AT114" s="6" t="s">
        <v>76</v>
      </c>
      <c r="AU114" s="6" t="s">
        <v>107</v>
      </c>
      <c r="BK114" s="109">
        <f>$BK$115</f>
        <v>0</v>
      </c>
    </row>
    <row r="115" spans="2:63" s="110" customFormat="1" ht="37.5" customHeight="1">
      <c r="B115" s="111"/>
      <c r="D115" s="112" t="s">
        <v>785</v>
      </c>
      <c r="N115" s="387">
        <f>$BK$115</f>
        <v>0</v>
      </c>
      <c r="O115" s="384"/>
      <c r="P115" s="384"/>
      <c r="Q115" s="384"/>
      <c r="R115" s="114"/>
      <c r="T115" s="115"/>
      <c r="W115" s="116">
        <f>$W$116+SUM($W$117:$W$133)+$W$143+$W$147+$W$150</f>
        <v>0</v>
      </c>
      <c r="Y115" s="116">
        <f>$Y$116+SUM($Y$117:$Y$133)+$Y$143+$Y$147+$Y$150</f>
        <v>0</v>
      </c>
      <c r="AA115" s="117">
        <f>$AA$116+SUM($AA$117:$AA$133)+$AA$143+$AA$147+$AA$150</f>
        <v>0</v>
      </c>
      <c r="AR115" s="113" t="s">
        <v>20</v>
      </c>
      <c r="AT115" s="113" t="s">
        <v>76</v>
      </c>
      <c r="AU115" s="113" t="s">
        <v>77</v>
      </c>
      <c r="AY115" s="113" t="s">
        <v>135</v>
      </c>
      <c r="BK115" s="118">
        <f>$BK$116+SUM($BK$117:$BK$133)+$BK$143+$BK$147+$BK$150</f>
        <v>0</v>
      </c>
    </row>
    <row r="116" spans="2:64" s="6" customFormat="1" ht="27" customHeight="1" hidden="1">
      <c r="B116" s="19"/>
      <c r="C116" s="120" t="s">
        <v>20</v>
      </c>
      <c r="D116" s="120" t="s">
        <v>136</v>
      </c>
      <c r="E116" s="121" t="s">
        <v>790</v>
      </c>
      <c r="F116" s="372" t="s">
        <v>791</v>
      </c>
      <c r="G116" s="373"/>
      <c r="H116" s="373"/>
      <c r="I116" s="373"/>
      <c r="J116" s="122" t="s">
        <v>792</v>
      </c>
      <c r="K116" s="123">
        <v>0</v>
      </c>
      <c r="L116" s="426">
        <v>0</v>
      </c>
      <c r="M116" s="427"/>
      <c r="N116" s="374">
        <f>ROUND($L$116*$K$116,2)</f>
        <v>0</v>
      </c>
      <c r="O116" s="373"/>
      <c r="P116" s="373"/>
      <c r="Q116" s="373"/>
      <c r="R116" s="20"/>
      <c r="T116" s="124"/>
      <c r="U116" s="26" t="s">
        <v>42</v>
      </c>
      <c r="V116" s="125">
        <v>0</v>
      </c>
      <c r="W116" s="125">
        <f>$V$116*$K$116</f>
        <v>0</v>
      </c>
      <c r="X116" s="125">
        <v>0</v>
      </c>
      <c r="Y116" s="125">
        <f>$X$116*$K$116</f>
        <v>0</v>
      </c>
      <c r="Z116" s="125">
        <v>0</v>
      </c>
      <c r="AA116" s="126">
        <f>$Z$116*$K$116</f>
        <v>0</v>
      </c>
      <c r="AR116" s="6" t="s">
        <v>140</v>
      </c>
      <c r="AT116" s="6" t="s">
        <v>136</v>
      </c>
      <c r="AU116" s="6" t="s">
        <v>20</v>
      </c>
      <c r="AY116" s="6" t="s">
        <v>135</v>
      </c>
      <c r="BE116" s="99">
        <f>IF($U$116="základní",$N$116,0)</f>
        <v>0</v>
      </c>
      <c r="BF116" s="99">
        <f>IF($U$116="snížená",$N$116,0)</f>
        <v>0</v>
      </c>
      <c r="BG116" s="99">
        <f>IF($U$116="zákl. přenesená",$N$116,0)</f>
        <v>0</v>
      </c>
      <c r="BH116" s="99">
        <f>IF($U$116="sníž. přenesená",$N$116,0)</f>
        <v>0</v>
      </c>
      <c r="BI116" s="99">
        <f>IF($U$116="nulová",$N$116,0)</f>
        <v>0</v>
      </c>
      <c r="BJ116" s="6" t="s">
        <v>20</v>
      </c>
      <c r="BK116" s="99">
        <f>ROUND($L$116*$K$116,2)</f>
        <v>0</v>
      </c>
      <c r="BL116" s="6" t="s">
        <v>140</v>
      </c>
    </row>
    <row r="117" spans="2:64" s="6" customFormat="1" ht="15.75" customHeight="1">
      <c r="B117" s="19"/>
      <c r="C117" s="120" t="s">
        <v>80</v>
      </c>
      <c r="D117" s="120" t="s">
        <v>136</v>
      </c>
      <c r="E117" s="121" t="s">
        <v>793</v>
      </c>
      <c r="F117" s="372" t="s">
        <v>794</v>
      </c>
      <c r="G117" s="373"/>
      <c r="H117" s="373"/>
      <c r="I117" s="373"/>
      <c r="J117" s="122" t="s">
        <v>792</v>
      </c>
      <c r="K117" s="123">
        <v>4</v>
      </c>
      <c r="L117" s="426">
        <v>0</v>
      </c>
      <c r="M117" s="427"/>
      <c r="N117" s="374">
        <f>ROUND($L$117*$K$117,2)</f>
        <v>0</v>
      </c>
      <c r="O117" s="373"/>
      <c r="P117" s="373"/>
      <c r="Q117" s="373"/>
      <c r="R117" s="20"/>
      <c r="T117" s="124"/>
      <c r="U117" s="26" t="s">
        <v>42</v>
      </c>
      <c r="V117" s="125">
        <v>0</v>
      </c>
      <c r="W117" s="125">
        <f>$V$117*$K$117</f>
        <v>0</v>
      </c>
      <c r="X117" s="125">
        <v>0</v>
      </c>
      <c r="Y117" s="125">
        <f>$X$117*$K$117</f>
        <v>0</v>
      </c>
      <c r="Z117" s="125">
        <v>0</v>
      </c>
      <c r="AA117" s="126">
        <f>$Z$117*$K$117</f>
        <v>0</v>
      </c>
      <c r="AR117" s="6" t="s">
        <v>140</v>
      </c>
      <c r="AT117" s="6" t="s">
        <v>136</v>
      </c>
      <c r="AU117" s="6" t="s">
        <v>20</v>
      </c>
      <c r="AY117" s="6" t="s">
        <v>135</v>
      </c>
      <c r="BE117" s="99">
        <f>IF($U$117="základní",$N$117,0)</f>
        <v>0</v>
      </c>
      <c r="BF117" s="99">
        <f>IF($U$117="snížená",$N$117,0)</f>
        <v>0</v>
      </c>
      <c r="BG117" s="99">
        <f>IF($U$117="zákl. přenesená",$N$117,0)</f>
        <v>0</v>
      </c>
      <c r="BH117" s="99">
        <f>IF($U$117="sníž. přenesená",$N$117,0)</f>
        <v>0</v>
      </c>
      <c r="BI117" s="99">
        <f>IF($U$117="nulová",$N$117,0)</f>
        <v>0</v>
      </c>
      <c r="BJ117" s="6" t="s">
        <v>20</v>
      </c>
      <c r="BK117" s="99">
        <f>ROUND($L$117*$K$117,2)</f>
        <v>0</v>
      </c>
      <c r="BL117" s="6" t="s">
        <v>140</v>
      </c>
    </row>
    <row r="118" spans="2:64" s="6" customFormat="1" ht="15.75" customHeight="1" hidden="1">
      <c r="B118" s="19"/>
      <c r="C118" s="120" t="s">
        <v>143</v>
      </c>
      <c r="D118" s="120" t="s">
        <v>136</v>
      </c>
      <c r="E118" s="121" t="s">
        <v>795</v>
      </c>
      <c r="F118" s="372" t="s">
        <v>796</v>
      </c>
      <c r="G118" s="373"/>
      <c r="H118" s="373"/>
      <c r="I118" s="373"/>
      <c r="J118" s="122" t="s">
        <v>792</v>
      </c>
      <c r="K118" s="123">
        <v>0</v>
      </c>
      <c r="L118" s="426">
        <v>0</v>
      </c>
      <c r="M118" s="427"/>
      <c r="N118" s="374">
        <f>ROUND($L$118*$K$118,2)</f>
        <v>0</v>
      </c>
      <c r="O118" s="373"/>
      <c r="P118" s="373"/>
      <c r="Q118" s="373"/>
      <c r="R118" s="20"/>
      <c r="T118" s="124"/>
      <c r="U118" s="26" t="s">
        <v>42</v>
      </c>
      <c r="V118" s="125">
        <v>0</v>
      </c>
      <c r="W118" s="125">
        <f>$V$118*$K$118</f>
        <v>0</v>
      </c>
      <c r="X118" s="125">
        <v>0</v>
      </c>
      <c r="Y118" s="125">
        <f>$X$118*$K$118</f>
        <v>0</v>
      </c>
      <c r="Z118" s="125">
        <v>0</v>
      </c>
      <c r="AA118" s="126">
        <f>$Z$118*$K$118</f>
        <v>0</v>
      </c>
      <c r="AR118" s="6" t="s">
        <v>140</v>
      </c>
      <c r="AT118" s="6" t="s">
        <v>136</v>
      </c>
      <c r="AU118" s="6" t="s">
        <v>20</v>
      </c>
      <c r="AY118" s="6" t="s">
        <v>135</v>
      </c>
      <c r="BE118" s="99">
        <f>IF($U$118="základní",$N$118,0)</f>
        <v>0</v>
      </c>
      <c r="BF118" s="99">
        <f>IF($U$118="snížená",$N$118,0)</f>
        <v>0</v>
      </c>
      <c r="BG118" s="99">
        <f>IF($U$118="zákl. přenesená",$N$118,0)</f>
        <v>0</v>
      </c>
      <c r="BH118" s="99">
        <f>IF($U$118="sníž. přenesená",$N$118,0)</f>
        <v>0</v>
      </c>
      <c r="BI118" s="99">
        <f>IF($U$118="nulová",$N$118,0)</f>
        <v>0</v>
      </c>
      <c r="BJ118" s="6" t="s">
        <v>20</v>
      </c>
      <c r="BK118" s="99">
        <f>ROUND($L$118*$K$118,2)</f>
        <v>0</v>
      </c>
      <c r="BL118" s="6" t="s">
        <v>140</v>
      </c>
    </row>
    <row r="119" spans="2:64" s="6" customFormat="1" ht="15.75" customHeight="1">
      <c r="B119" s="19"/>
      <c r="C119" s="120" t="s">
        <v>140</v>
      </c>
      <c r="D119" s="120" t="s">
        <v>136</v>
      </c>
      <c r="E119" s="121" t="s">
        <v>797</v>
      </c>
      <c r="F119" s="372" t="s">
        <v>798</v>
      </c>
      <c r="G119" s="373"/>
      <c r="H119" s="373"/>
      <c r="I119" s="373"/>
      <c r="J119" s="122" t="s">
        <v>792</v>
      </c>
      <c r="K119" s="123">
        <v>14</v>
      </c>
      <c r="L119" s="426">
        <v>0</v>
      </c>
      <c r="M119" s="427"/>
      <c r="N119" s="374">
        <f>ROUND($L$119*$K$119,2)</f>
        <v>0</v>
      </c>
      <c r="O119" s="373"/>
      <c r="P119" s="373"/>
      <c r="Q119" s="373"/>
      <c r="R119" s="20"/>
      <c r="T119" s="124"/>
      <c r="U119" s="26" t="s">
        <v>42</v>
      </c>
      <c r="V119" s="125">
        <v>0</v>
      </c>
      <c r="W119" s="125">
        <f>$V$119*$K$119</f>
        <v>0</v>
      </c>
      <c r="X119" s="125">
        <v>0</v>
      </c>
      <c r="Y119" s="125">
        <f>$X$119*$K$119</f>
        <v>0</v>
      </c>
      <c r="Z119" s="125">
        <v>0</v>
      </c>
      <c r="AA119" s="126">
        <f>$Z$119*$K$119</f>
        <v>0</v>
      </c>
      <c r="AR119" s="6" t="s">
        <v>140</v>
      </c>
      <c r="AT119" s="6" t="s">
        <v>136</v>
      </c>
      <c r="AU119" s="6" t="s">
        <v>20</v>
      </c>
      <c r="AY119" s="6" t="s">
        <v>135</v>
      </c>
      <c r="BE119" s="99">
        <f>IF($U$119="základní",$N$119,0)</f>
        <v>0</v>
      </c>
      <c r="BF119" s="99">
        <f>IF($U$119="snížená",$N$119,0)</f>
        <v>0</v>
      </c>
      <c r="BG119" s="99">
        <f>IF($U$119="zákl. přenesená",$N$119,0)</f>
        <v>0</v>
      </c>
      <c r="BH119" s="99">
        <f>IF($U$119="sníž. přenesená",$N$119,0)</f>
        <v>0</v>
      </c>
      <c r="BI119" s="99">
        <f>IF($U$119="nulová",$N$119,0)</f>
        <v>0</v>
      </c>
      <c r="BJ119" s="6" t="s">
        <v>20</v>
      </c>
      <c r="BK119" s="99">
        <f>ROUND($L$119*$K$119,2)</f>
        <v>0</v>
      </c>
      <c r="BL119" s="6" t="s">
        <v>140</v>
      </c>
    </row>
    <row r="120" spans="2:64" s="6" customFormat="1" ht="15.75" customHeight="1">
      <c r="B120" s="19"/>
      <c r="C120" s="120" t="s">
        <v>148</v>
      </c>
      <c r="D120" s="120" t="s">
        <v>136</v>
      </c>
      <c r="E120" s="121" t="s">
        <v>799</v>
      </c>
      <c r="F120" s="372" t="s">
        <v>800</v>
      </c>
      <c r="G120" s="373"/>
      <c r="H120" s="373"/>
      <c r="I120" s="373"/>
      <c r="J120" s="122" t="s">
        <v>208</v>
      </c>
      <c r="K120" s="123">
        <v>60</v>
      </c>
      <c r="L120" s="426">
        <v>0</v>
      </c>
      <c r="M120" s="427"/>
      <c r="N120" s="374">
        <f>ROUND($L$120*$K$120,2)</f>
        <v>0</v>
      </c>
      <c r="O120" s="373"/>
      <c r="P120" s="373"/>
      <c r="Q120" s="373"/>
      <c r="R120" s="20"/>
      <c r="T120" s="124"/>
      <c r="U120" s="26" t="s">
        <v>42</v>
      </c>
      <c r="V120" s="125">
        <v>0</v>
      </c>
      <c r="W120" s="125">
        <f>$V$120*$K$120</f>
        <v>0</v>
      </c>
      <c r="X120" s="125">
        <v>0</v>
      </c>
      <c r="Y120" s="125">
        <f>$X$120*$K$120</f>
        <v>0</v>
      </c>
      <c r="Z120" s="125">
        <v>0</v>
      </c>
      <c r="AA120" s="126">
        <f>$Z$120*$K$120</f>
        <v>0</v>
      </c>
      <c r="AR120" s="6" t="s">
        <v>140</v>
      </c>
      <c r="AT120" s="6" t="s">
        <v>136</v>
      </c>
      <c r="AU120" s="6" t="s">
        <v>20</v>
      </c>
      <c r="AY120" s="6" t="s">
        <v>135</v>
      </c>
      <c r="BE120" s="99">
        <f>IF($U$120="základní",$N$120,0)</f>
        <v>0</v>
      </c>
      <c r="BF120" s="99">
        <f>IF($U$120="snížená",$N$120,0)</f>
        <v>0</v>
      </c>
      <c r="BG120" s="99">
        <f>IF($U$120="zákl. přenesená",$N$120,0)</f>
        <v>0</v>
      </c>
      <c r="BH120" s="99">
        <f>IF($U$120="sníž. přenesená",$N$120,0)</f>
        <v>0</v>
      </c>
      <c r="BI120" s="99">
        <f>IF($U$120="nulová",$N$120,0)</f>
        <v>0</v>
      </c>
      <c r="BJ120" s="6" t="s">
        <v>20</v>
      </c>
      <c r="BK120" s="99">
        <f>ROUND($L$120*$K$120,2)</f>
        <v>0</v>
      </c>
      <c r="BL120" s="6" t="s">
        <v>140</v>
      </c>
    </row>
    <row r="121" spans="2:64" s="6" customFormat="1" ht="15.75" customHeight="1">
      <c r="B121" s="19"/>
      <c r="C121" s="120" t="s">
        <v>151</v>
      </c>
      <c r="D121" s="120" t="s">
        <v>136</v>
      </c>
      <c r="E121" s="121" t="s">
        <v>801</v>
      </c>
      <c r="F121" s="372" t="s">
        <v>802</v>
      </c>
      <c r="G121" s="373"/>
      <c r="H121" s="373"/>
      <c r="I121" s="373"/>
      <c r="J121" s="122" t="s">
        <v>208</v>
      </c>
      <c r="K121" s="123">
        <v>100</v>
      </c>
      <c r="L121" s="426">
        <v>0</v>
      </c>
      <c r="M121" s="427"/>
      <c r="N121" s="374">
        <f>ROUND($L$121*$K$121,2)</f>
        <v>0</v>
      </c>
      <c r="O121" s="373"/>
      <c r="P121" s="373"/>
      <c r="Q121" s="373"/>
      <c r="R121" s="20"/>
      <c r="T121" s="124"/>
      <c r="U121" s="26" t="s">
        <v>42</v>
      </c>
      <c r="V121" s="125">
        <v>0</v>
      </c>
      <c r="W121" s="125">
        <f>$V$121*$K$121</f>
        <v>0</v>
      </c>
      <c r="X121" s="125">
        <v>0</v>
      </c>
      <c r="Y121" s="125">
        <f>$X$121*$K$121</f>
        <v>0</v>
      </c>
      <c r="Z121" s="125">
        <v>0</v>
      </c>
      <c r="AA121" s="126">
        <f>$Z$121*$K$121</f>
        <v>0</v>
      </c>
      <c r="AR121" s="6" t="s">
        <v>140</v>
      </c>
      <c r="AT121" s="6" t="s">
        <v>136</v>
      </c>
      <c r="AU121" s="6" t="s">
        <v>20</v>
      </c>
      <c r="AY121" s="6" t="s">
        <v>135</v>
      </c>
      <c r="BE121" s="99">
        <f>IF($U$121="základní",$N$121,0)</f>
        <v>0</v>
      </c>
      <c r="BF121" s="99">
        <f>IF($U$121="snížená",$N$121,0)</f>
        <v>0</v>
      </c>
      <c r="BG121" s="99">
        <f>IF($U$121="zákl. přenesená",$N$121,0)</f>
        <v>0</v>
      </c>
      <c r="BH121" s="99">
        <f>IF($U$121="sníž. přenesená",$N$121,0)</f>
        <v>0</v>
      </c>
      <c r="BI121" s="99">
        <f>IF($U$121="nulová",$N$121,0)</f>
        <v>0</v>
      </c>
      <c r="BJ121" s="6" t="s">
        <v>20</v>
      </c>
      <c r="BK121" s="99">
        <f>ROUND($L$121*$K$121,2)</f>
        <v>0</v>
      </c>
      <c r="BL121" s="6" t="s">
        <v>140</v>
      </c>
    </row>
    <row r="122" spans="2:64" s="6" customFormat="1" ht="15.75" customHeight="1">
      <c r="B122" s="19"/>
      <c r="C122" s="120" t="s">
        <v>154</v>
      </c>
      <c r="D122" s="120" t="s">
        <v>136</v>
      </c>
      <c r="E122" s="121" t="s">
        <v>803</v>
      </c>
      <c r="F122" s="372" t="s">
        <v>804</v>
      </c>
      <c r="G122" s="373"/>
      <c r="H122" s="373"/>
      <c r="I122" s="373"/>
      <c r="J122" s="122" t="s">
        <v>208</v>
      </c>
      <c r="K122" s="123">
        <v>120</v>
      </c>
      <c r="L122" s="426">
        <v>0</v>
      </c>
      <c r="M122" s="427"/>
      <c r="N122" s="374">
        <f>ROUND($L$122*$K$122,2)</f>
        <v>0</v>
      </c>
      <c r="O122" s="373"/>
      <c r="P122" s="373"/>
      <c r="Q122" s="373"/>
      <c r="R122" s="20"/>
      <c r="T122" s="124"/>
      <c r="U122" s="26" t="s">
        <v>42</v>
      </c>
      <c r="V122" s="125">
        <v>0</v>
      </c>
      <c r="W122" s="125">
        <f>$V$122*$K$122</f>
        <v>0</v>
      </c>
      <c r="X122" s="125">
        <v>0</v>
      </c>
      <c r="Y122" s="125">
        <f>$X$122*$K$122</f>
        <v>0</v>
      </c>
      <c r="Z122" s="125">
        <v>0</v>
      </c>
      <c r="AA122" s="126">
        <f>$Z$122*$K$122</f>
        <v>0</v>
      </c>
      <c r="AR122" s="6" t="s">
        <v>140</v>
      </c>
      <c r="AT122" s="6" t="s">
        <v>136</v>
      </c>
      <c r="AU122" s="6" t="s">
        <v>20</v>
      </c>
      <c r="AY122" s="6" t="s">
        <v>135</v>
      </c>
      <c r="BE122" s="99">
        <f>IF($U$122="základní",$N$122,0)</f>
        <v>0</v>
      </c>
      <c r="BF122" s="99">
        <f>IF($U$122="snížená",$N$122,0)</f>
        <v>0</v>
      </c>
      <c r="BG122" s="99">
        <f>IF($U$122="zákl. přenesená",$N$122,0)</f>
        <v>0</v>
      </c>
      <c r="BH122" s="99">
        <f>IF($U$122="sníž. přenesená",$N$122,0)</f>
        <v>0</v>
      </c>
      <c r="BI122" s="99">
        <f>IF($U$122="nulová",$N$122,0)</f>
        <v>0</v>
      </c>
      <c r="BJ122" s="6" t="s">
        <v>20</v>
      </c>
      <c r="BK122" s="99">
        <f>ROUND($L$122*$K$122,2)</f>
        <v>0</v>
      </c>
      <c r="BL122" s="6" t="s">
        <v>140</v>
      </c>
    </row>
    <row r="123" spans="2:64" s="6" customFormat="1" ht="15.75" customHeight="1">
      <c r="B123" s="19"/>
      <c r="C123" s="120" t="s">
        <v>157</v>
      </c>
      <c r="D123" s="120" t="s">
        <v>136</v>
      </c>
      <c r="E123" s="121" t="s">
        <v>805</v>
      </c>
      <c r="F123" s="372" t="s">
        <v>806</v>
      </c>
      <c r="G123" s="373"/>
      <c r="H123" s="373"/>
      <c r="I123" s="373"/>
      <c r="J123" s="122" t="s">
        <v>208</v>
      </c>
      <c r="K123" s="123">
        <v>140</v>
      </c>
      <c r="L123" s="426">
        <v>0</v>
      </c>
      <c r="M123" s="427"/>
      <c r="N123" s="374">
        <f>ROUND($L$123*$K$123,2)</f>
        <v>0</v>
      </c>
      <c r="O123" s="373"/>
      <c r="P123" s="373"/>
      <c r="Q123" s="373"/>
      <c r="R123" s="20"/>
      <c r="T123" s="124"/>
      <c r="U123" s="26" t="s">
        <v>42</v>
      </c>
      <c r="V123" s="125">
        <v>0</v>
      </c>
      <c r="W123" s="125">
        <f>$V$123*$K$123</f>
        <v>0</v>
      </c>
      <c r="X123" s="125">
        <v>0</v>
      </c>
      <c r="Y123" s="125">
        <f>$X$123*$K$123</f>
        <v>0</v>
      </c>
      <c r="Z123" s="125">
        <v>0</v>
      </c>
      <c r="AA123" s="126">
        <f>$Z$123*$K$123</f>
        <v>0</v>
      </c>
      <c r="AR123" s="6" t="s">
        <v>140</v>
      </c>
      <c r="AT123" s="6" t="s">
        <v>136</v>
      </c>
      <c r="AU123" s="6" t="s">
        <v>20</v>
      </c>
      <c r="AY123" s="6" t="s">
        <v>135</v>
      </c>
      <c r="BE123" s="99">
        <f>IF($U$123="základní",$N$123,0)</f>
        <v>0</v>
      </c>
      <c r="BF123" s="99">
        <f>IF($U$123="snížená",$N$123,0)</f>
        <v>0</v>
      </c>
      <c r="BG123" s="99">
        <f>IF($U$123="zákl. přenesená",$N$123,0)</f>
        <v>0</v>
      </c>
      <c r="BH123" s="99">
        <f>IF($U$123="sníž. přenesená",$N$123,0)</f>
        <v>0</v>
      </c>
      <c r="BI123" s="99">
        <f>IF($U$123="nulová",$N$123,0)</f>
        <v>0</v>
      </c>
      <c r="BJ123" s="6" t="s">
        <v>20</v>
      </c>
      <c r="BK123" s="99">
        <f>ROUND($L$123*$K$123,2)</f>
        <v>0</v>
      </c>
      <c r="BL123" s="6" t="s">
        <v>140</v>
      </c>
    </row>
    <row r="124" spans="2:64" s="6" customFormat="1" ht="15.75" customHeight="1">
      <c r="B124" s="19"/>
      <c r="C124" s="120" t="s">
        <v>161</v>
      </c>
      <c r="D124" s="120" t="s">
        <v>136</v>
      </c>
      <c r="E124" s="121" t="s">
        <v>807</v>
      </c>
      <c r="F124" s="372" t="s">
        <v>808</v>
      </c>
      <c r="G124" s="373"/>
      <c r="H124" s="373"/>
      <c r="I124" s="373"/>
      <c r="J124" s="122" t="s">
        <v>208</v>
      </c>
      <c r="K124" s="123">
        <v>140</v>
      </c>
      <c r="L124" s="426">
        <v>0</v>
      </c>
      <c r="M124" s="427"/>
      <c r="N124" s="374">
        <f>ROUND($L$124*$K$124,2)</f>
        <v>0</v>
      </c>
      <c r="O124" s="373"/>
      <c r="P124" s="373"/>
      <c r="Q124" s="373"/>
      <c r="R124" s="20"/>
      <c r="T124" s="124"/>
      <c r="U124" s="26" t="s">
        <v>42</v>
      </c>
      <c r="V124" s="125">
        <v>0</v>
      </c>
      <c r="W124" s="125">
        <f>$V$124*$K$124</f>
        <v>0</v>
      </c>
      <c r="X124" s="125">
        <v>0</v>
      </c>
      <c r="Y124" s="125">
        <f>$X$124*$K$124</f>
        <v>0</v>
      </c>
      <c r="Z124" s="125">
        <v>0</v>
      </c>
      <c r="AA124" s="126">
        <f>$Z$124*$K$124</f>
        <v>0</v>
      </c>
      <c r="AR124" s="6" t="s">
        <v>140</v>
      </c>
      <c r="AT124" s="6" t="s">
        <v>136</v>
      </c>
      <c r="AU124" s="6" t="s">
        <v>20</v>
      </c>
      <c r="AY124" s="6" t="s">
        <v>135</v>
      </c>
      <c r="BE124" s="99">
        <f>IF($U$124="základní",$N$124,0)</f>
        <v>0</v>
      </c>
      <c r="BF124" s="99">
        <f>IF($U$124="snížená",$N$124,0)</f>
        <v>0</v>
      </c>
      <c r="BG124" s="99">
        <f>IF($U$124="zákl. přenesená",$N$124,0)</f>
        <v>0</v>
      </c>
      <c r="BH124" s="99">
        <f>IF($U$124="sníž. přenesená",$N$124,0)</f>
        <v>0</v>
      </c>
      <c r="BI124" s="99">
        <f>IF($U$124="nulová",$N$124,0)</f>
        <v>0</v>
      </c>
      <c r="BJ124" s="6" t="s">
        <v>20</v>
      </c>
      <c r="BK124" s="99">
        <f>ROUND($L$124*$K$124,2)</f>
        <v>0</v>
      </c>
      <c r="BL124" s="6" t="s">
        <v>140</v>
      </c>
    </row>
    <row r="125" spans="2:64" s="6" customFormat="1" ht="15.75" customHeight="1">
      <c r="B125" s="19"/>
      <c r="C125" s="120" t="s">
        <v>24</v>
      </c>
      <c r="D125" s="120" t="s">
        <v>136</v>
      </c>
      <c r="E125" s="121" t="s">
        <v>809</v>
      </c>
      <c r="F125" s="372" t="s">
        <v>810</v>
      </c>
      <c r="G125" s="373"/>
      <c r="H125" s="373"/>
      <c r="I125" s="373"/>
      <c r="J125" s="122" t="s">
        <v>792</v>
      </c>
      <c r="K125" s="123">
        <v>12</v>
      </c>
      <c r="L125" s="426">
        <v>0</v>
      </c>
      <c r="M125" s="427"/>
      <c r="N125" s="374">
        <f>ROUND($L$125*$K$125,2)</f>
        <v>0</v>
      </c>
      <c r="O125" s="373"/>
      <c r="P125" s="373"/>
      <c r="Q125" s="373"/>
      <c r="R125" s="20"/>
      <c r="T125" s="124"/>
      <c r="U125" s="26" t="s">
        <v>42</v>
      </c>
      <c r="V125" s="125">
        <v>0</v>
      </c>
      <c r="W125" s="125">
        <f>$V$125*$K$125</f>
        <v>0</v>
      </c>
      <c r="X125" s="125">
        <v>0</v>
      </c>
      <c r="Y125" s="125">
        <f>$X$125*$K$125</f>
        <v>0</v>
      </c>
      <c r="Z125" s="125">
        <v>0</v>
      </c>
      <c r="AA125" s="126">
        <f>$Z$125*$K$125</f>
        <v>0</v>
      </c>
      <c r="AR125" s="6" t="s">
        <v>140</v>
      </c>
      <c r="AT125" s="6" t="s">
        <v>136</v>
      </c>
      <c r="AU125" s="6" t="s">
        <v>20</v>
      </c>
      <c r="AY125" s="6" t="s">
        <v>135</v>
      </c>
      <c r="BE125" s="99">
        <f>IF($U$125="základní",$N$125,0)</f>
        <v>0</v>
      </c>
      <c r="BF125" s="99">
        <f>IF($U$125="snížená",$N$125,0)</f>
        <v>0</v>
      </c>
      <c r="BG125" s="99">
        <f>IF($U$125="zákl. přenesená",$N$125,0)</f>
        <v>0</v>
      </c>
      <c r="BH125" s="99">
        <f>IF($U$125="sníž. přenesená",$N$125,0)</f>
        <v>0</v>
      </c>
      <c r="BI125" s="99">
        <f>IF($U$125="nulová",$N$125,0)</f>
        <v>0</v>
      </c>
      <c r="BJ125" s="6" t="s">
        <v>20</v>
      </c>
      <c r="BK125" s="99">
        <f>ROUND($L$125*$K$125,2)</f>
        <v>0</v>
      </c>
      <c r="BL125" s="6" t="s">
        <v>140</v>
      </c>
    </row>
    <row r="126" spans="2:64" s="6" customFormat="1" ht="27" customHeight="1">
      <c r="B126" s="19"/>
      <c r="C126" s="120" t="s">
        <v>167</v>
      </c>
      <c r="D126" s="120" t="s">
        <v>136</v>
      </c>
      <c r="E126" s="121" t="s">
        <v>811</v>
      </c>
      <c r="F126" s="372" t="s">
        <v>812</v>
      </c>
      <c r="G126" s="373"/>
      <c r="H126" s="373"/>
      <c r="I126" s="373"/>
      <c r="J126" s="122" t="s">
        <v>208</v>
      </c>
      <c r="K126" s="123">
        <v>160</v>
      </c>
      <c r="L126" s="426">
        <v>0</v>
      </c>
      <c r="M126" s="427"/>
      <c r="N126" s="374">
        <f>ROUND($L$126*$K$126,2)</f>
        <v>0</v>
      </c>
      <c r="O126" s="373"/>
      <c r="P126" s="373"/>
      <c r="Q126" s="373"/>
      <c r="R126" s="20"/>
      <c r="T126" s="124"/>
      <c r="U126" s="26" t="s">
        <v>42</v>
      </c>
      <c r="V126" s="125">
        <v>0</v>
      </c>
      <c r="W126" s="125">
        <f>$V$126*$K$126</f>
        <v>0</v>
      </c>
      <c r="X126" s="125">
        <v>0</v>
      </c>
      <c r="Y126" s="125">
        <f>$X$126*$K$126</f>
        <v>0</v>
      </c>
      <c r="Z126" s="125">
        <v>0</v>
      </c>
      <c r="AA126" s="126">
        <f>$Z$126*$K$126</f>
        <v>0</v>
      </c>
      <c r="AR126" s="6" t="s">
        <v>140</v>
      </c>
      <c r="AT126" s="6" t="s">
        <v>136</v>
      </c>
      <c r="AU126" s="6" t="s">
        <v>20</v>
      </c>
      <c r="AY126" s="6" t="s">
        <v>135</v>
      </c>
      <c r="BE126" s="99">
        <f>IF($U$126="základní",$N$126,0)</f>
        <v>0</v>
      </c>
      <c r="BF126" s="99">
        <f>IF($U$126="snížená",$N$126,0)</f>
        <v>0</v>
      </c>
      <c r="BG126" s="99">
        <f>IF($U$126="zákl. přenesená",$N$126,0)</f>
        <v>0</v>
      </c>
      <c r="BH126" s="99">
        <f>IF($U$126="sníž. přenesená",$N$126,0)</f>
        <v>0</v>
      </c>
      <c r="BI126" s="99">
        <f>IF($U$126="nulová",$N$126,0)</f>
        <v>0</v>
      </c>
      <c r="BJ126" s="6" t="s">
        <v>20</v>
      </c>
      <c r="BK126" s="99">
        <f>ROUND($L$126*$K$126,2)</f>
        <v>0</v>
      </c>
      <c r="BL126" s="6" t="s">
        <v>140</v>
      </c>
    </row>
    <row r="127" spans="2:64" s="6" customFormat="1" ht="15.75" customHeight="1">
      <c r="B127" s="19"/>
      <c r="C127" s="120" t="s">
        <v>170</v>
      </c>
      <c r="D127" s="120" t="s">
        <v>136</v>
      </c>
      <c r="E127" s="121" t="s">
        <v>813</v>
      </c>
      <c r="F127" s="372" t="s">
        <v>814</v>
      </c>
      <c r="G127" s="373"/>
      <c r="H127" s="373"/>
      <c r="I127" s="373"/>
      <c r="J127" s="122" t="s">
        <v>208</v>
      </c>
      <c r="K127" s="123">
        <v>160</v>
      </c>
      <c r="L127" s="426">
        <v>0</v>
      </c>
      <c r="M127" s="427"/>
      <c r="N127" s="374">
        <f>ROUND($L$127*$K$127,2)</f>
        <v>0</v>
      </c>
      <c r="O127" s="373"/>
      <c r="P127" s="373"/>
      <c r="Q127" s="373"/>
      <c r="R127" s="20"/>
      <c r="T127" s="124"/>
      <c r="U127" s="26" t="s">
        <v>42</v>
      </c>
      <c r="V127" s="125">
        <v>0</v>
      </c>
      <c r="W127" s="125">
        <f>$V$127*$K$127</f>
        <v>0</v>
      </c>
      <c r="X127" s="125">
        <v>0</v>
      </c>
      <c r="Y127" s="125">
        <f>$X$127*$K$127</f>
        <v>0</v>
      </c>
      <c r="Z127" s="125">
        <v>0</v>
      </c>
      <c r="AA127" s="126">
        <f>$Z$127*$K$127</f>
        <v>0</v>
      </c>
      <c r="AR127" s="6" t="s">
        <v>140</v>
      </c>
      <c r="AT127" s="6" t="s">
        <v>136</v>
      </c>
      <c r="AU127" s="6" t="s">
        <v>20</v>
      </c>
      <c r="AY127" s="6" t="s">
        <v>135</v>
      </c>
      <c r="BE127" s="99">
        <f>IF($U$127="základní",$N$127,0)</f>
        <v>0</v>
      </c>
      <c r="BF127" s="99">
        <f>IF($U$127="snížená",$N$127,0)</f>
        <v>0</v>
      </c>
      <c r="BG127" s="99">
        <f>IF($U$127="zákl. přenesená",$N$127,0)</f>
        <v>0</v>
      </c>
      <c r="BH127" s="99">
        <f>IF($U$127="sníž. přenesená",$N$127,0)</f>
        <v>0</v>
      </c>
      <c r="BI127" s="99">
        <f>IF($U$127="nulová",$N$127,0)</f>
        <v>0</v>
      </c>
      <c r="BJ127" s="6" t="s">
        <v>20</v>
      </c>
      <c r="BK127" s="99">
        <f>ROUND($L$127*$K$127,2)</f>
        <v>0</v>
      </c>
      <c r="BL127" s="6" t="s">
        <v>140</v>
      </c>
    </row>
    <row r="128" spans="2:64" s="6" customFormat="1" ht="15.75" customHeight="1">
      <c r="B128" s="19"/>
      <c r="C128" s="120" t="s">
        <v>174</v>
      </c>
      <c r="D128" s="120" t="s">
        <v>136</v>
      </c>
      <c r="E128" s="121" t="s">
        <v>815</v>
      </c>
      <c r="F128" s="372" t="s">
        <v>816</v>
      </c>
      <c r="G128" s="373"/>
      <c r="H128" s="373"/>
      <c r="I128" s="373"/>
      <c r="J128" s="122" t="s">
        <v>208</v>
      </c>
      <c r="K128" s="123">
        <v>160</v>
      </c>
      <c r="L128" s="426">
        <v>0</v>
      </c>
      <c r="M128" s="427"/>
      <c r="N128" s="374">
        <f>ROUND($L$128*$K$128,2)</f>
        <v>0</v>
      </c>
      <c r="O128" s="373"/>
      <c r="P128" s="373"/>
      <c r="Q128" s="373"/>
      <c r="R128" s="20"/>
      <c r="T128" s="124"/>
      <c r="U128" s="26" t="s">
        <v>42</v>
      </c>
      <c r="V128" s="125">
        <v>0</v>
      </c>
      <c r="W128" s="125">
        <f>$V$128*$K$128</f>
        <v>0</v>
      </c>
      <c r="X128" s="125">
        <v>0</v>
      </c>
      <c r="Y128" s="125">
        <f>$X$128*$K$128</f>
        <v>0</v>
      </c>
      <c r="Z128" s="125">
        <v>0</v>
      </c>
      <c r="AA128" s="126">
        <f>$Z$128*$K$128</f>
        <v>0</v>
      </c>
      <c r="AR128" s="6" t="s">
        <v>140</v>
      </c>
      <c r="AT128" s="6" t="s">
        <v>136</v>
      </c>
      <c r="AU128" s="6" t="s">
        <v>20</v>
      </c>
      <c r="AY128" s="6" t="s">
        <v>135</v>
      </c>
      <c r="BE128" s="99">
        <f>IF($U$128="základní",$N$128,0)</f>
        <v>0</v>
      </c>
      <c r="BF128" s="99">
        <f>IF($U$128="snížená",$N$128,0)</f>
        <v>0</v>
      </c>
      <c r="BG128" s="99">
        <f>IF($U$128="zákl. přenesená",$N$128,0)</f>
        <v>0</v>
      </c>
      <c r="BH128" s="99">
        <f>IF($U$128="sníž. přenesená",$N$128,0)</f>
        <v>0</v>
      </c>
      <c r="BI128" s="99">
        <f>IF($U$128="nulová",$N$128,0)</f>
        <v>0</v>
      </c>
      <c r="BJ128" s="6" t="s">
        <v>20</v>
      </c>
      <c r="BK128" s="99">
        <f>ROUND($L$128*$K$128,2)</f>
        <v>0</v>
      </c>
      <c r="BL128" s="6" t="s">
        <v>140</v>
      </c>
    </row>
    <row r="129" spans="2:64" s="6" customFormat="1" ht="15.75" customHeight="1">
      <c r="B129" s="19"/>
      <c r="C129" s="120" t="s">
        <v>177</v>
      </c>
      <c r="D129" s="120" t="s">
        <v>136</v>
      </c>
      <c r="E129" s="121" t="s">
        <v>817</v>
      </c>
      <c r="F129" s="372" t="s">
        <v>818</v>
      </c>
      <c r="G129" s="373"/>
      <c r="H129" s="373"/>
      <c r="I129" s="373"/>
      <c r="J129" s="122" t="s">
        <v>792</v>
      </c>
      <c r="K129" s="123">
        <v>12</v>
      </c>
      <c r="L129" s="426">
        <v>0</v>
      </c>
      <c r="M129" s="427"/>
      <c r="N129" s="374">
        <f>ROUND($L$129*$K$129,2)</f>
        <v>0</v>
      </c>
      <c r="O129" s="373"/>
      <c r="P129" s="373"/>
      <c r="Q129" s="373"/>
      <c r="R129" s="20"/>
      <c r="T129" s="124"/>
      <c r="U129" s="26" t="s">
        <v>42</v>
      </c>
      <c r="V129" s="125">
        <v>0</v>
      </c>
      <c r="W129" s="125">
        <f>$V$129*$K$129</f>
        <v>0</v>
      </c>
      <c r="X129" s="125">
        <v>0</v>
      </c>
      <c r="Y129" s="125">
        <f>$X$129*$K$129</f>
        <v>0</v>
      </c>
      <c r="Z129" s="125">
        <v>0</v>
      </c>
      <c r="AA129" s="126">
        <f>$Z$129*$K$129</f>
        <v>0</v>
      </c>
      <c r="AR129" s="6" t="s">
        <v>140</v>
      </c>
      <c r="AT129" s="6" t="s">
        <v>136</v>
      </c>
      <c r="AU129" s="6" t="s">
        <v>20</v>
      </c>
      <c r="AY129" s="6" t="s">
        <v>135</v>
      </c>
      <c r="BE129" s="99">
        <f>IF($U$129="základní",$N$129,0)</f>
        <v>0</v>
      </c>
      <c r="BF129" s="99">
        <f>IF($U$129="snížená",$N$129,0)</f>
        <v>0</v>
      </c>
      <c r="BG129" s="99">
        <f>IF($U$129="zákl. přenesená",$N$129,0)</f>
        <v>0</v>
      </c>
      <c r="BH129" s="99">
        <f>IF($U$129="sníž. přenesená",$N$129,0)</f>
        <v>0</v>
      </c>
      <c r="BI129" s="99">
        <f>IF($U$129="nulová",$N$129,0)</f>
        <v>0</v>
      </c>
      <c r="BJ129" s="6" t="s">
        <v>20</v>
      </c>
      <c r="BK129" s="99">
        <f>ROUND($L$129*$K$129,2)</f>
        <v>0</v>
      </c>
      <c r="BL129" s="6" t="s">
        <v>140</v>
      </c>
    </row>
    <row r="130" spans="2:64" s="6" customFormat="1" ht="27" customHeight="1">
      <c r="B130" s="19"/>
      <c r="C130" s="120" t="s">
        <v>8</v>
      </c>
      <c r="D130" s="120" t="s">
        <v>136</v>
      </c>
      <c r="E130" s="121" t="s">
        <v>819</v>
      </c>
      <c r="F130" s="372" t="s">
        <v>820</v>
      </c>
      <c r="G130" s="373"/>
      <c r="H130" s="373"/>
      <c r="I130" s="373"/>
      <c r="J130" s="122" t="s">
        <v>792</v>
      </c>
      <c r="K130" s="123">
        <v>12</v>
      </c>
      <c r="L130" s="426">
        <v>0</v>
      </c>
      <c r="M130" s="427"/>
      <c r="N130" s="374">
        <f>ROUND($L$130*$K$130,2)</f>
        <v>0</v>
      </c>
      <c r="O130" s="373"/>
      <c r="P130" s="373"/>
      <c r="Q130" s="373"/>
      <c r="R130" s="20"/>
      <c r="T130" s="124"/>
      <c r="U130" s="26" t="s">
        <v>42</v>
      </c>
      <c r="V130" s="125">
        <v>0</v>
      </c>
      <c r="W130" s="125">
        <f>$V$130*$K$130</f>
        <v>0</v>
      </c>
      <c r="X130" s="125">
        <v>0</v>
      </c>
      <c r="Y130" s="125">
        <f>$X$130*$K$130</f>
        <v>0</v>
      </c>
      <c r="Z130" s="125">
        <v>0</v>
      </c>
      <c r="AA130" s="126">
        <f>$Z$130*$K$130</f>
        <v>0</v>
      </c>
      <c r="AR130" s="6" t="s">
        <v>140</v>
      </c>
      <c r="AT130" s="6" t="s">
        <v>136</v>
      </c>
      <c r="AU130" s="6" t="s">
        <v>20</v>
      </c>
      <c r="AY130" s="6" t="s">
        <v>135</v>
      </c>
      <c r="BE130" s="99">
        <f>IF($U$130="základní",$N$130,0)</f>
        <v>0</v>
      </c>
      <c r="BF130" s="99">
        <f>IF($U$130="snížená",$N$130,0)</f>
        <v>0</v>
      </c>
      <c r="BG130" s="99">
        <f>IF($U$130="zákl. přenesená",$N$130,0)</f>
        <v>0</v>
      </c>
      <c r="BH130" s="99">
        <f>IF($U$130="sníž. přenesená",$N$130,0)</f>
        <v>0</v>
      </c>
      <c r="BI130" s="99">
        <f>IF($U$130="nulová",$N$130,0)</f>
        <v>0</v>
      </c>
      <c r="BJ130" s="6" t="s">
        <v>20</v>
      </c>
      <c r="BK130" s="99">
        <f>ROUND($L$130*$K$130,2)</f>
        <v>0</v>
      </c>
      <c r="BL130" s="6" t="s">
        <v>140</v>
      </c>
    </row>
    <row r="131" spans="2:64" s="6" customFormat="1" ht="15.75" customHeight="1">
      <c r="B131" s="19"/>
      <c r="C131" s="120" t="s">
        <v>182</v>
      </c>
      <c r="D131" s="120" t="s">
        <v>136</v>
      </c>
      <c r="E131" s="121" t="s">
        <v>821</v>
      </c>
      <c r="F131" s="372" t="s">
        <v>822</v>
      </c>
      <c r="G131" s="373"/>
      <c r="H131" s="373"/>
      <c r="I131" s="373"/>
      <c r="J131" s="122" t="s">
        <v>208</v>
      </c>
      <c r="K131" s="123">
        <v>160</v>
      </c>
      <c r="L131" s="426">
        <v>0</v>
      </c>
      <c r="M131" s="427"/>
      <c r="N131" s="374">
        <f>ROUND($L$131*$K$131,2)</f>
        <v>0</v>
      </c>
      <c r="O131" s="373"/>
      <c r="P131" s="373"/>
      <c r="Q131" s="373"/>
      <c r="R131" s="20"/>
      <c r="T131" s="124"/>
      <c r="U131" s="26" t="s">
        <v>42</v>
      </c>
      <c r="V131" s="125">
        <v>0</v>
      </c>
      <c r="W131" s="125">
        <f>$V$131*$K$131</f>
        <v>0</v>
      </c>
      <c r="X131" s="125">
        <v>0</v>
      </c>
      <c r="Y131" s="125">
        <f>$X$131*$K$131</f>
        <v>0</v>
      </c>
      <c r="Z131" s="125">
        <v>0</v>
      </c>
      <c r="AA131" s="126">
        <f>$Z$131*$K$131</f>
        <v>0</v>
      </c>
      <c r="AR131" s="6" t="s">
        <v>140</v>
      </c>
      <c r="AT131" s="6" t="s">
        <v>136</v>
      </c>
      <c r="AU131" s="6" t="s">
        <v>20</v>
      </c>
      <c r="AY131" s="6" t="s">
        <v>135</v>
      </c>
      <c r="BE131" s="99">
        <f>IF($U$131="základní",$N$131,0)</f>
        <v>0</v>
      </c>
      <c r="BF131" s="99">
        <f>IF($U$131="snížená",$N$131,0)</f>
        <v>0</v>
      </c>
      <c r="BG131" s="99">
        <f>IF($U$131="zákl. přenesená",$N$131,0)</f>
        <v>0</v>
      </c>
      <c r="BH131" s="99">
        <f>IF($U$131="sníž. přenesená",$N$131,0)</f>
        <v>0</v>
      </c>
      <c r="BI131" s="99">
        <f>IF($U$131="nulová",$N$131,0)</f>
        <v>0</v>
      </c>
      <c r="BJ131" s="6" t="s">
        <v>20</v>
      </c>
      <c r="BK131" s="99">
        <f>ROUND($L$131*$K$131,2)</f>
        <v>0</v>
      </c>
      <c r="BL131" s="6" t="s">
        <v>140</v>
      </c>
    </row>
    <row r="132" spans="2:64" s="6" customFormat="1" ht="27" customHeight="1">
      <c r="B132" s="19"/>
      <c r="C132" s="120" t="s">
        <v>185</v>
      </c>
      <c r="D132" s="120" t="s">
        <v>136</v>
      </c>
      <c r="E132" s="121" t="s">
        <v>823</v>
      </c>
      <c r="F132" s="372" t="s">
        <v>824</v>
      </c>
      <c r="G132" s="373"/>
      <c r="H132" s="373"/>
      <c r="I132" s="373"/>
      <c r="J132" s="122" t="s">
        <v>825</v>
      </c>
      <c r="K132" s="123">
        <v>16</v>
      </c>
      <c r="L132" s="426">
        <v>0</v>
      </c>
      <c r="M132" s="427"/>
      <c r="N132" s="374">
        <f>ROUND($L$132*$K$132,2)</f>
        <v>0</v>
      </c>
      <c r="O132" s="373"/>
      <c r="P132" s="373"/>
      <c r="Q132" s="373"/>
      <c r="R132" s="20"/>
      <c r="T132" s="124"/>
      <c r="U132" s="26" t="s">
        <v>42</v>
      </c>
      <c r="V132" s="125">
        <v>0</v>
      </c>
      <c r="W132" s="125">
        <f>$V$132*$K$132</f>
        <v>0</v>
      </c>
      <c r="X132" s="125">
        <v>0</v>
      </c>
      <c r="Y132" s="125">
        <f>$X$132*$K$132</f>
        <v>0</v>
      </c>
      <c r="Z132" s="125">
        <v>0</v>
      </c>
      <c r="AA132" s="126">
        <f>$Z$132*$K$132</f>
        <v>0</v>
      </c>
      <c r="AR132" s="6" t="s">
        <v>140</v>
      </c>
      <c r="AT132" s="6" t="s">
        <v>136</v>
      </c>
      <c r="AU132" s="6" t="s">
        <v>20</v>
      </c>
      <c r="AY132" s="6" t="s">
        <v>135</v>
      </c>
      <c r="BE132" s="99">
        <f>IF($U$132="základní",$N$132,0)</f>
        <v>0</v>
      </c>
      <c r="BF132" s="99">
        <f>IF($U$132="snížená",$N$132,0)</f>
        <v>0</v>
      </c>
      <c r="BG132" s="99">
        <f>IF($U$132="zákl. přenesená",$N$132,0)</f>
        <v>0</v>
      </c>
      <c r="BH132" s="99">
        <f>IF($U$132="sníž. přenesená",$N$132,0)</f>
        <v>0</v>
      </c>
      <c r="BI132" s="99">
        <f>IF($U$132="nulová",$N$132,0)</f>
        <v>0</v>
      </c>
      <c r="BJ132" s="6" t="s">
        <v>20</v>
      </c>
      <c r="BK132" s="99">
        <f>ROUND($L$132*$K$132,2)</f>
        <v>0</v>
      </c>
      <c r="BL132" s="6" t="s">
        <v>140</v>
      </c>
    </row>
    <row r="133" spans="2:63" s="110" customFormat="1" ht="30.75" customHeight="1">
      <c r="B133" s="111"/>
      <c r="D133" s="119" t="s">
        <v>786</v>
      </c>
      <c r="L133" s="313"/>
      <c r="M133" s="313"/>
      <c r="N133" s="383">
        <f>$BK$133</f>
        <v>0</v>
      </c>
      <c r="O133" s="384"/>
      <c r="P133" s="384"/>
      <c r="Q133" s="384"/>
      <c r="R133" s="114"/>
      <c r="T133" s="115"/>
      <c r="W133" s="116">
        <f>SUM($W$134:$W$142)</f>
        <v>0</v>
      </c>
      <c r="Y133" s="116">
        <f>SUM($Y$134:$Y$142)</f>
        <v>0</v>
      </c>
      <c r="AA133" s="117">
        <f>SUM($AA$134:$AA$142)</f>
        <v>0</v>
      </c>
      <c r="AR133" s="113" t="s">
        <v>20</v>
      </c>
      <c r="AT133" s="113" t="s">
        <v>76</v>
      </c>
      <c r="AU133" s="113" t="s">
        <v>20</v>
      </c>
      <c r="AY133" s="113" t="s">
        <v>135</v>
      </c>
      <c r="BK133" s="118">
        <f>SUM($BK$134:$BK$142)</f>
        <v>0</v>
      </c>
    </row>
    <row r="134" spans="2:64" s="6" customFormat="1" ht="15.75" customHeight="1">
      <c r="B134" s="19"/>
      <c r="C134" s="127" t="s">
        <v>188</v>
      </c>
      <c r="D134" s="127" t="s">
        <v>208</v>
      </c>
      <c r="E134" s="128" t="s">
        <v>826</v>
      </c>
      <c r="F134" s="377" t="s">
        <v>827</v>
      </c>
      <c r="G134" s="378"/>
      <c r="H134" s="378"/>
      <c r="I134" s="378"/>
      <c r="J134" s="129" t="s">
        <v>792</v>
      </c>
      <c r="K134" s="130">
        <v>4</v>
      </c>
      <c r="L134" s="428">
        <v>0</v>
      </c>
      <c r="M134" s="429"/>
      <c r="N134" s="379">
        <f>ROUND($L$134*$K$134,2)</f>
        <v>0</v>
      </c>
      <c r="O134" s="373"/>
      <c r="P134" s="373"/>
      <c r="Q134" s="373"/>
      <c r="R134" s="20"/>
      <c r="T134" s="124"/>
      <c r="U134" s="26" t="s">
        <v>42</v>
      </c>
      <c r="V134" s="125">
        <v>0</v>
      </c>
      <c r="W134" s="125">
        <f>$V$134*$K$134</f>
        <v>0</v>
      </c>
      <c r="X134" s="125">
        <v>0</v>
      </c>
      <c r="Y134" s="125">
        <f>$X$134*$K$134</f>
        <v>0</v>
      </c>
      <c r="Z134" s="125">
        <v>0</v>
      </c>
      <c r="AA134" s="126">
        <f>$Z$134*$K$134</f>
        <v>0</v>
      </c>
      <c r="AR134" s="6" t="s">
        <v>157</v>
      </c>
      <c r="AT134" s="6" t="s">
        <v>208</v>
      </c>
      <c r="AU134" s="6" t="s">
        <v>80</v>
      </c>
      <c r="AY134" s="6" t="s">
        <v>135</v>
      </c>
      <c r="BE134" s="99">
        <f>IF($U$134="základní",$N$134,0)</f>
        <v>0</v>
      </c>
      <c r="BF134" s="99">
        <f>IF($U$134="snížená",$N$134,0)</f>
        <v>0</v>
      </c>
      <c r="BG134" s="99">
        <f>IF($U$134="zákl. přenesená",$N$134,0)</f>
        <v>0</v>
      </c>
      <c r="BH134" s="99">
        <f>IF($U$134="sníž. přenesená",$N$134,0)</f>
        <v>0</v>
      </c>
      <c r="BI134" s="99">
        <f>IF($U$134="nulová",$N$134,0)</f>
        <v>0</v>
      </c>
      <c r="BJ134" s="6" t="s">
        <v>20</v>
      </c>
      <c r="BK134" s="99">
        <f>ROUND($L$134*$K$134,2)</f>
        <v>0</v>
      </c>
      <c r="BL134" s="6" t="s">
        <v>140</v>
      </c>
    </row>
    <row r="135" spans="2:64" s="6" customFormat="1" ht="15.75" customHeight="1" hidden="1">
      <c r="B135" s="19"/>
      <c r="C135" s="127" t="s">
        <v>191</v>
      </c>
      <c r="D135" s="127" t="s">
        <v>208</v>
      </c>
      <c r="E135" s="128" t="s">
        <v>828</v>
      </c>
      <c r="F135" s="377" t="s">
        <v>796</v>
      </c>
      <c r="G135" s="378"/>
      <c r="H135" s="378"/>
      <c r="I135" s="378"/>
      <c r="J135" s="129" t="s">
        <v>792</v>
      </c>
      <c r="K135" s="130">
        <v>0</v>
      </c>
      <c r="L135" s="428">
        <v>0</v>
      </c>
      <c r="M135" s="429"/>
      <c r="N135" s="379">
        <f>ROUND($L$135*$K$135,2)</f>
        <v>0</v>
      </c>
      <c r="O135" s="373"/>
      <c r="P135" s="373"/>
      <c r="Q135" s="373"/>
      <c r="R135" s="20"/>
      <c r="T135" s="124"/>
      <c r="U135" s="26" t="s">
        <v>42</v>
      </c>
      <c r="V135" s="125">
        <v>0</v>
      </c>
      <c r="W135" s="125">
        <f>$V$135*$K$135</f>
        <v>0</v>
      </c>
      <c r="X135" s="125">
        <v>0</v>
      </c>
      <c r="Y135" s="125">
        <f>$X$135*$K$135</f>
        <v>0</v>
      </c>
      <c r="Z135" s="125">
        <v>0</v>
      </c>
      <c r="AA135" s="126">
        <f>$Z$135*$K$135</f>
        <v>0</v>
      </c>
      <c r="AR135" s="6" t="s">
        <v>157</v>
      </c>
      <c r="AT135" s="6" t="s">
        <v>208</v>
      </c>
      <c r="AU135" s="6" t="s">
        <v>80</v>
      </c>
      <c r="AY135" s="6" t="s">
        <v>135</v>
      </c>
      <c r="BE135" s="99">
        <f>IF($U$135="základní",$N$135,0)</f>
        <v>0</v>
      </c>
      <c r="BF135" s="99">
        <f>IF($U$135="snížená",$N$135,0)</f>
        <v>0</v>
      </c>
      <c r="BG135" s="99">
        <f>IF($U$135="zákl. přenesená",$N$135,0)</f>
        <v>0</v>
      </c>
      <c r="BH135" s="99">
        <f>IF($U$135="sníž. přenesená",$N$135,0)</f>
        <v>0</v>
      </c>
      <c r="BI135" s="99">
        <f>IF($U$135="nulová",$N$135,0)</f>
        <v>0</v>
      </c>
      <c r="BJ135" s="6" t="s">
        <v>20</v>
      </c>
      <c r="BK135" s="99">
        <f>ROUND($L$135*$K$135,2)</f>
        <v>0</v>
      </c>
      <c r="BL135" s="6" t="s">
        <v>140</v>
      </c>
    </row>
    <row r="136" spans="2:64" s="6" customFormat="1" ht="15.75" customHeight="1">
      <c r="B136" s="19"/>
      <c r="C136" s="127" t="s">
        <v>194</v>
      </c>
      <c r="D136" s="127" t="s">
        <v>208</v>
      </c>
      <c r="E136" s="128" t="s">
        <v>829</v>
      </c>
      <c r="F136" s="377" t="s">
        <v>798</v>
      </c>
      <c r="G136" s="378"/>
      <c r="H136" s="378"/>
      <c r="I136" s="378"/>
      <c r="J136" s="129" t="s">
        <v>792</v>
      </c>
      <c r="K136" s="130">
        <v>14</v>
      </c>
      <c r="L136" s="428">
        <v>0</v>
      </c>
      <c r="M136" s="429"/>
      <c r="N136" s="379">
        <f>ROUND($L$136*$K$136,2)</f>
        <v>0</v>
      </c>
      <c r="O136" s="373"/>
      <c r="P136" s="373"/>
      <c r="Q136" s="373"/>
      <c r="R136" s="20"/>
      <c r="T136" s="124"/>
      <c r="U136" s="26" t="s">
        <v>42</v>
      </c>
      <c r="V136" s="125">
        <v>0</v>
      </c>
      <c r="W136" s="125">
        <f>$V$136*$K$136</f>
        <v>0</v>
      </c>
      <c r="X136" s="125">
        <v>0</v>
      </c>
      <c r="Y136" s="125">
        <f>$X$136*$K$136</f>
        <v>0</v>
      </c>
      <c r="Z136" s="125">
        <v>0</v>
      </c>
      <c r="AA136" s="126">
        <f>$Z$136*$K$136</f>
        <v>0</v>
      </c>
      <c r="AR136" s="6" t="s">
        <v>157</v>
      </c>
      <c r="AT136" s="6" t="s">
        <v>208</v>
      </c>
      <c r="AU136" s="6" t="s">
        <v>80</v>
      </c>
      <c r="AY136" s="6" t="s">
        <v>135</v>
      </c>
      <c r="BE136" s="99">
        <f>IF($U$136="základní",$N$136,0)</f>
        <v>0</v>
      </c>
      <c r="BF136" s="99">
        <f>IF($U$136="snížená",$N$136,0)</f>
        <v>0</v>
      </c>
      <c r="BG136" s="99">
        <f>IF($U$136="zákl. přenesená",$N$136,0)</f>
        <v>0</v>
      </c>
      <c r="BH136" s="99">
        <f>IF($U$136="sníž. přenesená",$N$136,0)</f>
        <v>0</v>
      </c>
      <c r="BI136" s="99">
        <f>IF($U$136="nulová",$N$136,0)</f>
        <v>0</v>
      </c>
      <c r="BJ136" s="6" t="s">
        <v>20</v>
      </c>
      <c r="BK136" s="99">
        <f>ROUND($L$136*$K$136,2)</f>
        <v>0</v>
      </c>
      <c r="BL136" s="6" t="s">
        <v>140</v>
      </c>
    </row>
    <row r="137" spans="2:64" s="6" customFormat="1" ht="15.75" customHeight="1">
      <c r="B137" s="19"/>
      <c r="C137" s="127" t="s">
        <v>7</v>
      </c>
      <c r="D137" s="127" t="s">
        <v>208</v>
      </c>
      <c r="E137" s="128" t="s">
        <v>830</v>
      </c>
      <c r="F137" s="377" t="s">
        <v>831</v>
      </c>
      <c r="G137" s="378"/>
      <c r="H137" s="378"/>
      <c r="I137" s="378"/>
      <c r="J137" s="129" t="s">
        <v>208</v>
      </c>
      <c r="K137" s="130">
        <v>60</v>
      </c>
      <c r="L137" s="428">
        <v>0</v>
      </c>
      <c r="M137" s="429"/>
      <c r="N137" s="379">
        <f>ROUND($L$137*$K$137,2)</f>
        <v>0</v>
      </c>
      <c r="O137" s="373"/>
      <c r="P137" s="373"/>
      <c r="Q137" s="373"/>
      <c r="R137" s="20"/>
      <c r="T137" s="124"/>
      <c r="U137" s="26" t="s">
        <v>42</v>
      </c>
      <c r="V137" s="125">
        <v>0</v>
      </c>
      <c r="W137" s="125">
        <f>$V$137*$K$137</f>
        <v>0</v>
      </c>
      <c r="X137" s="125">
        <v>0</v>
      </c>
      <c r="Y137" s="125">
        <f>$X$137*$K$137</f>
        <v>0</v>
      </c>
      <c r="Z137" s="125">
        <v>0</v>
      </c>
      <c r="AA137" s="126">
        <f>$Z$137*$K$137</f>
        <v>0</v>
      </c>
      <c r="AR137" s="6" t="s">
        <v>157</v>
      </c>
      <c r="AT137" s="6" t="s">
        <v>208</v>
      </c>
      <c r="AU137" s="6" t="s">
        <v>80</v>
      </c>
      <c r="AY137" s="6" t="s">
        <v>135</v>
      </c>
      <c r="BE137" s="99">
        <f>IF($U$137="základní",$N$137,0)</f>
        <v>0</v>
      </c>
      <c r="BF137" s="99">
        <f>IF($U$137="snížená",$N$137,0)</f>
        <v>0</v>
      </c>
      <c r="BG137" s="99">
        <f>IF($U$137="zákl. přenesená",$N$137,0)</f>
        <v>0</v>
      </c>
      <c r="BH137" s="99">
        <f>IF($U$137="sníž. přenesená",$N$137,0)</f>
        <v>0</v>
      </c>
      <c r="BI137" s="99">
        <f>IF($U$137="nulová",$N$137,0)</f>
        <v>0</v>
      </c>
      <c r="BJ137" s="6" t="s">
        <v>20</v>
      </c>
      <c r="BK137" s="99">
        <f>ROUND($L$137*$K$137,2)</f>
        <v>0</v>
      </c>
      <c r="BL137" s="6" t="s">
        <v>140</v>
      </c>
    </row>
    <row r="138" spans="2:64" s="6" customFormat="1" ht="15.75" customHeight="1">
      <c r="B138" s="19"/>
      <c r="C138" s="127" t="s">
        <v>201</v>
      </c>
      <c r="D138" s="127" t="s">
        <v>208</v>
      </c>
      <c r="E138" s="128" t="s">
        <v>832</v>
      </c>
      <c r="F138" s="377" t="s">
        <v>833</v>
      </c>
      <c r="G138" s="378"/>
      <c r="H138" s="378"/>
      <c r="I138" s="378"/>
      <c r="J138" s="129" t="s">
        <v>208</v>
      </c>
      <c r="K138" s="130">
        <v>100</v>
      </c>
      <c r="L138" s="428">
        <v>0</v>
      </c>
      <c r="M138" s="429"/>
      <c r="N138" s="379">
        <f>ROUND($L$138*$K$138,2)</f>
        <v>0</v>
      </c>
      <c r="O138" s="373"/>
      <c r="P138" s="373"/>
      <c r="Q138" s="373"/>
      <c r="R138" s="20"/>
      <c r="T138" s="124"/>
      <c r="U138" s="26" t="s">
        <v>42</v>
      </c>
      <c r="V138" s="125">
        <v>0</v>
      </c>
      <c r="W138" s="125">
        <f>$V$138*$K$138</f>
        <v>0</v>
      </c>
      <c r="X138" s="125">
        <v>0</v>
      </c>
      <c r="Y138" s="125">
        <f>$X$138*$K$138</f>
        <v>0</v>
      </c>
      <c r="Z138" s="125">
        <v>0</v>
      </c>
      <c r="AA138" s="126">
        <f>$Z$138*$K$138</f>
        <v>0</v>
      </c>
      <c r="AR138" s="6" t="s">
        <v>157</v>
      </c>
      <c r="AT138" s="6" t="s">
        <v>208</v>
      </c>
      <c r="AU138" s="6" t="s">
        <v>80</v>
      </c>
      <c r="AY138" s="6" t="s">
        <v>135</v>
      </c>
      <c r="BE138" s="99">
        <f>IF($U$138="základní",$N$138,0)</f>
        <v>0</v>
      </c>
      <c r="BF138" s="99">
        <f>IF($U$138="snížená",$N$138,0)</f>
        <v>0</v>
      </c>
      <c r="BG138" s="99">
        <f>IF($U$138="zákl. přenesená",$N$138,0)</f>
        <v>0</v>
      </c>
      <c r="BH138" s="99">
        <f>IF($U$138="sníž. přenesená",$N$138,0)</f>
        <v>0</v>
      </c>
      <c r="BI138" s="99">
        <f>IF($U$138="nulová",$N$138,0)</f>
        <v>0</v>
      </c>
      <c r="BJ138" s="6" t="s">
        <v>20</v>
      </c>
      <c r="BK138" s="99">
        <f>ROUND($L$138*$K$138,2)</f>
        <v>0</v>
      </c>
      <c r="BL138" s="6" t="s">
        <v>140</v>
      </c>
    </row>
    <row r="139" spans="2:64" s="6" customFormat="1" ht="15.75" customHeight="1">
      <c r="B139" s="19"/>
      <c r="C139" s="127" t="s">
        <v>204</v>
      </c>
      <c r="D139" s="127" t="s">
        <v>208</v>
      </c>
      <c r="E139" s="128" t="s">
        <v>834</v>
      </c>
      <c r="F139" s="377" t="s">
        <v>835</v>
      </c>
      <c r="G139" s="378"/>
      <c r="H139" s="378"/>
      <c r="I139" s="378"/>
      <c r="J139" s="129" t="s">
        <v>208</v>
      </c>
      <c r="K139" s="130">
        <v>120</v>
      </c>
      <c r="L139" s="428">
        <v>0</v>
      </c>
      <c r="M139" s="429"/>
      <c r="N139" s="379">
        <f>ROUND($L$139*$K$139,2)</f>
        <v>0</v>
      </c>
      <c r="O139" s="373"/>
      <c r="P139" s="373"/>
      <c r="Q139" s="373"/>
      <c r="R139" s="20"/>
      <c r="T139" s="124"/>
      <c r="U139" s="26" t="s">
        <v>42</v>
      </c>
      <c r="V139" s="125">
        <v>0</v>
      </c>
      <c r="W139" s="125">
        <f>$V$139*$K$139</f>
        <v>0</v>
      </c>
      <c r="X139" s="125">
        <v>0</v>
      </c>
      <c r="Y139" s="125">
        <f>$X$139*$K$139</f>
        <v>0</v>
      </c>
      <c r="Z139" s="125">
        <v>0</v>
      </c>
      <c r="AA139" s="126">
        <f>$Z$139*$K$139</f>
        <v>0</v>
      </c>
      <c r="AR139" s="6" t="s">
        <v>157</v>
      </c>
      <c r="AT139" s="6" t="s">
        <v>208</v>
      </c>
      <c r="AU139" s="6" t="s">
        <v>80</v>
      </c>
      <c r="AY139" s="6" t="s">
        <v>135</v>
      </c>
      <c r="BE139" s="99">
        <f>IF($U$139="základní",$N$139,0)</f>
        <v>0</v>
      </c>
      <c r="BF139" s="99">
        <f>IF($U$139="snížená",$N$139,0)</f>
        <v>0</v>
      </c>
      <c r="BG139" s="99">
        <f>IF($U$139="zákl. přenesená",$N$139,0)</f>
        <v>0</v>
      </c>
      <c r="BH139" s="99">
        <f>IF($U$139="sníž. přenesená",$N$139,0)</f>
        <v>0</v>
      </c>
      <c r="BI139" s="99">
        <f>IF($U$139="nulová",$N$139,0)</f>
        <v>0</v>
      </c>
      <c r="BJ139" s="6" t="s">
        <v>20</v>
      </c>
      <c r="BK139" s="99">
        <f>ROUND($L$139*$K$139,2)</f>
        <v>0</v>
      </c>
      <c r="BL139" s="6" t="s">
        <v>140</v>
      </c>
    </row>
    <row r="140" spans="2:64" s="6" customFormat="1" ht="15.75" customHeight="1">
      <c r="B140" s="19"/>
      <c r="C140" s="127" t="s">
        <v>207</v>
      </c>
      <c r="D140" s="127" t="s">
        <v>208</v>
      </c>
      <c r="E140" s="128" t="s">
        <v>836</v>
      </c>
      <c r="F140" s="377" t="s">
        <v>837</v>
      </c>
      <c r="G140" s="378"/>
      <c r="H140" s="378"/>
      <c r="I140" s="378"/>
      <c r="J140" s="129" t="s">
        <v>208</v>
      </c>
      <c r="K140" s="130">
        <v>140</v>
      </c>
      <c r="L140" s="428">
        <v>0</v>
      </c>
      <c r="M140" s="429"/>
      <c r="N140" s="379">
        <f>ROUND($L$140*$K$140,2)</f>
        <v>0</v>
      </c>
      <c r="O140" s="373"/>
      <c r="P140" s="373"/>
      <c r="Q140" s="373"/>
      <c r="R140" s="20"/>
      <c r="T140" s="124"/>
      <c r="U140" s="26" t="s">
        <v>42</v>
      </c>
      <c r="V140" s="125">
        <v>0</v>
      </c>
      <c r="W140" s="125">
        <f>$V$140*$K$140</f>
        <v>0</v>
      </c>
      <c r="X140" s="125">
        <v>0</v>
      </c>
      <c r="Y140" s="125">
        <f>$X$140*$K$140</f>
        <v>0</v>
      </c>
      <c r="Z140" s="125">
        <v>0</v>
      </c>
      <c r="AA140" s="126">
        <f>$Z$140*$K$140</f>
        <v>0</v>
      </c>
      <c r="AR140" s="6" t="s">
        <v>157</v>
      </c>
      <c r="AT140" s="6" t="s">
        <v>208</v>
      </c>
      <c r="AU140" s="6" t="s">
        <v>80</v>
      </c>
      <c r="AY140" s="6" t="s">
        <v>135</v>
      </c>
      <c r="BE140" s="99">
        <f>IF($U$140="základní",$N$140,0)</f>
        <v>0</v>
      </c>
      <c r="BF140" s="99">
        <f>IF($U$140="snížená",$N$140,0)</f>
        <v>0</v>
      </c>
      <c r="BG140" s="99">
        <f>IF($U$140="zákl. přenesená",$N$140,0)</f>
        <v>0</v>
      </c>
      <c r="BH140" s="99">
        <f>IF($U$140="sníž. přenesená",$N$140,0)</f>
        <v>0</v>
      </c>
      <c r="BI140" s="99">
        <f>IF($U$140="nulová",$N$140,0)</f>
        <v>0</v>
      </c>
      <c r="BJ140" s="6" t="s">
        <v>20</v>
      </c>
      <c r="BK140" s="99">
        <f>ROUND($L$140*$K$140,2)</f>
        <v>0</v>
      </c>
      <c r="BL140" s="6" t="s">
        <v>140</v>
      </c>
    </row>
    <row r="141" spans="2:64" s="6" customFormat="1" ht="15.75" customHeight="1">
      <c r="B141" s="19"/>
      <c r="C141" s="127" t="s">
        <v>211</v>
      </c>
      <c r="D141" s="127" t="s">
        <v>208</v>
      </c>
      <c r="E141" s="128" t="s">
        <v>838</v>
      </c>
      <c r="F141" s="377" t="s">
        <v>839</v>
      </c>
      <c r="G141" s="378"/>
      <c r="H141" s="378"/>
      <c r="I141" s="378"/>
      <c r="J141" s="129" t="s">
        <v>208</v>
      </c>
      <c r="K141" s="130">
        <v>140</v>
      </c>
      <c r="L141" s="428">
        <v>0</v>
      </c>
      <c r="M141" s="429"/>
      <c r="N141" s="379">
        <f>ROUND($L$141*$K$141,2)</f>
        <v>0</v>
      </c>
      <c r="O141" s="373"/>
      <c r="P141" s="373"/>
      <c r="Q141" s="373"/>
      <c r="R141" s="20"/>
      <c r="T141" s="124"/>
      <c r="U141" s="26" t="s">
        <v>42</v>
      </c>
      <c r="V141" s="125">
        <v>0</v>
      </c>
      <c r="W141" s="125">
        <f>$V$141*$K$141</f>
        <v>0</v>
      </c>
      <c r="X141" s="125">
        <v>0</v>
      </c>
      <c r="Y141" s="125">
        <f>$X$141*$K$141</f>
        <v>0</v>
      </c>
      <c r="Z141" s="125">
        <v>0</v>
      </c>
      <c r="AA141" s="126">
        <f>$Z$141*$K$141</f>
        <v>0</v>
      </c>
      <c r="AR141" s="6" t="s">
        <v>157</v>
      </c>
      <c r="AT141" s="6" t="s">
        <v>208</v>
      </c>
      <c r="AU141" s="6" t="s">
        <v>80</v>
      </c>
      <c r="AY141" s="6" t="s">
        <v>135</v>
      </c>
      <c r="BE141" s="99">
        <f>IF($U$141="základní",$N$141,0)</f>
        <v>0</v>
      </c>
      <c r="BF141" s="99">
        <f>IF($U$141="snížená",$N$141,0)</f>
        <v>0</v>
      </c>
      <c r="BG141" s="99">
        <f>IF($U$141="zákl. přenesená",$N$141,0)</f>
        <v>0</v>
      </c>
      <c r="BH141" s="99">
        <f>IF($U$141="sníž. přenesená",$N$141,0)</f>
        <v>0</v>
      </c>
      <c r="BI141" s="99">
        <f>IF($U$141="nulová",$N$141,0)</f>
        <v>0</v>
      </c>
      <c r="BJ141" s="6" t="s">
        <v>20</v>
      </c>
      <c r="BK141" s="99">
        <f>ROUND($L$141*$K$141,2)</f>
        <v>0</v>
      </c>
      <c r="BL141" s="6" t="s">
        <v>140</v>
      </c>
    </row>
    <row r="142" spans="2:64" s="6" customFormat="1" ht="15.75" customHeight="1">
      <c r="B142" s="19"/>
      <c r="C142" s="127" t="s">
        <v>214</v>
      </c>
      <c r="D142" s="127" t="s">
        <v>208</v>
      </c>
      <c r="E142" s="128" t="s">
        <v>840</v>
      </c>
      <c r="F142" s="377" t="s">
        <v>841</v>
      </c>
      <c r="G142" s="378"/>
      <c r="H142" s="378"/>
      <c r="I142" s="378"/>
      <c r="J142" s="129" t="s">
        <v>825</v>
      </c>
      <c r="K142" s="130">
        <v>16</v>
      </c>
      <c r="L142" s="428">
        <v>0</v>
      </c>
      <c r="M142" s="429"/>
      <c r="N142" s="379">
        <f>ROUND($L$142*$K$142,2)</f>
        <v>0</v>
      </c>
      <c r="O142" s="373"/>
      <c r="P142" s="373"/>
      <c r="Q142" s="373"/>
      <c r="R142" s="20"/>
      <c r="T142" s="124"/>
      <c r="U142" s="26" t="s">
        <v>42</v>
      </c>
      <c r="V142" s="125">
        <v>0</v>
      </c>
      <c r="W142" s="125">
        <f>$V$142*$K$142</f>
        <v>0</v>
      </c>
      <c r="X142" s="125">
        <v>0</v>
      </c>
      <c r="Y142" s="125">
        <f>$X$142*$K$142</f>
        <v>0</v>
      </c>
      <c r="Z142" s="125">
        <v>0</v>
      </c>
      <c r="AA142" s="126">
        <f>$Z$142*$K$142</f>
        <v>0</v>
      </c>
      <c r="AR142" s="6" t="s">
        <v>157</v>
      </c>
      <c r="AT142" s="6" t="s">
        <v>208</v>
      </c>
      <c r="AU142" s="6" t="s">
        <v>80</v>
      </c>
      <c r="AY142" s="6" t="s">
        <v>135</v>
      </c>
      <c r="BE142" s="99">
        <f>IF($U$142="základní",$N$142,0)</f>
        <v>0</v>
      </c>
      <c r="BF142" s="99">
        <f>IF($U$142="snížená",$N$142,0)</f>
        <v>0</v>
      </c>
      <c r="BG142" s="99">
        <f>IF($U$142="zákl. přenesená",$N$142,0)</f>
        <v>0</v>
      </c>
      <c r="BH142" s="99">
        <f>IF($U$142="sníž. přenesená",$N$142,0)</f>
        <v>0</v>
      </c>
      <c r="BI142" s="99">
        <f>IF($U$142="nulová",$N$142,0)</f>
        <v>0</v>
      </c>
      <c r="BJ142" s="6" t="s">
        <v>20</v>
      </c>
      <c r="BK142" s="99">
        <f>ROUND($L$142*$K$142,2)</f>
        <v>0</v>
      </c>
      <c r="BL142" s="6" t="s">
        <v>140</v>
      </c>
    </row>
    <row r="143" spans="2:63" s="110" customFormat="1" ht="30.75" customHeight="1">
      <c r="B143" s="111"/>
      <c r="D143" s="119" t="s">
        <v>787</v>
      </c>
      <c r="L143" s="313"/>
      <c r="M143" s="313"/>
      <c r="N143" s="383">
        <f>$BK$143</f>
        <v>0</v>
      </c>
      <c r="O143" s="384"/>
      <c r="P143" s="384"/>
      <c r="Q143" s="384"/>
      <c r="R143" s="114"/>
      <c r="T143" s="115"/>
      <c r="W143" s="116">
        <f>SUM($W$144:$W$146)</f>
        <v>0</v>
      </c>
      <c r="Y143" s="116">
        <f>SUM($Y$144:$Y$146)</f>
        <v>0</v>
      </c>
      <c r="AA143" s="117">
        <f>SUM($AA$144:$AA$146)</f>
        <v>0</v>
      </c>
      <c r="AR143" s="113" t="s">
        <v>20</v>
      </c>
      <c r="AT143" s="113" t="s">
        <v>76</v>
      </c>
      <c r="AU143" s="113" t="s">
        <v>20</v>
      </c>
      <c r="AY143" s="113" t="s">
        <v>135</v>
      </c>
      <c r="BK143" s="118">
        <f>SUM($BK$144:$BK$146)</f>
        <v>0</v>
      </c>
    </row>
    <row r="144" spans="2:64" s="6" customFormat="1" ht="27" customHeight="1">
      <c r="B144" s="19"/>
      <c r="C144" s="120" t="s">
        <v>217</v>
      </c>
      <c r="D144" s="120" t="s">
        <v>136</v>
      </c>
      <c r="E144" s="121" t="s">
        <v>842</v>
      </c>
      <c r="F144" s="372" t="s">
        <v>843</v>
      </c>
      <c r="G144" s="373"/>
      <c r="H144" s="373"/>
      <c r="I144" s="373"/>
      <c r="J144" s="122" t="s">
        <v>792</v>
      </c>
      <c r="K144" s="123">
        <v>12</v>
      </c>
      <c r="L144" s="430">
        <v>0</v>
      </c>
      <c r="M144" s="431"/>
      <c r="N144" s="374">
        <f>ROUND($L$144*$K$144,2)</f>
        <v>0</v>
      </c>
      <c r="O144" s="373"/>
      <c r="P144" s="373"/>
      <c r="Q144" s="373"/>
      <c r="R144" s="20"/>
      <c r="T144" s="124"/>
      <c r="U144" s="26" t="s">
        <v>42</v>
      </c>
      <c r="V144" s="125">
        <v>0</v>
      </c>
      <c r="W144" s="125">
        <f>$V$144*$K$144</f>
        <v>0</v>
      </c>
      <c r="X144" s="125">
        <v>0</v>
      </c>
      <c r="Y144" s="125">
        <f>$X$144*$K$144</f>
        <v>0</v>
      </c>
      <c r="Z144" s="125">
        <v>0</v>
      </c>
      <c r="AA144" s="126">
        <f>$Z$144*$K$144</f>
        <v>0</v>
      </c>
      <c r="AR144" s="6" t="s">
        <v>140</v>
      </c>
      <c r="AT144" s="6" t="s">
        <v>136</v>
      </c>
      <c r="AU144" s="6" t="s">
        <v>80</v>
      </c>
      <c r="AY144" s="6" t="s">
        <v>135</v>
      </c>
      <c r="BE144" s="99">
        <f>IF($U$144="základní",$N$144,0)</f>
        <v>0</v>
      </c>
      <c r="BF144" s="99">
        <f>IF($U$144="snížená",$N$144,0)</f>
        <v>0</v>
      </c>
      <c r="BG144" s="99">
        <f>IF($U$144="zákl. přenesená",$N$144,0)</f>
        <v>0</v>
      </c>
      <c r="BH144" s="99">
        <f>IF($U$144="sníž. přenesená",$N$144,0)</f>
        <v>0</v>
      </c>
      <c r="BI144" s="99">
        <f>IF($U$144="nulová",$N$144,0)</f>
        <v>0</v>
      </c>
      <c r="BJ144" s="6" t="s">
        <v>20</v>
      </c>
      <c r="BK144" s="99">
        <f>ROUND($L$144*$K$144,2)</f>
        <v>0</v>
      </c>
      <c r="BL144" s="6" t="s">
        <v>140</v>
      </c>
    </row>
    <row r="145" spans="2:64" s="6" customFormat="1" ht="27" customHeight="1" hidden="1">
      <c r="B145" s="19"/>
      <c r="C145" s="120" t="s">
        <v>220</v>
      </c>
      <c r="D145" s="120" t="s">
        <v>136</v>
      </c>
      <c r="E145" s="121" t="s">
        <v>844</v>
      </c>
      <c r="F145" s="372" t="s">
        <v>845</v>
      </c>
      <c r="G145" s="373"/>
      <c r="H145" s="373"/>
      <c r="I145" s="373"/>
      <c r="J145" s="122" t="s">
        <v>792</v>
      </c>
      <c r="K145" s="123">
        <v>0</v>
      </c>
      <c r="L145" s="430">
        <v>0</v>
      </c>
      <c r="M145" s="431"/>
      <c r="N145" s="374">
        <f>ROUND($L$145*$K$145,2)</f>
        <v>0</v>
      </c>
      <c r="O145" s="373"/>
      <c r="P145" s="373"/>
      <c r="Q145" s="373"/>
      <c r="R145" s="20"/>
      <c r="T145" s="124"/>
      <c r="U145" s="26" t="s">
        <v>42</v>
      </c>
      <c r="V145" s="125">
        <v>0</v>
      </c>
      <c r="W145" s="125">
        <f>$V$145*$K$145</f>
        <v>0</v>
      </c>
      <c r="X145" s="125">
        <v>0</v>
      </c>
      <c r="Y145" s="125">
        <f>$X$145*$K$145</f>
        <v>0</v>
      </c>
      <c r="Z145" s="125">
        <v>0</v>
      </c>
      <c r="AA145" s="126">
        <f>$Z$145*$K$145</f>
        <v>0</v>
      </c>
      <c r="AR145" s="6" t="s">
        <v>140</v>
      </c>
      <c r="AT145" s="6" t="s">
        <v>136</v>
      </c>
      <c r="AU145" s="6" t="s">
        <v>80</v>
      </c>
      <c r="AY145" s="6" t="s">
        <v>135</v>
      </c>
      <c r="BE145" s="99">
        <f>IF($U$145="základní",$N$145,0)</f>
        <v>0</v>
      </c>
      <c r="BF145" s="99">
        <f>IF($U$145="snížená",$N$145,0)</f>
        <v>0</v>
      </c>
      <c r="BG145" s="99">
        <f>IF($U$145="zákl. přenesená",$N$145,0)</f>
        <v>0</v>
      </c>
      <c r="BH145" s="99">
        <f>IF($U$145="sníž. přenesená",$N$145,0)</f>
        <v>0</v>
      </c>
      <c r="BI145" s="99">
        <f>IF($U$145="nulová",$N$145,0)</f>
        <v>0</v>
      </c>
      <c r="BJ145" s="6" t="s">
        <v>20</v>
      </c>
      <c r="BK145" s="99">
        <f>ROUND($L$145*$K$145,2)</f>
        <v>0</v>
      </c>
      <c r="BL145" s="6" t="s">
        <v>140</v>
      </c>
    </row>
    <row r="146" spans="2:64" s="6" customFormat="1" ht="27" customHeight="1">
      <c r="B146" s="19"/>
      <c r="C146" s="120" t="s">
        <v>223</v>
      </c>
      <c r="D146" s="120" t="s">
        <v>136</v>
      </c>
      <c r="E146" s="121" t="s">
        <v>846</v>
      </c>
      <c r="F146" s="372" t="s">
        <v>847</v>
      </c>
      <c r="G146" s="373"/>
      <c r="H146" s="373"/>
      <c r="I146" s="373"/>
      <c r="J146" s="122" t="s">
        <v>792</v>
      </c>
      <c r="K146" s="123">
        <v>1</v>
      </c>
      <c r="L146" s="430">
        <v>0</v>
      </c>
      <c r="M146" s="431"/>
      <c r="N146" s="374">
        <f>ROUND($L$146*$K$146,2)</f>
        <v>0</v>
      </c>
      <c r="O146" s="373"/>
      <c r="P146" s="373"/>
      <c r="Q146" s="373"/>
      <c r="R146" s="20"/>
      <c r="T146" s="124"/>
      <c r="U146" s="26" t="s">
        <v>42</v>
      </c>
      <c r="V146" s="125">
        <v>0</v>
      </c>
      <c r="W146" s="125">
        <f>$V$146*$K$146</f>
        <v>0</v>
      </c>
      <c r="X146" s="125">
        <v>0</v>
      </c>
      <c r="Y146" s="125">
        <f>$X$146*$K$146</f>
        <v>0</v>
      </c>
      <c r="Z146" s="125">
        <v>0</v>
      </c>
      <c r="AA146" s="126">
        <f>$Z$146*$K$146</f>
        <v>0</v>
      </c>
      <c r="AR146" s="6" t="s">
        <v>140</v>
      </c>
      <c r="AT146" s="6" t="s">
        <v>136</v>
      </c>
      <c r="AU146" s="6" t="s">
        <v>80</v>
      </c>
      <c r="AY146" s="6" t="s">
        <v>135</v>
      </c>
      <c r="BE146" s="99">
        <f>IF($U$146="základní",$N$146,0)</f>
        <v>0</v>
      </c>
      <c r="BF146" s="99">
        <f>IF($U$146="snížená",$N$146,0)</f>
        <v>0</v>
      </c>
      <c r="BG146" s="99">
        <f>IF($U$146="zákl. přenesená",$N$146,0)</f>
        <v>0</v>
      </c>
      <c r="BH146" s="99">
        <f>IF($U$146="sníž. přenesená",$N$146,0)</f>
        <v>0</v>
      </c>
      <c r="BI146" s="99">
        <f>IF($U$146="nulová",$N$146,0)</f>
        <v>0</v>
      </c>
      <c r="BJ146" s="6" t="s">
        <v>20</v>
      </c>
      <c r="BK146" s="99">
        <f>ROUND($L$146*$K$146,2)</f>
        <v>0</v>
      </c>
      <c r="BL146" s="6" t="s">
        <v>140</v>
      </c>
    </row>
    <row r="147" spans="2:63" s="110" customFormat="1" ht="30.75" customHeight="1">
      <c r="B147" s="111"/>
      <c r="D147" s="119" t="s">
        <v>788</v>
      </c>
      <c r="L147" s="313"/>
      <c r="M147" s="313"/>
      <c r="N147" s="383">
        <f>$BK$147</f>
        <v>0</v>
      </c>
      <c r="O147" s="384"/>
      <c r="P147" s="384"/>
      <c r="Q147" s="384"/>
      <c r="R147" s="114"/>
      <c r="T147" s="115"/>
      <c r="W147" s="116">
        <f>SUM($W$148:$W$149)</f>
        <v>0</v>
      </c>
      <c r="Y147" s="116">
        <f>SUM($Y$148:$Y$149)</f>
        <v>0</v>
      </c>
      <c r="AA147" s="117">
        <f>SUM($AA$148:$AA$149)</f>
        <v>0</v>
      </c>
      <c r="AR147" s="113" t="s">
        <v>20</v>
      </c>
      <c r="AT147" s="113" t="s">
        <v>76</v>
      </c>
      <c r="AU147" s="113" t="s">
        <v>20</v>
      </c>
      <c r="AY147" s="113" t="s">
        <v>135</v>
      </c>
      <c r="BK147" s="118">
        <f>SUM($BK$148:$BK$149)</f>
        <v>0</v>
      </c>
    </row>
    <row r="148" spans="2:64" s="6" customFormat="1" ht="15.75" customHeight="1">
      <c r="B148" s="19"/>
      <c r="C148" s="120" t="s">
        <v>226</v>
      </c>
      <c r="D148" s="120" t="s">
        <v>136</v>
      </c>
      <c r="E148" s="121" t="s">
        <v>848</v>
      </c>
      <c r="F148" s="372" t="s">
        <v>849</v>
      </c>
      <c r="G148" s="373"/>
      <c r="H148" s="373"/>
      <c r="I148" s="373"/>
      <c r="J148" s="122" t="s">
        <v>850</v>
      </c>
      <c r="K148" s="123">
        <v>16</v>
      </c>
      <c r="L148" s="426">
        <v>0</v>
      </c>
      <c r="M148" s="427"/>
      <c r="N148" s="374">
        <f>ROUND($L$148*$K$148,2)</f>
        <v>0</v>
      </c>
      <c r="O148" s="373"/>
      <c r="P148" s="373"/>
      <c r="Q148" s="373"/>
      <c r="R148" s="20"/>
      <c r="T148" s="124"/>
      <c r="U148" s="26" t="s">
        <v>42</v>
      </c>
      <c r="V148" s="125">
        <v>0</v>
      </c>
      <c r="W148" s="125">
        <f>$V$148*$K$148</f>
        <v>0</v>
      </c>
      <c r="X148" s="125">
        <v>0</v>
      </c>
      <c r="Y148" s="125">
        <f>$X$148*$K$148</f>
        <v>0</v>
      </c>
      <c r="Z148" s="125">
        <v>0</v>
      </c>
      <c r="AA148" s="126">
        <f>$Z$148*$K$148</f>
        <v>0</v>
      </c>
      <c r="AR148" s="6" t="s">
        <v>140</v>
      </c>
      <c r="AT148" s="6" t="s">
        <v>136</v>
      </c>
      <c r="AU148" s="6" t="s">
        <v>80</v>
      </c>
      <c r="AY148" s="6" t="s">
        <v>135</v>
      </c>
      <c r="BE148" s="99">
        <f>IF($U$148="základní",$N$148,0)</f>
        <v>0</v>
      </c>
      <c r="BF148" s="99">
        <f>IF($U$148="snížená",$N$148,0)</f>
        <v>0</v>
      </c>
      <c r="BG148" s="99">
        <f>IF($U$148="zákl. přenesená",$N$148,0)</f>
        <v>0</v>
      </c>
      <c r="BH148" s="99">
        <f>IF($U$148="sníž. přenesená",$N$148,0)</f>
        <v>0</v>
      </c>
      <c r="BI148" s="99">
        <f>IF($U$148="nulová",$N$148,0)</f>
        <v>0</v>
      </c>
      <c r="BJ148" s="6" t="s">
        <v>20</v>
      </c>
      <c r="BK148" s="99">
        <f>ROUND($L$148*$K$148,2)</f>
        <v>0</v>
      </c>
      <c r="BL148" s="6" t="s">
        <v>140</v>
      </c>
    </row>
    <row r="149" spans="2:64" s="6" customFormat="1" ht="15.75" customHeight="1" hidden="1">
      <c r="B149" s="19"/>
      <c r="C149" s="120" t="s">
        <v>230</v>
      </c>
      <c r="D149" s="120" t="s">
        <v>136</v>
      </c>
      <c r="E149" s="121" t="s">
        <v>851</v>
      </c>
      <c r="F149" s="372" t="s">
        <v>852</v>
      </c>
      <c r="G149" s="373"/>
      <c r="H149" s="373"/>
      <c r="I149" s="373"/>
      <c r="J149" s="122" t="s">
        <v>850</v>
      </c>
      <c r="K149" s="123">
        <v>0</v>
      </c>
      <c r="L149" s="426">
        <v>170</v>
      </c>
      <c r="M149" s="427"/>
      <c r="N149" s="374">
        <f>ROUND($L$149*$K$149,2)</f>
        <v>0</v>
      </c>
      <c r="O149" s="373"/>
      <c r="P149" s="373"/>
      <c r="Q149" s="373"/>
      <c r="R149" s="20"/>
      <c r="T149" s="124"/>
      <c r="U149" s="26" t="s">
        <v>42</v>
      </c>
      <c r="V149" s="125">
        <v>0</v>
      </c>
      <c r="W149" s="125">
        <f>$V$149*$K$149</f>
        <v>0</v>
      </c>
      <c r="X149" s="125">
        <v>0</v>
      </c>
      <c r="Y149" s="125">
        <f>$X$149*$K$149</f>
        <v>0</v>
      </c>
      <c r="Z149" s="125">
        <v>0</v>
      </c>
      <c r="AA149" s="126">
        <f>$Z$149*$K$149</f>
        <v>0</v>
      </c>
      <c r="AR149" s="6" t="s">
        <v>140</v>
      </c>
      <c r="AT149" s="6" t="s">
        <v>136</v>
      </c>
      <c r="AU149" s="6" t="s">
        <v>80</v>
      </c>
      <c r="AY149" s="6" t="s">
        <v>135</v>
      </c>
      <c r="BE149" s="99">
        <f>IF($U$149="základní",$N$149,0)</f>
        <v>0</v>
      </c>
      <c r="BF149" s="99">
        <f>IF($U$149="snížená",$N$149,0)</f>
        <v>0</v>
      </c>
      <c r="BG149" s="99">
        <f>IF($U$149="zákl. přenesená",$N$149,0)</f>
        <v>0</v>
      </c>
      <c r="BH149" s="99">
        <f>IF($U$149="sníž. přenesená",$N$149,0)</f>
        <v>0</v>
      </c>
      <c r="BI149" s="99">
        <f>IF($U$149="nulová",$N$149,0)</f>
        <v>0</v>
      </c>
      <c r="BJ149" s="6" t="s">
        <v>20</v>
      </c>
      <c r="BK149" s="99">
        <f>ROUND($L$149*$K$149,2)</f>
        <v>0</v>
      </c>
      <c r="BL149" s="6" t="s">
        <v>140</v>
      </c>
    </row>
    <row r="150" spans="2:63" s="110" customFormat="1" ht="30.75" customHeight="1">
      <c r="B150" s="111"/>
      <c r="D150" s="119" t="s">
        <v>789</v>
      </c>
      <c r="L150" s="313"/>
      <c r="M150" s="313"/>
      <c r="N150" s="383">
        <f>$BK$150</f>
        <v>0</v>
      </c>
      <c r="O150" s="384"/>
      <c r="P150" s="384"/>
      <c r="Q150" s="384"/>
      <c r="R150" s="114"/>
      <c r="T150" s="115"/>
      <c r="W150" s="116">
        <f>SUM($W$151:$W$153)</f>
        <v>0</v>
      </c>
      <c r="Y150" s="116">
        <f>SUM($Y$151:$Y$153)</f>
        <v>0</v>
      </c>
      <c r="AA150" s="117">
        <f>SUM($AA$151:$AA$153)</f>
        <v>0</v>
      </c>
      <c r="AR150" s="113" t="s">
        <v>20</v>
      </c>
      <c r="AT150" s="113" t="s">
        <v>76</v>
      </c>
      <c r="AU150" s="113" t="s">
        <v>20</v>
      </c>
      <c r="AY150" s="113" t="s">
        <v>135</v>
      </c>
      <c r="BK150" s="118">
        <f>SUM($BK$151:$BK$153)</f>
        <v>0</v>
      </c>
    </row>
    <row r="151" spans="2:64" s="6" customFormat="1" ht="15.75" customHeight="1">
      <c r="B151" s="19"/>
      <c r="C151" s="120">
        <v>31</v>
      </c>
      <c r="D151" s="120" t="s">
        <v>136</v>
      </c>
      <c r="E151" s="121" t="s">
        <v>853</v>
      </c>
      <c r="F151" s="372" t="s">
        <v>854</v>
      </c>
      <c r="G151" s="373"/>
      <c r="H151" s="373"/>
      <c r="I151" s="373"/>
      <c r="J151" s="122" t="s">
        <v>855</v>
      </c>
      <c r="K151" s="123">
        <v>0.3</v>
      </c>
      <c r="L151" s="426">
        <v>0</v>
      </c>
      <c r="M151" s="427"/>
      <c r="N151" s="374">
        <f>ROUND($L$151*$K$151,2)</f>
        <v>0</v>
      </c>
      <c r="O151" s="373"/>
      <c r="P151" s="373"/>
      <c r="Q151" s="373"/>
      <c r="R151" s="20"/>
      <c r="T151" s="124"/>
      <c r="U151" s="26" t="s">
        <v>42</v>
      </c>
      <c r="V151" s="125">
        <v>0</v>
      </c>
      <c r="W151" s="125">
        <f>$V$151*$K$151</f>
        <v>0</v>
      </c>
      <c r="X151" s="125">
        <v>0</v>
      </c>
      <c r="Y151" s="125">
        <f>$X$151*$K$151</f>
        <v>0</v>
      </c>
      <c r="Z151" s="125">
        <v>0</v>
      </c>
      <c r="AA151" s="126">
        <f>$Z$151*$K$151</f>
        <v>0</v>
      </c>
      <c r="AR151" s="6" t="s">
        <v>140</v>
      </c>
      <c r="AT151" s="6" t="s">
        <v>136</v>
      </c>
      <c r="AU151" s="6" t="s">
        <v>80</v>
      </c>
      <c r="AY151" s="6" t="s">
        <v>135</v>
      </c>
      <c r="BE151" s="99">
        <f>IF($U$151="základní",$N$151,0)</f>
        <v>0</v>
      </c>
      <c r="BF151" s="99">
        <f>IF($U$151="snížená",$N$151,0)</f>
        <v>0</v>
      </c>
      <c r="BG151" s="99">
        <f>IF($U$151="zákl. přenesená",$N$151,0)</f>
        <v>0</v>
      </c>
      <c r="BH151" s="99">
        <f>IF($U$151="sníž. přenesená",$N$151,0)</f>
        <v>0</v>
      </c>
      <c r="BI151" s="99">
        <f>IF($U$151="nulová",$N$151,0)</f>
        <v>0</v>
      </c>
      <c r="BJ151" s="6" t="s">
        <v>20</v>
      </c>
      <c r="BK151" s="99">
        <f>ROUND($L$151*$K$151,2)</f>
        <v>0</v>
      </c>
      <c r="BL151" s="6" t="s">
        <v>140</v>
      </c>
    </row>
    <row r="152" spans="2:64" s="6" customFormat="1" ht="27" customHeight="1">
      <c r="B152" s="19"/>
      <c r="C152" s="120">
        <v>32</v>
      </c>
      <c r="D152" s="120" t="s">
        <v>136</v>
      </c>
      <c r="E152" s="121" t="s">
        <v>856</v>
      </c>
      <c r="F152" s="372" t="s">
        <v>857</v>
      </c>
      <c r="G152" s="373"/>
      <c r="H152" s="373"/>
      <c r="I152" s="373"/>
      <c r="J152" s="122" t="s">
        <v>855</v>
      </c>
      <c r="K152" s="123">
        <v>0.3</v>
      </c>
      <c r="L152" s="426">
        <v>0</v>
      </c>
      <c r="M152" s="427"/>
      <c r="N152" s="374">
        <f>ROUND($L$152*$K$152,2)</f>
        <v>0</v>
      </c>
      <c r="O152" s="373"/>
      <c r="P152" s="373"/>
      <c r="Q152" s="373"/>
      <c r="R152" s="20"/>
      <c r="T152" s="124"/>
      <c r="U152" s="26" t="s">
        <v>42</v>
      </c>
      <c r="V152" s="125">
        <v>0</v>
      </c>
      <c r="W152" s="125">
        <f>$V$152*$K$152</f>
        <v>0</v>
      </c>
      <c r="X152" s="125">
        <v>0</v>
      </c>
      <c r="Y152" s="125">
        <f>$X$152*$K$152</f>
        <v>0</v>
      </c>
      <c r="Z152" s="125">
        <v>0</v>
      </c>
      <c r="AA152" s="126">
        <f>$Z$152*$K$152</f>
        <v>0</v>
      </c>
      <c r="AR152" s="6" t="s">
        <v>140</v>
      </c>
      <c r="AT152" s="6" t="s">
        <v>136</v>
      </c>
      <c r="AU152" s="6" t="s">
        <v>80</v>
      </c>
      <c r="AY152" s="6" t="s">
        <v>135</v>
      </c>
      <c r="BE152" s="99">
        <f>IF($U$152="základní",$N$152,0)</f>
        <v>0</v>
      </c>
      <c r="BF152" s="99">
        <f>IF($U$152="snížená",$N$152,0)</f>
        <v>0</v>
      </c>
      <c r="BG152" s="99">
        <f>IF($U$152="zákl. přenesená",$N$152,0)</f>
        <v>0</v>
      </c>
      <c r="BH152" s="99">
        <f>IF($U$152="sníž. přenesená",$N$152,0)</f>
        <v>0</v>
      </c>
      <c r="BI152" s="99">
        <f>IF($U$152="nulová",$N$152,0)</f>
        <v>0</v>
      </c>
      <c r="BJ152" s="6" t="s">
        <v>20</v>
      </c>
      <c r="BK152" s="99">
        <f>ROUND($L$152*$K$152,2)</f>
        <v>0</v>
      </c>
      <c r="BL152" s="6" t="s">
        <v>140</v>
      </c>
    </row>
    <row r="153" spans="2:64" s="6" customFormat="1" ht="15.75" customHeight="1">
      <c r="B153" s="19"/>
      <c r="C153" s="120">
        <v>33</v>
      </c>
      <c r="D153" s="120" t="s">
        <v>136</v>
      </c>
      <c r="E153" s="121" t="s">
        <v>858</v>
      </c>
      <c r="F153" s="372" t="s">
        <v>859</v>
      </c>
      <c r="G153" s="373"/>
      <c r="H153" s="373"/>
      <c r="I153" s="373"/>
      <c r="J153" s="122" t="s">
        <v>855</v>
      </c>
      <c r="K153" s="123">
        <v>0.3</v>
      </c>
      <c r="L153" s="426">
        <v>0</v>
      </c>
      <c r="M153" s="427"/>
      <c r="N153" s="374">
        <f>ROUND($L$153*$K$153,2)</f>
        <v>0</v>
      </c>
      <c r="O153" s="373"/>
      <c r="P153" s="373"/>
      <c r="Q153" s="373"/>
      <c r="R153" s="20"/>
      <c r="T153" s="124"/>
      <c r="U153" s="131" t="s">
        <v>42</v>
      </c>
      <c r="V153" s="132">
        <v>0</v>
      </c>
      <c r="W153" s="132">
        <f>$V$153*$K$153</f>
        <v>0</v>
      </c>
      <c r="X153" s="132">
        <v>0</v>
      </c>
      <c r="Y153" s="132">
        <f>$X$153*$K$153</f>
        <v>0</v>
      </c>
      <c r="Z153" s="132">
        <v>0</v>
      </c>
      <c r="AA153" s="133">
        <f>$Z$153*$K$153</f>
        <v>0</v>
      </c>
      <c r="AR153" s="6" t="s">
        <v>140</v>
      </c>
      <c r="AT153" s="6" t="s">
        <v>136</v>
      </c>
      <c r="AU153" s="6" t="s">
        <v>80</v>
      </c>
      <c r="AY153" s="6" t="s">
        <v>135</v>
      </c>
      <c r="BE153" s="99">
        <f>IF($U$153="základní",$N$153,0)</f>
        <v>0</v>
      </c>
      <c r="BF153" s="99">
        <f>IF($U$153="snížená",$N$153,0)</f>
        <v>0</v>
      </c>
      <c r="BG153" s="99">
        <f>IF($U$153="zákl. přenesená",$N$153,0)</f>
        <v>0</v>
      </c>
      <c r="BH153" s="99">
        <f>IF($U$153="sníž. přenesená",$N$153,0)</f>
        <v>0</v>
      </c>
      <c r="BI153" s="99">
        <f>IF($U$153="nulová",$N$153,0)</f>
        <v>0</v>
      </c>
      <c r="BJ153" s="6" t="s">
        <v>20</v>
      </c>
      <c r="BK153" s="99">
        <f>ROUND($L$153*$K$153,2)</f>
        <v>0</v>
      </c>
      <c r="BL153" s="6" t="s">
        <v>140</v>
      </c>
    </row>
    <row r="154" spans="2:18" s="6" customFormat="1" ht="7.5" customHeight="1"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3"/>
    </row>
    <row r="256" s="2" customFormat="1" ht="14.25" customHeight="1"/>
  </sheetData>
  <protectedRanges>
    <protectedRange sqref="L116:M132 L134:M142 L144:M146 L148 L151:M153" name="Oblast1"/>
  </protectedRanges>
  <mergeCells count="160">
    <mergeCell ref="F152:I152"/>
    <mergeCell ref="L152:M152"/>
    <mergeCell ref="N152:Q152"/>
    <mergeCell ref="H1:K1"/>
    <mergeCell ref="S2:AC2"/>
    <mergeCell ref="F153:I153"/>
    <mergeCell ref="L153:M153"/>
    <mergeCell ref="N153:Q153"/>
    <mergeCell ref="N114:Q114"/>
    <mergeCell ref="N115:Q115"/>
    <mergeCell ref="N133:Q133"/>
    <mergeCell ref="N143:Q143"/>
    <mergeCell ref="N147:Q147"/>
    <mergeCell ref="F148:I148"/>
    <mergeCell ref="L148:M148"/>
    <mergeCell ref="N148:Q148"/>
    <mergeCell ref="F149:I149"/>
    <mergeCell ref="L149:M149"/>
    <mergeCell ref="N149:Q149"/>
    <mergeCell ref="N150:Q150"/>
    <mergeCell ref="F151:I151"/>
    <mergeCell ref="L151:M151"/>
    <mergeCell ref="N151:Q15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M110:Q110"/>
    <mergeCell ref="M111:Q111"/>
    <mergeCell ref="F113:I113"/>
    <mergeCell ref="L113:M113"/>
    <mergeCell ref="N113:Q113"/>
    <mergeCell ref="F116:I116"/>
    <mergeCell ref="L116:M116"/>
    <mergeCell ref="N116:Q116"/>
    <mergeCell ref="F117:I117"/>
    <mergeCell ref="L117:M117"/>
    <mergeCell ref="N117:Q117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O17:P17"/>
    <mergeCell ref="O18:P18"/>
    <mergeCell ref="O20:P20"/>
    <mergeCell ref="O21:P21"/>
    <mergeCell ref="M24:P24"/>
    <mergeCell ref="M25:P25"/>
    <mergeCell ref="M27:P27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">
      <selection activeCell="I6" sqref="I6"/>
    </sheetView>
  </sheetViews>
  <sheetFormatPr defaultColWidth="9.33203125" defaultRowHeight="13.5"/>
  <cols>
    <col min="1" max="1" width="5.33203125" style="0" customWidth="1"/>
    <col min="2" max="2" width="7.66015625" style="0" customWidth="1"/>
    <col min="3" max="3" width="11.33203125" style="0" customWidth="1"/>
    <col min="4" max="4" width="75.5" style="0" customWidth="1"/>
    <col min="5" max="5" width="9" style="0" customWidth="1"/>
    <col min="6" max="7" width="13.83203125" style="0" customWidth="1"/>
    <col min="8" max="8" width="17.16015625" style="0" customWidth="1"/>
    <col min="9" max="9" width="13.83203125" style="0" customWidth="1"/>
  </cols>
  <sheetData>
    <row r="1" spans="1:9" ht="18">
      <c r="A1" s="432" t="s">
        <v>879</v>
      </c>
      <c r="B1" s="432"/>
      <c r="C1" s="432"/>
      <c r="D1" s="432"/>
      <c r="E1" s="432"/>
      <c r="F1" s="432"/>
      <c r="G1" s="432"/>
      <c r="H1" s="432"/>
      <c r="I1" s="2"/>
    </row>
    <row r="2" spans="1:9" ht="13.5">
      <c r="A2" s="142" t="s">
        <v>880</v>
      </c>
      <c r="B2" s="142"/>
      <c r="C2" s="142"/>
      <c r="D2" s="142"/>
      <c r="E2" s="142"/>
      <c r="F2" s="142"/>
      <c r="G2" s="142"/>
      <c r="H2" s="142"/>
      <c r="I2" s="2"/>
    </row>
    <row r="3" spans="1:9" ht="13.5">
      <c r="A3" s="142" t="s">
        <v>881</v>
      </c>
      <c r="B3" s="142"/>
      <c r="C3" s="142"/>
      <c r="D3" s="142"/>
      <c r="E3" s="142"/>
      <c r="F3" s="142"/>
      <c r="G3" s="142"/>
      <c r="H3" s="142"/>
      <c r="I3" s="2"/>
    </row>
    <row r="4" spans="1:9" ht="13.5">
      <c r="A4" s="143"/>
      <c r="B4" s="142"/>
      <c r="C4" s="143"/>
      <c r="D4" s="142"/>
      <c r="E4" s="142"/>
      <c r="F4" s="142"/>
      <c r="G4" s="142"/>
      <c r="H4" s="142"/>
      <c r="I4" s="2"/>
    </row>
    <row r="5" spans="1:9" ht="13.5">
      <c r="A5" s="144"/>
      <c r="B5" s="145"/>
      <c r="C5" s="146"/>
      <c r="D5" s="145"/>
      <c r="E5" s="145"/>
      <c r="F5" s="147"/>
      <c r="G5" s="148"/>
      <c r="H5" s="148"/>
      <c r="I5" s="2"/>
    </row>
    <row r="6" spans="1:9" ht="13.5">
      <c r="A6" s="149" t="s">
        <v>882</v>
      </c>
      <c r="B6" s="149"/>
      <c r="C6" s="149"/>
      <c r="D6" s="149"/>
      <c r="E6" s="149"/>
      <c r="F6" s="149"/>
      <c r="G6" s="149"/>
      <c r="H6" s="149"/>
      <c r="I6" s="2"/>
    </row>
    <row r="7" spans="1:9" ht="13.5">
      <c r="A7" s="149" t="s">
        <v>883</v>
      </c>
      <c r="B7" s="149"/>
      <c r="C7" s="149"/>
      <c r="D7" s="149"/>
      <c r="E7" s="149"/>
      <c r="F7" s="149"/>
      <c r="G7" s="149" t="s">
        <v>884</v>
      </c>
      <c r="H7" s="149"/>
      <c r="I7" s="2"/>
    </row>
    <row r="8" spans="1:9" ht="13.5">
      <c r="A8" s="149" t="s">
        <v>885</v>
      </c>
      <c r="B8" s="150"/>
      <c r="C8" s="150"/>
      <c r="D8" s="150"/>
      <c r="E8" s="150"/>
      <c r="F8" s="151"/>
      <c r="G8" s="149" t="s">
        <v>886</v>
      </c>
      <c r="H8" s="152"/>
      <c r="I8" s="2"/>
    </row>
    <row r="9" spans="1:9" ht="14.25" thickBot="1">
      <c r="A9" s="153"/>
      <c r="B9" s="153"/>
      <c r="C9" s="153"/>
      <c r="D9" s="153"/>
      <c r="E9" s="153"/>
      <c r="F9" s="153"/>
      <c r="G9" s="153"/>
      <c r="H9" s="153"/>
      <c r="I9" s="2"/>
    </row>
    <row r="10" spans="1:9" ht="23.25" thickBot="1">
      <c r="A10" s="154" t="s">
        <v>887</v>
      </c>
      <c r="B10" s="154" t="s">
        <v>888</v>
      </c>
      <c r="C10" s="154" t="s">
        <v>889</v>
      </c>
      <c r="D10" s="154" t="s">
        <v>123</v>
      </c>
      <c r="E10" s="154" t="s">
        <v>124</v>
      </c>
      <c r="F10" s="154" t="s">
        <v>890</v>
      </c>
      <c r="G10" s="154" t="s">
        <v>891</v>
      </c>
      <c r="H10" s="154" t="s">
        <v>892</v>
      </c>
      <c r="I10" s="2"/>
    </row>
    <row r="11" spans="1:9" ht="14.25" thickBot="1">
      <c r="A11" s="154" t="s">
        <v>20</v>
      </c>
      <c r="B11" s="154" t="s">
        <v>80</v>
      </c>
      <c r="C11" s="154" t="s">
        <v>143</v>
      </c>
      <c r="D11" s="154" t="s">
        <v>140</v>
      </c>
      <c r="E11" s="154" t="s">
        <v>148</v>
      </c>
      <c r="F11" s="154" t="s">
        <v>151</v>
      </c>
      <c r="G11" s="154" t="s">
        <v>154</v>
      </c>
      <c r="H11" s="154" t="s">
        <v>157</v>
      </c>
      <c r="I11" s="2"/>
    </row>
    <row r="12" spans="1:9" ht="13.5">
      <c r="A12" s="153"/>
      <c r="B12" s="153"/>
      <c r="C12" s="153"/>
      <c r="D12" s="153"/>
      <c r="E12" s="153"/>
      <c r="F12" s="153"/>
      <c r="G12" s="153"/>
      <c r="H12" s="153"/>
      <c r="I12" s="2"/>
    </row>
    <row r="13" spans="1:9" ht="14.25" customHeight="1">
      <c r="A13" s="155"/>
      <c r="B13" s="156"/>
      <c r="C13" s="156" t="s">
        <v>893</v>
      </c>
      <c r="D13" s="156" t="s">
        <v>894</v>
      </c>
      <c r="E13" s="156"/>
      <c r="F13" s="157"/>
      <c r="G13" s="158"/>
      <c r="H13" s="158">
        <f>H14</f>
        <v>0</v>
      </c>
      <c r="I13" s="2"/>
    </row>
    <row r="14" spans="1:9" ht="14.25" customHeight="1">
      <c r="A14" s="159"/>
      <c r="B14" s="160"/>
      <c r="C14" s="160" t="s">
        <v>161</v>
      </c>
      <c r="D14" s="160" t="s">
        <v>895</v>
      </c>
      <c r="E14" s="160"/>
      <c r="F14" s="161"/>
      <c r="G14" s="162"/>
      <c r="H14" s="162">
        <f>SUM(H15:H27)</f>
        <v>0</v>
      </c>
      <c r="I14" s="2"/>
    </row>
    <row r="15" spans="1:9" ht="14.25" customHeight="1">
      <c r="A15" s="163">
        <v>1</v>
      </c>
      <c r="B15" s="164" t="s">
        <v>896</v>
      </c>
      <c r="C15" s="164" t="s">
        <v>897</v>
      </c>
      <c r="D15" s="164" t="s">
        <v>898</v>
      </c>
      <c r="E15" s="164" t="s">
        <v>296</v>
      </c>
      <c r="F15" s="165">
        <v>1</v>
      </c>
      <c r="G15" s="314">
        <v>0</v>
      </c>
      <c r="H15" s="166">
        <f>G15*F15</f>
        <v>0</v>
      </c>
      <c r="I15" s="2"/>
    </row>
    <row r="16" spans="1:9" ht="14.25" customHeight="1">
      <c r="A16" s="167"/>
      <c r="B16" s="168"/>
      <c r="C16" s="168"/>
      <c r="D16" s="168" t="s">
        <v>899</v>
      </c>
      <c r="E16" s="168"/>
      <c r="F16" s="169">
        <v>1</v>
      </c>
      <c r="G16" s="315"/>
      <c r="H16" s="166"/>
      <c r="I16" s="2"/>
    </row>
    <row r="17" spans="1:9" ht="14.25" customHeight="1">
      <c r="A17" s="163">
        <v>2</v>
      </c>
      <c r="B17" s="164" t="s">
        <v>896</v>
      </c>
      <c r="C17" s="164" t="s">
        <v>900</v>
      </c>
      <c r="D17" s="164" t="s">
        <v>901</v>
      </c>
      <c r="E17" s="164" t="s">
        <v>296</v>
      </c>
      <c r="F17" s="165">
        <v>147</v>
      </c>
      <c r="G17" s="314">
        <v>0</v>
      </c>
      <c r="H17" s="166">
        <f aca="true" t="shared" si="0" ref="H17:H27">G17*F17</f>
        <v>0</v>
      </c>
      <c r="I17" s="2"/>
    </row>
    <row r="18" spans="1:9" ht="14.25" customHeight="1">
      <c r="A18" s="167"/>
      <c r="B18" s="168"/>
      <c r="C18" s="168"/>
      <c r="D18" s="168" t="s">
        <v>902</v>
      </c>
      <c r="E18" s="168"/>
      <c r="F18" s="169">
        <v>147</v>
      </c>
      <c r="G18" s="315"/>
      <c r="H18" s="166"/>
      <c r="I18" s="2"/>
    </row>
    <row r="19" spans="1:9" ht="14.25" customHeight="1">
      <c r="A19" s="163">
        <v>3</v>
      </c>
      <c r="B19" s="164" t="s">
        <v>896</v>
      </c>
      <c r="C19" s="164" t="s">
        <v>903</v>
      </c>
      <c r="D19" s="164" t="s">
        <v>904</v>
      </c>
      <c r="E19" s="164" t="s">
        <v>296</v>
      </c>
      <c r="F19" s="165">
        <v>18516</v>
      </c>
      <c r="G19" s="314">
        <v>0</v>
      </c>
      <c r="H19" s="166">
        <f t="shared" si="0"/>
        <v>0</v>
      </c>
      <c r="I19" s="2"/>
    </row>
    <row r="20" spans="1:9" ht="14.25" customHeight="1">
      <c r="A20" s="167"/>
      <c r="B20" s="168"/>
      <c r="C20" s="168"/>
      <c r="D20" s="168" t="s">
        <v>905</v>
      </c>
      <c r="E20" s="168"/>
      <c r="F20" s="169">
        <v>18522</v>
      </c>
      <c r="G20" s="315"/>
      <c r="H20" s="166"/>
      <c r="I20" s="2"/>
    </row>
    <row r="21" spans="1:9" ht="14.25" customHeight="1">
      <c r="A21" s="163">
        <v>4</v>
      </c>
      <c r="B21" s="164" t="s">
        <v>896</v>
      </c>
      <c r="C21" s="164" t="s">
        <v>906</v>
      </c>
      <c r="D21" s="164" t="s">
        <v>907</v>
      </c>
      <c r="E21" s="164" t="s">
        <v>296</v>
      </c>
      <c r="F21" s="165">
        <v>127</v>
      </c>
      <c r="G21" s="314">
        <v>0</v>
      </c>
      <c r="H21" s="166">
        <f t="shared" si="0"/>
        <v>0</v>
      </c>
      <c r="I21" s="2"/>
    </row>
    <row r="22" spans="1:9" ht="14.25" customHeight="1">
      <c r="A22" s="167"/>
      <c r="B22" s="168"/>
      <c r="C22" s="168"/>
      <c r="D22" s="168" t="s">
        <v>908</v>
      </c>
      <c r="E22" s="168"/>
      <c r="F22" s="169">
        <v>127</v>
      </c>
      <c r="G22" s="315"/>
      <c r="H22" s="166"/>
      <c r="I22" s="2"/>
    </row>
    <row r="23" spans="1:9" ht="14.25" customHeight="1">
      <c r="A23" s="163">
        <v>5</v>
      </c>
      <c r="B23" s="164" t="s">
        <v>896</v>
      </c>
      <c r="C23" s="164" t="s">
        <v>909</v>
      </c>
      <c r="D23" s="164" t="s">
        <v>910</v>
      </c>
      <c r="E23" s="164" t="s">
        <v>296</v>
      </c>
      <c r="F23" s="165">
        <v>16002</v>
      </c>
      <c r="G23" s="314">
        <v>0</v>
      </c>
      <c r="H23" s="166">
        <f t="shared" si="0"/>
        <v>0</v>
      </c>
      <c r="I23" s="2"/>
    </row>
    <row r="24" spans="1:9" ht="14.25" customHeight="1">
      <c r="A24" s="167"/>
      <c r="B24" s="168"/>
      <c r="C24" s="168"/>
      <c r="D24" s="168" t="s">
        <v>911</v>
      </c>
      <c r="E24" s="168"/>
      <c r="F24" s="169">
        <v>16002</v>
      </c>
      <c r="G24" s="315"/>
      <c r="H24" s="166"/>
      <c r="I24" s="2"/>
    </row>
    <row r="25" spans="1:9" ht="14.25" customHeight="1">
      <c r="A25" s="163">
        <v>6</v>
      </c>
      <c r="B25" s="164" t="s">
        <v>896</v>
      </c>
      <c r="C25" s="164" t="s">
        <v>912</v>
      </c>
      <c r="D25" s="164" t="s">
        <v>913</v>
      </c>
      <c r="E25" s="164" t="s">
        <v>296</v>
      </c>
      <c r="F25" s="165">
        <v>4</v>
      </c>
      <c r="G25" s="314">
        <v>0</v>
      </c>
      <c r="H25" s="166">
        <f t="shared" si="0"/>
        <v>0</v>
      </c>
      <c r="I25" s="2"/>
    </row>
    <row r="26" spans="1:9" ht="14.25" customHeight="1">
      <c r="A26" s="167"/>
      <c r="B26" s="168"/>
      <c r="C26" s="168"/>
      <c r="D26" s="168" t="s">
        <v>914</v>
      </c>
      <c r="E26" s="168"/>
      <c r="F26" s="169">
        <v>4</v>
      </c>
      <c r="G26" s="315"/>
      <c r="H26" s="166"/>
      <c r="I26" s="2"/>
    </row>
    <row r="27" spans="1:9" ht="14.25" customHeight="1">
      <c r="A27" s="163">
        <v>7</v>
      </c>
      <c r="B27" s="164" t="s">
        <v>896</v>
      </c>
      <c r="C27" s="164" t="s">
        <v>915</v>
      </c>
      <c r="D27" s="164" t="s">
        <v>916</v>
      </c>
      <c r="E27" s="164" t="s">
        <v>296</v>
      </c>
      <c r="F27" s="165">
        <v>504</v>
      </c>
      <c r="G27" s="314">
        <v>0</v>
      </c>
      <c r="H27" s="166">
        <f t="shared" si="0"/>
        <v>0</v>
      </c>
      <c r="I27" s="2"/>
    </row>
    <row r="28" spans="1:9" ht="14.25" customHeight="1">
      <c r="A28" s="167"/>
      <c r="B28" s="168"/>
      <c r="C28" s="168"/>
      <c r="D28" s="168" t="s">
        <v>917</v>
      </c>
      <c r="E28" s="168"/>
      <c r="F28" s="169">
        <v>504</v>
      </c>
      <c r="G28" s="170"/>
      <c r="H28" s="170"/>
      <c r="I28" s="2"/>
    </row>
    <row r="29" spans="1:9" ht="14.25" customHeight="1">
      <c r="A29" s="171"/>
      <c r="B29" s="172"/>
      <c r="C29" s="172"/>
      <c r="D29" s="172" t="s">
        <v>918</v>
      </c>
      <c r="E29" s="172"/>
      <c r="F29" s="173"/>
      <c r="G29" s="174"/>
      <c r="H29" s="174">
        <f>SUM(H15:H27)</f>
        <v>0</v>
      </c>
      <c r="I29" s="2"/>
    </row>
    <row r="30" spans="1:9" ht="13.5">
      <c r="A30" s="175"/>
      <c r="B30" s="176"/>
      <c r="C30" s="176"/>
      <c r="D30" s="176"/>
      <c r="E30" s="176"/>
      <c r="F30" s="177"/>
      <c r="G30" s="178"/>
      <c r="H30" s="178"/>
      <c r="I30" s="1"/>
    </row>
    <row r="31" spans="1:9" ht="13.5">
      <c r="A31" s="175"/>
      <c r="B31" s="176"/>
      <c r="C31" s="176"/>
      <c r="D31" s="176"/>
      <c r="E31" s="176"/>
      <c r="F31" s="177"/>
      <c r="G31" s="178"/>
      <c r="H31" s="178"/>
      <c r="I31" s="1"/>
    </row>
    <row r="32" spans="1:9" ht="13.5">
      <c r="A32" s="175"/>
      <c r="B32" s="176"/>
      <c r="C32" s="176"/>
      <c r="D32" s="176"/>
      <c r="E32" s="176"/>
      <c r="F32" s="177"/>
      <c r="G32" s="178"/>
      <c r="H32" s="178"/>
      <c r="I32" s="1"/>
    </row>
  </sheetData>
  <sheetProtection algorithmName="SHA-512" hashValue="0I/Z+0m5qt5dUxi/IvmHj0Pz3dvWY+F2EiH+abXlq04SH4g+3rDjKcuXk2Y123XrqbN4/EZLK/tsmoHwZJtcJw==" saltValue="MSZRVIkOb5JPO+BqkY3QLQ==" spinCount="100000" sheet="1"/>
  <protectedRanges>
    <protectedRange sqref="G15 G17 G19 G21 G23 G25 G27" name="Oblast1"/>
  </protectedRanges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4"/>
  <sheetViews>
    <sheetView showGridLines="0" tabSelected="1" workbookViewId="0" topLeftCell="A1">
      <pane ySplit="1" topLeftCell="A98" activePane="bottomLeft" state="frozen"/>
      <selection pane="bottomLeft" activeCell="AB123" sqref="AB12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56" width="10.5" style="2" hidden="1" customWidth="1"/>
    <col min="57" max="57" width="14.5" style="2" hidden="1" customWidth="1"/>
    <col min="58" max="62" width="10.5" style="2" hidden="1" customWidth="1"/>
    <col min="63" max="63" width="13.16015625" style="2" hidden="1" customWidth="1"/>
    <col min="64" max="64" width="10.5" style="2" hidden="1" customWidth="1"/>
    <col min="65" max="16384" width="10.5" style="1" customWidth="1"/>
  </cols>
  <sheetData>
    <row r="1" spans="1:256" s="3" customFormat="1" ht="22.5" customHeight="1">
      <c r="A1" s="139"/>
      <c r="B1" s="136"/>
      <c r="C1" s="136"/>
      <c r="D1" s="137" t="s">
        <v>1</v>
      </c>
      <c r="E1" s="136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136"/>
      <c r="N1" s="136"/>
      <c r="O1" s="137" t="s">
        <v>91</v>
      </c>
      <c r="P1" s="136"/>
      <c r="Q1" s="136"/>
      <c r="R1" s="136"/>
      <c r="S1" s="138" t="s">
        <v>865</v>
      </c>
      <c r="T1" s="138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357" t="s">
        <v>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S2" s="352" t="s">
        <v>5</v>
      </c>
      <c r="T2" s="346"/>
      <c r="U2" s="346"/>
      <c r="V2" s="346"/>
      <c r="W2" s="346"/>
      <c r="X2" s="346"/>
      <c r="Y2" s="346"/>
      <c r="Z2" s="346"/>
      <c r="AA2" s="346"/>
      <c r="AB2" s="346"/>
      <c r="AC2" s="346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348" t="s">
        <v>92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359" t="str">
        <f>'Rekapitulace stavby'!$K$6</f>
        <v>Rekonstrukce komunikace III/00312 ul. Rooseveltova úsek Kolovratská - Kuříčko v Říčanech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R6" s="11"/>
    </row>
    <row r="7" spans="2:18" s="6" customFormat="1" ht="33.75" customHeight="1">
      <c r="B7" s="19"/>
      <c r="D7" s="15" t="s">
        <v>93</v>
      </c>
      <c r="F7" s="360" t="s">
        <v>878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R7" s="20"/>
    </row>
    <row r="8" spans="2:18" s="6" customFormat="1" ht="15" customHeight="1">
      <c r="B8" s="19"/>
      <c r="D8" s="16" t="s">
        <v>17</v>
      </c>
      <c r="F8" s="14" t="s">
        <v>94</v>
      </c>
      <c r="M8" s="16" t="s">
        <v>18</v>
      </c>
      <c r="O8" s="14" t="s">
        <v>19</v>
      </c>
      <c r="R8" s="20"/>
    </row>
    <row r="9" spans="2:18" s="6" customFormat="1" ht="15" customHeight="1">
      <c r="B9" s="19"/>
      <c r="D9" s="16" t="s">
        <v>21</v>
      </c>
      <c r="F9" s="14" t="s">
        <v>22</v>
      </c>
      <c r="M9" s="16" t="s">
        <v>23</v>
      </c>
      <c r="O9" s="344">
        <f>'Rekapitulace stavby'!$AN$8</f>
        <v>42011</v>
      </c>
      <c r="P9" s="339"/>
      <c r="R9" s="20"/>
    </row>
    <row r="10" spans="2:18" s="6" customFormat="1" ht="22.5" customHeight="1">
      <c r="B10" s="19"/>
      <c r="D10" s="13" t="s">
        <v>95</v>
      </c>
      <c r="F10" s="86" t="s">
        <v>96</v>
      </c>
      <c r="M10" s="13" t="s">
        <v>97</v>
      </c>
      <c r="O10" s="86" t="s">
        <v>98</v>
      </c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343"/>
      <c r="P11" s="339"/>
      <c r="R11" s="20"/>
    </row>
    <row r="12" spans="2:18" s="6" customFormat="1" ht="18.75" customHeight="1">
      <c r="B12" s="19"/>
      <c r="E12" s="14" t="s">
        <v>99</v>
      </c>
      <c r="M12" s="16" t="s">
        <v>28</v>
      </c>
      <c r="O12" s="343"/>
      <c r="P12" s="339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343" t="str">
        <f>IF('Rekapitulace stavby'!$AN$13="","",'Rekapitulace stavby'!$AN$13)</f>
        <v/>
      </c>
      <c r="P14" s="339"/>
      <c r="R14" s="20"/>
    </row>
    <row r="15" spans="2:18" s="6" customFormat="1" ht="18.75" customHeight="1">
      <c r="B15" s="19"/>
      <c r="E15" s="14" t="str">
        <f>IF('Rekapitulace stavby'!$E$14="","",'Rekapitulace stavby'!$E$14)</f>
        <v xml:space="preserve"> </v>
      </c>
      <c r="M15" s="16" t="s">
        <v>28</v>
      </c>
      <c r="O15" s="343" t="str">
        <f>IF('Rekapitulace stavby'!$AN$14="","",'Rekapitulace stavby'!$AN$14)</f>
        <v/>
      </c>
      <c r="P15" s="339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343" t="s">
        <v>32</v>
      </c>
      <c r="P17" s="339"/>
      <c r="R17" s="20"/>
    </row>
    <row r="18" spans="2:18" s="6" customFormat="1" ht="18.75" customHeight="1">
      <c r="B18" s="19"/>
      <c r="E18" s="14" t="s">
        <v>100</v>
      </c>
      <c r="M18" s="16" t="s">
        <v>28</v>
      </c>
      <c r="O18" s="343" t="s">
        <v>34</v>
      </c>
      <c r="P18" s="339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27</v>
      </c>
      <c r="O20" s="343"/>
      <c r="P20" s="339"/>
      <c r="R20" s="20"/>
    </row>
    <row r="21" spans="2:18" s="6" customFormat="1" ht="18.75" customHeight="1">
      <c r="B21" s="19"/>
      <c r="E21" s="14" t="s">
        <v>37</v>
      </c>
      <c r="M21" s="16" t="s">
        <v>28</v>
      </c>
      <c r="O21" s="343"/>
      <c r="P21" s="339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3" t="s">
        <v>101</v>
      </c>
      <c r="M24" s="345">
        <f>$N$87</f>
        <v>0</v>
      </c>
      <c r="N24" s="339"/>
      <c r="O24" s="339"/>
      <c r="P24" s="339"/>
      <c r="R24" s="20"/>
    </row>
    <row r="25" spans="2:18" s="6" customFormat="1" ht="15" customHeight="1">
      <c r="B25" s="19"/>
      <c r="D25" s="18" t="s">
        <v>102</v>
      </c>
      <c r="M25" s="345">
        <f>$N$97</f>
        <v>0</v>
      </c>
      <c r="N25" s="339"/>
      <c r="O25" s="339"/>
      <c r="P25" s="339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7" t="s">
        <v>40</v>
      </c>
      <c r="M27" s="361">
        <f>ROUND($M$24+$M$25,2)</f>
        <v>0</v>
      </c>
      <c r="N27" s="339"/>
      <c r="O27" s="339"/>
      <c r="P27" s="339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41</v>
      </c>
      <c r="E29" s="24" t="s">
        <v>42</v>
      </c>
      <c r="F29" s="25">
        <v>0.21</v>
      </c>
      <c r="G29" s="88" t="s">
        <v>43</v>
      </c>
      <c r="H29" s="189">
        <f>ROUND((SUM($BE$97:$BE$100)+SUM($BE$118:$BE$253)),2)</f>
        <v>0</v>
      </c>
      <c r="I29" s="190"/>
      <c r="J29" s="190"/>
      <c r="M29" s="362">
        <f>ROUND((SUM($BE$97:$BE$100)+SUM($BE$118:$BE$253))*$F$29,2)</f>
        <v>0</v>
      </c>
      <c r="N29" s="339"/>
      <c r="O29" s="339"/>
      <c r="P29" s="339"/>
      <c r="R29" s="20"/>
    </row>
    <row r="30" spans="2:18" s="6" customFormat="1" ht="15" customHeight="1">
      <c r="B30" s="19"/>
      <c r="E30" s="24" t="s">
        <v>44</v>
      </c>
      <c r="F30" s="25">
        <v>0.15</v>
      </c>
      <c r="G30" s="88" t="s">
        <v>43</v>
      </c>
      <c r="H30" s="189">
        <f>ROUND((SUM($BF$97:$BF$100)+SUM($BF$118:$BF$253)),2)</f>
        <v>0</v>
      </c>
      <c r="I30" s="190"/>
      <c r="J30" s="190"/>
      <c r="M30" s="362">
        <f>ROUND((SUM($BF$97:$BF$100)+SUM($BF$118:$BF$253))*$F$30,2)</f>
        <v>0</v>
      </c>
      <c r="N30" s="339"/>
      <c r="O30" s="339"/>
      <c r="P30" s="339"/>
      <c r="R30" s="20"/>
    </row>
    <row r="31" spans="2:18" s="6" customFormat="1" ht="15" customHeight="1" hidden="1">
      <c r="B31" s="19"/>
      <c r="E31" s="24" t="s">
        <v>45</v>
      </c>
      <c r="F31" s="25">
        <v>0.21</v>
      </c>
      <c r="G31" s="88" t="s">
        <v>43</v>
      </c>
      <c r="H31" s="362">
        <f>ROUND((SUM($BG$97:$BG$100)+SUM($BG$118:$BG$253)),2)</f>
        <v>0</v>
      </c>
      <c r="I31" s="339"/>
      <c r="J31" s="339"/>
      <c r="M31" s="362">
        <v>0</v>
      </c>
      <c r="N31" s="339"/>
      <c r="O31" s="339"/>
      <c r="P31" s="339"/>
      <c r="R31" s="20"/>
    </row>
    <row r="32" spans="2:18" s="6" customFormat="1" ht="15" customHeight="1" hidden="1">
      <c r="B32" s="19"/>
      <c r="E32" s="24" t="s">
        <v>46</v>
      </c>
      <c r="F32" s="25">
        <v>0.15</v>
      </c>
      <c r="G32" s="88" t="s">
        <v>43</v>
      </c>
      <c r="H32" s="362">
        <f>ROUND((SUM($BH$97:$BH$100)+SUM($BH$118:$BH$253)),2)</f>
        <v>0</v>
      </c>
      <c r="I32" s="339"/>
      <c r="J32" s="339"/>
      <c r="M32" s="362">
        <v>0</v>
      </c>
      <c r="N32" s="339"/>
      <c r="O32" s="339"/>
      <c r="P32" s="339"/>
      <c r="R32" s="20"/>
    </row>
    <row r="33" spans="2:18" s="6" customFormat="1" ht="15" customHeight="1" hidden="1">
      <c r="B33" s="19"/>
      <c r="E33" s="24" t="s">
        <v>47</v>
      </c>
      <c r="F33" s="25">
        <v>0</v>
      </c>
      <c r="G33" s="88" t="s">
        <v>43</v>
      </c>
      <c r="H33" s="362">
        <f>ROUND((SUM($BI$97:$BI$100)+SUM($BI$118:$BI$253)),2)</f>
        <v>0</v>
      </c>
      <c r="I33" s="339"/>
      <c r="J33" s="339"/>
      <c r="M33" s="362">
        <v>0</v>
      </c>
      <c r="N33" s="339"/>
      <c r="O33" s="339"/>
      <c r="P33" s="339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48</v>
      </c>
      <c r="E35" s="30"/>
      <c r="F35" s="30"/>
      <c r="G35" s="89" t="s">
        <v>49</v>
      </c>
      <c r="H35" s="31" t="s">
        <v>50</v>
      </c>
      <c r="I35" s="30"/>
      <c r="J35" s="30"/>
      <c r="K35" s="30"/>
      <c r="L35" s="347">
        <f>ROUND(SUM($M$27:$M$33),2)</f>
        <v>0</v>
      </c>
      <c r="M35" s="337"/>
      <c r="N35" s="337"/>
      <c r="O35" s="337"/>
      <c r="P35" s="342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6" customFormat="1" ht="15.75" customHeight="1">
      <c r="B49" s="19"/>
      <c r="D49" s="32" t="s">
        <v>51</v>
      </c>
      <c r="E49" s="33"/>
      <c r="F49" s="33"/>
      <c r="G49" s="33"/>
      <c r="H49" s="34"/>
      <c r="J49" s="32" t="s">
        <v>52</v>
      </c>
      <c r="K49" s="33"/>
      <c r="L49" s="33"/>
      <c r="M49" s="33"/>
      <c r="N49" s="33"/>
      <c r="O49" s="33"/>
      <c r="P49" s="34"/>
      <c r="R49" s="20"/>
    </row>
    <row r="50" spans="2:18" s="2" customFormat="1" ht="14.25" customHeight="1">
      <c r="B50" s="10"/>
      <c r="D50" s="35"/>
      <c r="H50" s="36"/>
      <c r="J50" s="35"/>
      <c r="P50" s="36"/>
      <c r="R50" s="11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6" customFormat="1" ht="15.75" customHeight="1">
      <c r="B58" s="19"/>
      <c r="D58" s="37" t="s">
        <v>53</v>
      </c>
      <c r="E58" s="38"/>
      <c r="F58" s="38"/>
      <c r="G58" s="39" t="s">
        <v>54</v>
      </c>
      <c r="H58" s="40"/>
      <c r="J58" s="37" t="s">
        <v>53</v>
      </c>
      <c r="K58" s="38"/>
      <c r="L58" s="38"/>
      <c r="M58" s="38"/>
      <c r="N58" s="39" t="s">
        <v>54</v>
      </c>
      <c r="O58" s="38"/>
      <c r="P58" s="40"/>
      <c r="R58" s="20"/>
    </row>
    <row r="59" spans="2:18" s="2" customFormat="1" ht="14.25" customHeight="1">
      <c r="B59" s="10"/>
      <c r="R59" s="11"/>
    </row>
    <row r="60" spans="2:18" s="6" customFormat="1" ht="15.75" customHeight="1">
      <c r="B60" s="19"/>
      <c r="D60" s="32" t="s">
        <v>55</v>
      </c>
      <c r="E60" s="33"/>
      <c r="F60" s="33"/>
      <c r="G60" s="33"/>
      <c r="H60" s="34"/>
      <c r="J60" s="32" t="s">
        <v>56</v>
      </c>
      <c r="K60" s="33"/>
      <c r="L60" s="33"/>
      <c r="M60" s="33"/>
      <c r="N60" s="33"/>
      <c r="O60" s="33"/>
      <c r="P60" s="34"/>
      <c r="R60" s="20"/>
    </row>
    <row r="61" spans="2:18" s="2" customFormat="1" ht="14.25" customHeight="1">
      <c r="B61" s="10"/>
      <c r="D61" s="35"/>
      <c r="H61" s="36"/>
      <c r="J61" s="35"/>
      <c r="P61" s="36"/>
      <c r="R61" s="11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6" customFormat="1" ht="15.75" customHeight="1">
      <c r="B69" s="19"/>
      <c r="D69" s="37" t="s">
        <v>53</v>
      </c>
      <c r="E69" s="38"/>
      <c r="F69" s="38"/>
      <c r="G69" s="39" t="s">
        <v>54</v>
      </c>
      <c r="H69" s="40"/>
      <c r="J69" s="37" t="s">
        <v>53</v>
      </c>
      <c r="K69" s="38"/>
      <c r="L69" s="38"/>
      <c r="M69" s="38"/>
      <c r="N69" s="39" t="s">
        <v>54</v>
      </c>
      <c r="O69" s="38"/>
      <c r="P69" s="40"/>
      <c r="R69" s="20"/>
    </row>
    <row r="70" spans="2:18" s="6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3"/>
    </row>
    <row r="74" spans="2:18" s="6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</row>
    <row r="75" spans="2:18" s="6" customFormat="1" ht="37.5" customHeight="1">
      <c r="B75" s="19"/>
      <c r="C75" s="348" t="s">
        <v>103</v>
      </c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20"/>
    </row>
    <row r="76" spans="2:18" s="6" customFormat="1" ht="7.5" customHeight="1">
      <c r="B76" s="19"/>
      <c r="R76" s="20"/>
    </row>
    <row r="77" spans="2:18" s="6" customFormat="1" ht="30.75" customHeight="1">
      <c r="B77" s="19"/>
      <c r="C77" s="16" t="s">
        <v>14</v>
      </c>
      <c r="F77" s="359" t="str">
        <f>$F$6</f>
        <v>Rekonstrukce komunikace III/00312 ul. Rooseveltova úsek Kolovratská - Kuříčko v Říčanech</v>
      </c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R77" s="20"/>
    </row>
    <row r="78" spans="2:18" s="6" customFormat="1" ht="37.5" customHeight="1">
      <c r="B78" s="19"/>
      <c r="C78" s="49" t="s">
        <v>93</v>
      </c>
      <c r="F78" s="338" t="str">
        <f>$F$7</f>
        <v xml:space="preserve">IO Rekonstruce komunikace </v>
      </c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21</v>
      </c>
      <c r="F80" s="14" t="str">
        <f>$F$9</f>
        <v>Město Říčany</v>
      </c>
      <c r="K80" s="16" t="s">
        <v>23</v>
      </c>
      <c r="M80" s="344">
        <f>IF($O$9="","",$O$9)</f>
        <v>42011</v>
      </c>
      <c r="N80" s="339"/>
      <c r="O80" s="339"/>
      <c r="P80" s="339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26</v>
      </c>
      <c r="F82" s="14" t="str">
        <f>$E$12</f>
        <v>Středočeský kraj</v>
      </c>
      <c r="K82" s="16" t="s">
        <v>31</v>
      </c>
      <c r="M82" s="343" t="str">
        <f>$E$18</f>
        <v>Sella &amp; Agreta</v>
      </c>
      <c r="N82" s="339"/>
      <c r="O82" s="339"/>
      <c r="P82" s="339"/>
      <c r="Q82" s="339"/>
      <c r="R82" s="20"/>
    </row>
    <row r="83" spans="2:18" s="6" customFormat="1" ht="15" customHeight="1">
      <c r="B83" s="19"/>
      <c r="C83" s="16" t="s">
        <v>29</v>
      </c>
      <c r="F83" s="14" t="str">
        <f>IF($E$15="","",$E$15)</f>
        <v xml:space="preserve"> </v>
      </c>
      <c r="K83" s="16" t="s">
        <v>36</v>
      </c>
      <c r="M83" s="343" t="str">
        <f>$E$21</f>
        <v>Ing. MIlan Petr</v>
      </c>
      <c r="N83" s="339"/>
      <c r="O83" s="339"/>
      <c r="P83" s="339"/>
      <c r="Q83" s="339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363" t="s">
        <v>104</v>
      </c>
      <c r="D85" s="351"/>
      <c r="E85" s="351"/>
      <c r="F85" s="351"/>
      <c r="G85" s="351"/>
      <c r="H85" s="28"/>
      <c r="I85" s="28"/>
      <c r="J85" s="28"/>
      <c r="K85" s="28"/>
      <c r="L85" s="28"/>
      <c r="M85" s="28"/>
      <c r="N85" s="363" t="s">
        <v>105</v>
      </c>
      <c r="O85" s="339"/>
      <c r="P85" s="339"/>
      <c r="Q85" s="339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59" t="s">
        <v>106</v>
      </c>
      <c r="N87" s="349">
        <f>ROUND($N$118,2)</f>
        <v>0</v>
      </c>
      <c r="O87" s="339"/>
      <c r="P87" s="339"/>
      <c r="Q87" s="339"/>
      <c r="R87" s="20"/>
      <c r="AU87" s="6" t="s">
        <v>107</v>
      </c>
    </row>
    <row r="88" spans="2:18" s="64" customFormat="1" ht="25.5" customHeight="1">
      <c r="B88" s="90"/>
      <c r="D88" s="91" t="s">
        <v>108</v>
      </c>
      <c r="N88" s="364">
        <f>ROUND($N$119,2)</f>
        <v>0</v>
      </c>
      <c r="O88" s="365"/>
      <c r="P88" s="365"/>
      <c r="Q88" s="365"/>
      <c r="R88" s="92"/>
    </row>
    <row r="89" spans="2:18" s="73" customFormat="1" ht="21" customHeight="1">
      <c r="B89" s="93"/>
      <c r="D89" s="75" t="s">
        <v>109</v>
      </c>
      <c r="N89" s="366">
        <f>ROUND($N$120,2)</f>
        <v>0</v>
      </c>
      <c r="O89" s="365"/>
      <c r="P89" s="365"/>
      <c r="Q89" s="365"/>
      <c r="R89" s="94"/>
    </row>
    <row r="90" spans="2:18" s="73" customFormat="1" ht="21" customHeight="1">
      <c r="B90" s="93"/>
      <c r="D90" s="75" t="s">
        <v>110</v>
      </c>
      <c r="N90" s="366">
        <f>ROUND($N$157,2)</f>
        <v>0</v>
      </c>
      <c r="O90" s="365"/>
      <c r="P90" s="365"/>
      <c r="Q90" s="365"/>
      <c r="R90" s="94"/>
    </row>
    <row r="91" spans="2:18" s="73" customFormat="1" ht="21" customHeight="1">
      <c r="B91" s="93"/>
      <c r="D91" s="75" t="s">
        <v>111</v>
      </c>
      <c r="N91" s="366">
        <f>ROUND($N$163,2)</f>
        <v>0</v>
      </c>
      <c r="O91" s="365"/>
      <c r="P91" s="365"/>
      <c r="Q91" s="365"/>
      <c r="R91" s="94"/>
    </row>
    <row r="92" spans="2:18" s="73" customFormat="1" ht="21" customHeight="1">
      <c r="B92" s="93"/>
      <c r="D92" s="75" t="s">
        <v>112</v>
      </c>
      <c r="N92" s="366">
        <f>ROUND($N$168,2)</f>
        <v>0</v>
      </c>
      <c r="O92" s="365"/>
      <c r="P92" s="365"/>
      <c r="Q92" s="365"/>
      <c r="R92" s="94"/>
    </row>
    <row r="93" spans="2:18" s="73" customFormat="1" ht="21" customHeight="1">
      <c r="B93" s="93"/>
      <c r="D93" s="75" t="s">
        <v>113</v>
      </c>
      <c r="N93" s="366">
        <f>ROUND($N$189,2)</f>
        <v>0</v>
      </c>
      <c r="O93" s="365"/>
      <c r="P93" s="365"/>
      <c r="Q93" s="365"/>
      <c r="R93" s="94"/>
    </row>
    <row r="94" spans="2:18" s="73" customFormat="1" ht="21" customHeight="1">
      <c r="B94" s="93"/>
      <c r="D94" s="75" t="s">
        <v>114</v>
      </c>
      <c r="N94" s="366">
        <f>ROUND($N$216,2)</f>
        <v>0</v>
      </c>
      <c r="O94" s="365"/>
      <c r="P94" s="365"/>
      <c r="Q94" s="365"/>
      <c r="R94" s="94"/>
    </row>
    <row r="95" spans="2:18" s="73" customFormat="1" ht="15.75" customHeight="1">
      <c r="B95" s="93"/>
      <c r="D95" s="75" t="s">
        <v>115</v>
      </c>
      <c r="N95" s="366">
        <f>ROUND($N$250,2)</f>
        <v>0</v>
      </c>
      <c r="O95" s="365"/>
      <c r="P95" s="365"/>
      <c r="Q95" s="365"/>
      <c r="R95" s="94"/>
    </row>
    <row r="96" spans="2:18" s="6" customFormat="1" ht="22.5" customHeight="1">
      <c r="B96" s="19"/>
      <c r="R96" s="20"/>
    </row>
    <row r="97" spans="2:21" s="6" customFormat="1" ht="30" customHeight="1">
      <c r="B97" s="19"/>
      <c r="C97" s="59" t="s">
        <v>116</v>
      </c>
      <c r="N97" s="349">
        <f>ROUND($N$98+$N$99,2)</f>
        <v>0</v>
      </c>
      <c r="O97" s="339"/>
      <c r="P97" s="339"/>
      <c r="Q97" s="339"/>
      <c r="R97" s="20"/>
      <c r="T97" s="95"/>
      <c r="U97" s="96" t="s">
        <v>41</v>
      </c>
    </row>
    <row r="98" spans="2:62" s="6" customFormat="1" ht="18.75" customHeight="1">
      <c r="B98" s="19"/>
      <c r="D98" s="367" t="s">
        <v>117</v>
      </c>
      <c r="E98" s="339"/>
      <c r="F98" s="339"/>
      <c r="G98" s="339"/>
      <c r="H98" s="339"/>
      <c r="N98" s="368">
        <v>0</v>
      </c>
      <c r="O98" s="339"/>
      <c r="P98" s="339"/>
      <c r="Q98" s="339"/>
      <c r="R98" s="20"/>
      <c r="T98" s="97"/>
      <c r="U98" s="98" t="s">
        <v>42</v>
      </c>
      <c r="AY98" s="6" t="s">
        <v>118</v>
      </c>
      <c r="BE98" s="99">
        <f>IF($U$98="základní",$N$98,0)</f>
        <v>0</v>
      </c>
      <c r="BF98" s="99">
        <f>IF($U$98="snížená",$N$98,0)</f>
        <v>0</v>
      </c>
      <c r="BG98" s="99">
        <f>IF($U$98="zákl. přenesená",$N$98,0)</f>
        <v>0</v>
      </c>
      <c r="BH98" s="99">
        <f>IF($U$98="sníž. přenesená",$N$98,0)</f>
        <v>0</v>
      </c>
      <c r="BI98" s="99">
        <f>IF($U$98="nulová",$N$98,0)</f>
        <v>0</v>
      </c>
      <c r="BJ98" s="6" t="s">
        <v>20</v>
      </c>
    </row>
    <row r="99" spans="2:62" s="6" customFormat="1" ht="18.75" customHeight="1">
      <c r="B99" s="19"/>
      <c r="D99" s="367" t="s">
        <v>119</v>
      </c>
      <c r="E99" s="339"/>
      <c r="F99" s="339"/>
      <c r="G99" s="339"/>
      <c r="H99" s="339"/>
      <c r="N99" s="368">
        <v>0</v>
      </c>
      <c r="O99" s="339"/>
      <c r="P99" s="339"/>
      <c r="Q99" s="339"/>
      <c r="R99" s="20"/>
      <c r="T99" s="100"/>
      <c r="U99" s="101" t="s">
        <v>42</v>
      </c>
      <c r="AY99" s="6" t="s">
        <v>118</v>
      </c>
      <c r="BE99" s="99">
        <f>IF($U$99="základní",$N$99,0)</f>
        <v>0</v>
      </c>
      <c r="BF99" s="99">
        <f>IF($U$99="snížená",$N$99,0)</f>
        <v>0</v>
      </c>
      <c r="BG99" s="99">
        <f>IF($U$99="zákl. přenesená",$N$99,0)</f>
        <v>0</v>
      </c>
      <c r="BH99" s="99">
        <f>IF($U$99="sníž. přenesená",$N$99,0)</f>
        <v>0</v>
      </c>
      <c r="BI99" s="99">
        <f>IF($U$99="nulová",$N$99,0)</f>
        <v>0</v>
      </c>
      <c r="BJ99" s="6" t="s">
        <v>20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85" t="s">
        <v>90</v>
      </c>
      <c r="D101" s="28"/>
      <c r="E101" s="28"/>
      <c r="F101" s="28"/>
      <c r="G101" s="28"/>
      <c r="H101" s="28"/>
      <c r="I101" s="28"/>
      <c r="J101" s="28"/>
      <c r="K101" s="28"/>
      <c r="L101" s="350">
        <f>ROUND(SUM($N$87+$N$97),2)</f>
        <v>0</v>
      </c>
      <c r="M101" s="351"/>
      <c r="N101" s="351"/>
      <c r="O101" s="351"/>
      <c r="P101" s="351"/>
      <c r="Q101" s="351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348" t="s">
        <v>120</v>
      </c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359" t="str">
        <f>$F$6</f>
        <v>Rekonstrukce komunikace III/00312 ul. Rooseveltova úsek Kolovratská - Kuříčko v Říčanech</v>
      </c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R109" s="20"/>
    </row>
    <row r="110" spans="2:18" s="6" customFormat="1" ht="37.5" customHeight="1">
      <c r="B110" s="19"/>
      <c r="C110" s="49" t="s">
        <v>93</v>
      </c>
      <c r="F110" s="338" t="str">
        <f>$F$7</f>
        <v xml:space="preserve">IO Rekonstruce komunikace </v>
      </c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21</v>
      </c>
      <c r="F112" s="14" t="str">
        <f>$F$9</f>
        <v>Město Říčany</v>
      </c>
      <c r="K112" s="16" t="s">
        <v>23</v>
      </c>
      <c r="M112" s="344">
        <f>IF($O$9="","",$O$9)</f>
        <v>42011</v>
      </c>
      <c r="N112" s="339"/>
      <c r="O112" s="339"/>
      <c r="P112" s="339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Středočeský kraj</v>
      </c>
      <c r="K114" s="16" t="s">
        <v>31</v>
      </c>
      <c r="M114" s="343" t="str">
        <f>$E$18</f>
        <v>Sella &amp; Agreta</v>
      </c>
      <c r="N114" s="339"/>
      <c r="O114" s="339"/>
      <c r="P114" s="339"/>
      <c r="Q114" s="339"/>
      <c r="R114" s="20"/>
    </row>
    <row r="115" spans="2:18" s="6" customFormat="1" ht="15" customHeight="1">
      <c r="B115" s="19"/>
      <c r="C115" s="16" t="s">
        <v>29</v>
      </c>
      <c r="F115" s="14" t="str">
        <f>IF($E$15="","",$E$15)</f>
        <v xml:space="preserve"> </v>
      </c>
      <c r="K115" s="16" t="s">
        <v>36</v>
      </c>
      <c r="M115" s="343" t="str">
        <f>$E$21</f>
        <v>Ing. MIlan Petr</v>
      </c>
      <c r="N115" s="339"/>
      <c r="O115" s="339"/>
      <c r="P115" s="339"/>
      <c r="Q115" s="339"/>
      <c r="R115" s="20"/>
    </row>
    <row r="116" spans="2:18" s="6" customFormat="1" ht="11.25" customHeight="1">
      <c r="B116" s="19"/>
      <c r="R116" s="20"/>
    </row>
    <row r="117" spans="2:27" s="102" customFormat="1" ht="30" customHeight="1">
      <c r="B117" s="103"/>
      <c r="C117" s="104" t="s">
        <v>121</v>
      </c>
      <c r="D117" s="105" t="s">
        <v>122</v>
      </c>
      <c r="E117" s="105" t="s">
        <v>59</v>
      </c>
      <c r="F117" s="369" t="s">
        <v>123</v>
      </c>
      <c r="G117" s="370"/>
      <c r="H117" s="370"/>
      <c r="I117" s="370"/>
      <c r="J117" s="105" t="s">
        <v>124</v>
      </c>
      <c r="K117" s="105" t="s">
        <v>125</v>
      </c>
      <c r="L117" s="369" t="s">
        <v>126</v>
      </c>
      <c r="M117" s="370"/>
      <c r="N117" s="369" t="s">
        <v>127</v>
      </c>
      <c r="O117" s="370"/>
      <c r="P117" s="370"/>
      <c r="Q117" s="371"/>
      <c r="R117" s="106"/>
      <c r="T117" s="54" t="s">
        <v>128</v>
      </c>
      <c r="U117" s="55" t="s">
        <v>41</v>
      </c>
      <c r="V117" s="55" t="s">
        <v>129</v>
      </c>
      <c r="W117" s="55" t="s">
        <v>130</v>
      </c>
      <c r="X117" s="55" t="s">
        <v>131</v>
      </c>
      <c r="Y117" s="55" t="s">
        <v>132</v>
      </c>
      <c r="Z117" s="55" t="s">
        <v>133</v>
      </c>
      <c r="AA117" s="56" t="s">
        <v>134</v>
      </c>
    </row>
    <row r="118" spans="2:63" s="6" customFormat="1" ht="30" customHeight="1">
      <c r="B118" s="19"/>
      <c r="C118" s="59" t="s">
        <v>101</v>
      </c>
      <c r="N118" s="386">
        <f>$BK$118</f>
        <v>0</v>
      </c>
      <c r="O118" s="339"/>
      <c r="P118" s="339"/>
      <c r="Q118" s="339"/>
      <c r="R118" s="20"/>
      <c r="T118" s="58"/>
      <c r="U118" s="33"/>
      <c r="V118" s="33"/>
      <c r="W118" s="107">
        <f>$W$119</f>
        <v>25285.627819999998</v>
      </c>
      <c r="X118" s="33"/>
      <c r="Y118" s="107">
        <f>$Y$119</f>
        <v>13130.336633999998</v>
      </c>
      <c r="Z118" s="33"/>
      <c r="AA118" s="108">
        <f>$AA$119</f>
        <v>9557.144</v>
      </c>
      <c r="AT118" s="6" t="s">
        <v>76</v>
      </c>
      <c r="AU118" s="6" t="s">
        <v>107</v>
      </c>
      <c r="BK118" s="109">
        <f>$BK$119</f>
        <v>0</v>
      </c>
    </row>
    <row r="119" spans="2:63" s="110" customFormat="1" ht="37.5" customHeight="1">
      <c r="B119" s="111"/>
      <c r="D119" s="112" t="s">
        <v>108</v>
      </c>
      <c r="N119" s="387">
        <f>$BK$119</f>
        <v>0</v>
      </c>
      <c r="O119" s="384"/>
      <c r="P119" s="384"/>
      <c r="Q119" s="384"/>
      <c r="R119" s="114"/>
      <c r="T119" s="115"/>
      <c r="W119" s="116">
        <f>$W$120+$W$157+$W$163+$W$168+$W$189+$W$216</f>
        <v>25285.627819999998</v>
      </c>
      <c r="Y119" s="116">
        <f>$Y$120+$Y$157+$Y$163+$Y$168+$Y$189+$Y$216</f>
        <v>13130.336633999998</v>
      </c>
      <c r="AA119" s="117">
        <f>$AA$120+$AA$157+$AA$163+$AA$168+$AA$189+$AA$216</f>
        <v>9557.144</v>
      </c>
      <c r="AR119" s="113" t="s">
        <v>20</v>
      </c>
      <c r="AT119" s="113" t="s">
        <v>76</v>
      </c>
      <c r="AU119" s="113" t="s">
        <v>77</v>
      </c>
      <c r="AY119" s="113" t="s">
        <v>135</v>
      </c>
      <c r="BK119" s="118">
        <f>$BK$120+$BK$157+$BK$163+$BK$168+$BK$189+$BK$216</f>
        <v>0</v>
      </c>
    </row>
    <row r="120" spans="2:63" s="110" customFormat="1" ht="21" customHeight="1">
      <c r="B120" s="111"/>
      <c r="D120" s="119" t="s">
        <v>109</v>
      </c>
      <c r="N120" s="383">
        <f>$BK$120</f>
        <v>0</v>
      </c>
      <c r="O120" s="384"/>
      <c r="P120" s="384"/>
      <c r="Q120" s="384"/>
      <c r="R120" s="114"/>
      <c r="T120" s="115"/>
      <c r="W120" s="116">
        <f>SUM($W$121:$W$156)</f>
        <v>13843.929912</v>
      </c>
      <c r="Y120" s="116">
        <f>SUM($Y$121:$Y$156)</f>
        <v>8254.447488</v>
      </c>
      <c r="AA120" s="117">
        <f>SUM($AA$121:$AA$156)</f>
        <v>9534.068000000001</v>
      </c>
      <c r="AR120" s="113" t="s">
        <v>20</v>
      </c>
      <c r="AT120" s="113" t="s">
        <v>76</v>
      </c>
      <c r="AU120" s="113" t="s">
        <v>20</v>
      </c>
      <c r="AY120" s="113" t="s">
        <v>135</v>
      </c>
      <c r="BK120" s="118">
        <f>SUM($BK$121:$BK$156)</f>
        <v>0</v>
      </c>
    </row>
    <row r="121" spans="2:64" s="6" customFormat="1" ht="27" customHeight="1">
      <c r="B121" s="19"/>
      <c r="C121" s="120" t="s">
        <v>20</v>
      </c>
      <c r="D121" s="120" t="s">
        <v>136</v>
      </c>
      <c r="E121" s="121" t="s">
        <v>137</v>
      </c>
      <c r="F121" s="372" t="s">
        <v>138</v>
      </c>
      <c r="G121" s="373"/>
      <c r="H121" s="373"/>
      <c r="I121" s="373"/>
      <c r="J121" s="122" t="s">
        <v>139</v>
      </c>
      <c r="K121" s="123">
        <v>162</v>
      </c>
      <c r="L121" s="374">
        <v>0</v>
      </c>
      <c r="M121" s="373"/>
      <c r="N121" s="374">
        <f>ROUND($L$121*$K$121,2)</f>
        <v>0</v>
      </c>
      <c r="O121" s="373"/>
      <c r="P121" s="373"/>
      <c r="Q121" s="373"/>
      <c r="R121" s="20"/>
      <c r="T121" s="124"/>
      <c r="U121" s="26" t="s">
        <v>42</v>
      </c>
      <c r="V121" s="125">
        <v>0.16</v>
      </c>
      <c r="W121" s="125">
        <f>$V$121*$K$121</f>
        <v>25.92</v>
      </c>
      <c r="X121" s="125">
        <v>0</v>
      </c>
      <c r="Y121" s="125">
        <f>$X$121*$K$121</f>
        <v>0</v>
      </c>
      <c r="Z121" s="125">
        <v>0.255</v>
      </c>
      <c r="AA121" s="126">
        <f>$Z$121*$K$121</f>
        <v>41.31</v>
      </c>
      <c r="AR121" s="6" t="s">
        <v>140</v>
      </c>
      <c r="AT121" s="6" t="s">
        <v>136</v>
      </c>
      <c r="AU121" s="6" t="s">
        <v>80</v>
      </c>
      <c r="AY121" s="6" t="s">
        <v>135</v>
      </c>
      <c r="BE121" s="99">
        <f>IF($U$121="základní",$N$121,0)</f>
        <v>0</v>
      </c>
      <c r="BF121" s="99">
        <f>IF($U$121="snížená",$N$121,0)</f>
        <v>0</v>
      </c>
      <c r="BG121" s="99">
        <f>IF($U$121="zákl. přenesená",$N$121,0)</f>
        <v>0</v>
      </c>
      <c r="BH121" s="99">
        <f>IF($U$121="sníž. přenesená",$N$121,0)</f>
        <v>0</v>
      </c>
      <c r="BI121" s="99">
        <f>IF($U$121="nulová",$N$121,0)</f>
        <v>0</v>
      </c>
      <c r="BJ121" s="6" t="s">
        <v>20</v>
      </c>
      <c r="BK121" s="99">
        <f>ROUND($L$121*$K$121,2)</f>
        <v>0</v>
      </c>
      <c r="BL121" s="6" t="s">
        <v>140</v>
      </c>
    </row>
    <row r="122" spans="2:64" s="6" customFormat="1" ht="27" customHeight="1">
      <c r="B122" s="19"/>
      <c r="C122" s="120" t="s">
        <v>80</v>
      </c>
      <c r="D122" s="120" t="s">
        <v>136</v>
      </c>
      <c r="E122" s="121" t="s">
        <v>141</v>
      </c>
      <c r="F122" s="372" t="s">
        <v>142</v>
      </c>
      <c r="G122" s="373"/>
      <c r="H122" s="373"/>
      <c r="I122" s="373"/>
      <c r="J122" s="122" t="s">
        <v>139</v>
      </c>
      <c r="K122" s="123">
        <v>625</v>
      </c>
      <c r="L122" s="374">
        <v>0</v>
      </c>
      <c r="M122" s="373"/>
      <c r="N122" s="374">
        <f>ROUND($L$122*$K$122,2)</f>
        <v>0</v>
      </c>
      <c r="O122" s="373"/>
      <c r="P122" s="373"/>
      <c r="Q122" s="373"/>
      <c r="R122" s="20"/>
      <c r="T122" s="124"/>
      <c r="U122" s="26" t="s">
        <v>42</v>
      </c>
      <c r="V122" s="125">
        <v>0.21</v>
      </c>
      <c r="W122" s="125">
        <f>$V$122*$K$122</f>
        <v>131.25</v>
      </c>
      <c r="X122" s="125">
        <v>0</v>
      </c>
      <c r="Y122" s="125">
        <f>$X$122*$K$122</f>
        <v>0</v>
      </c>
      <c r="Z122" s="125">
        <v>0.26</v>
      </c>
      <c r="AA122" s="126">
        <f>$Z$122*$K$122</f>
        <v>162.5</v>
      </c>
      <c r="AR122" s="6" t="s">
        <v>140</v>
      </c>
      <c r="AT122" s="6" t="s">
        <v>136</v>
      </c>
      <c r="AU122" s="6" t="s">
        <v>80</v>
      </c>
      <c r="AY122" s="6" t="s">
        <v>135</v>
      </c>
      <c r="BE122" s="99">
        <f>IF($U$122="základní",$N$122,0)</f>
        <v>0</v>
      </c>
      <c r="BF122" s="99">
        <f>IF($U$122="snížená",$N$122,0)</f>
        <v>0</v>
      </c>
      <c r="BG122" s="99">
        <f>IF($U$122="zákl. přenesená",$N$122,0)</f>
        <v>0</v>
      </c>
      <c r="BH122" s="99">
        <f>IF($U$122="sníž. přenesená",$N$122,0)</f>
        <v>0</v>
      </c>
      <c r="BI122" s="99">
        <f>IF($U$122="nulová",$N$122,0)</f>
        <v>0</v>
      </c>
      <c r="BJ122" s="6" t="s">
        <v>20</v>
      </c>
      <c r="BK122" s="99">
        <f>ROUND($L$122*$K$122,2)</f>
        <v>0</v>
      </c>
      <c r="BL122" s="6" t="s">
        <v>140</v>
      </c>
    </row>
    <row r="123" spans="2:64" s="6" customFormat="1" ht="27" customHeight="1">
      <c r="B123" s="19"/>
      <c r="C123" s="120" t="s">
        <v>143</v>
      </c>
      <c r="D123" s="120" t="s">
        <v>136</v>
      </c>
      <c r="E123" s="121" t="s">
        <v>144</v>
      </c>
      <c r="F123" s="372" t="s">
        <v>145</v>
      </c>
      <c r="G123" s="373"/>
      <c r="H123" s="373"/>
      <c r="I123" s="373"/>
      <c r="J123" s="122" t="s">
        <v>139</v>
      </c>
      <c r="K123" s="123">
        <v>10888</v>
      </c>
      <c r="L123" s="374">
        <v>0</v>
      </c>
      <c r="M123" s="373"/>
      <c r="N123" s="374">
        <f>ROUND($L$123*$K$123,2)</f>
        <v>0</v>
      </c>
      <c r="O123" s="373"/>
      <c r="P123" s="373"/>
      <c r="Q123" s="373"/>
      <c r="R123" s="20"/>
      <c r="T123" s="124"/>
      <c r="U123" s="26" t="s">
        <v>42</v>
      </c>
      <c r="V123" s="125">
        <v>0.021</v>
      </c>
      <c r="W123" s="125">
        <f>$V$123*$K$123</f>
        <v>228.64800000000002</v>
      </c>
      <c r="X123" s="125">
        <v>0</v>
      </c>
      <c r="Y123" s="125">
        <f>$X$123*$K$123</f>
        <v>0</v>
      </c>
      <c r="Z123" s="125">
        <v>0.417</v>
      </c>
      <c r="AA123" s="126">
        <f>$Z$123*$K$123</f>
        <v>4540.295999999999</v>
      </c>
      <c r="AR123" s="6" t="s">
        <v>140</v>
      </c>
      <c r="AT123" s="6" t="s">
        <v>136</v>
      </c>
      <c r="AU123" s="6" t="s">
        <v>80</v>
      </c>
      <c r="AY123" s="6" t="s">
        <v>135</v>
      </c>
      <c r="BE123" s="99">
        <f>IF($U$123="základní",$N$123,0)</f>
        <v>0</v>
      </c>
      <c r="BF123" s="99">
        <f>IF($U$123="snížená",$N$123,0)</f>
        <v>0</v>
      </c>
      <c r="BG123" s="99">
        <f>IF($U$123="zákl. přenesená",$N$123,0)</f>
        <v>0</v>
      </c>
      <c r="BH123" s="99">
        <f>IF($U$123="sníž. přenesená",$N$123,0)</f>
        <v>0</v>
      </c>
      <c r="BI123" s="99">
        <f>IF($U$123="nulová",$N$123,0)</f>
        <v>0</v>
      </c>
      <c r="BJ123" s="6" t="s">
        <v>20</v>
      </c>
      <c r="BK123" s="99">
        <f>ROUND($L$123*$K$123,2)</f>
        <v>0</v>
      </c>
      <c r="BL123" s="6" t="s">
        <v>140</v>
      </c>
    </row>
    <row r="124" spans="2:64" s="6" customFormat="1" ht="27" customHeight="1">
      <c r="B124" s="19"/>
      <c r="C124" s="120" t="s">
        <v>140</v>
      </c>
      <c r="D124" s="120" t="s">
        <v>136</v>
      </c>
      <c r="E124" s="121" t="s">
        <v>146</v>
      </c>
      <c r="F124" s="372" t="s">
        <v>147</v>
      </c>
      <c r="G124" s="373"/>
      <c r="H124" s="373"/>
      <c r="I124" s="373"/>
      <c r="J124" s="122" t="s">
        <v>139</v>
      </c>
      <c r="K124" s="123">
        <v>6541</v>
      </c>
      <c r="L124" s="374">
        <v>0</v>
      </c>
      <c r="M124" s="373"/>
      <c r="N124" s="374">
        <f>ROUND($L$124*$K$124,2)</f>
        <v>0</v>
      </c>
      <c r="O124" s="373"/>
      <c r="P124" s="373"/>
      <c r="Q124" s="373"/>
      <c r="R124" s="20"/>
      <c r="T124" s="124"/>
      <c r="U124" s="26" t="s">
        <v>42</v>
      </c>
      <c r="V124" s="125">
        <v>0.201</v>
      </c>
      <c r="W124" s="125">
        <f>$V$124*$K$124</f>
        <v>1314.741</v>
      </c>
      <c r="X124" s="125">
        <v>0</v>
      </c>
      <c r="Y124" s="125">
        <f>$X$124*$K$124</f>
        <v>0</v>
      </c>
      <c r="Z124" s="125">
        <v>0.56</v>
      </c>
      <c r="AA124" s="126">
        <f>$Z$124*$K$124</f>
        <v>3662.9600000000005</v>
      </c>
      <c r="AR124" s="6" t="s">
        <v>140</v>
      </c>
      <c r="AT124" s="6" t="s">
        <v>136</v>
      </c>
      <c r="AU124" s="6" t="s">
        <v>80</v>
      </c>
      <c r="AY124" s="6" t="s">
        <v>135</v>
      </c>
      <c r="BE124" s="99">
        <f>IF($U$124="základní",$N$124,0)</f>
        <v>0</v>
      </c>
      <c r="BF124" s="99">
        <f>IF($U$124="snížená",$N$124,0)</f>
        <v>0</v>
      </c>
      <c r="BG124" s="99">
        <f>IF($U$124="zákl. přenesená",$N$124,0)</f>
        <v>0</v>
      </c>
      <c r="BH124" s="99">
        <f>IF($U$124="sníž. přenesená",$N$124,0)</f>
        <v>0</v>
      </c>
      <c r="BI124" s="99">
        <f>IF($U$124="nulová",$N$124,0)</f>
        <v>0</v>
      </c>
      <c r="BJ124" s="6" t="s">
        <v>20</v>
      </c>
      <c r="BK124" s="99">
        <f>ROUND($L$124*$K$124,2)</f>
        <v>0</v>
      </c>
      <c r="BL124" s="6" t="s">
        <v>140</v>
      </c>
    </row>
    <row r="125" spans="2:64" s="6" customFormat="1" ht="27" customHeight="1">
      <c r="B125" s="19"/>
      <c r="C125" s="120" t="s">
        <v>148</v>
      </c>
      <c r="D125" s="120" t="s">
        <v>136</v>
      </c>
      <c r="E125" s="121" t="s">
        <v>149</v>
      </c>
      <c r="F125" s="372" t="s">
        <v>150</v>
      </c>
      <c r="G125" s="373"/>
      <c r="H125" s="373"/>
      <c r="I125" s="373"/>
      <c r="J125" s="122" t="s">
        <v>139</v>
      </c>
      <c r="K125" s="123">
        <v>146</v>
      </c>
      <c r="L125" s="374">
        <v>0</v>
      </c>
      <c r="M125" s="373"/>
      <c r="N125" s="374">
        <f>ROUND($L$125*$K$125,2)</f>
        <v>0</v>
      </c>
      <c r="O125" s="373"/>
      <c r="P125" s="373"/>
      <c r="Q125" s="373"/>
      <c r="R125" s="20"/>
      <c r="T125" s="124"/>
      <c r="U125" s="26" t="s">
        <v>42</v>
      </c>
      <c r="V125" s="125">
        <v>0.022</v>
      </c>
      <c r="W125" s="125">
        <f>$V$125*$K$125</f>
        <v>3.2119999999999997</v>
      </c>
      <c r="X125" s="125">
        <v>6E-05</v>
      </c>
      <c r="Y125" s="125">
        <f>$X$125*$K$125</f>
        <v>0.00876</v>
      </c>
      <c r="Z125" s="125">
        <v>0.128</v>
      </c>
      <c r="AA125" s="126">
        <f>$Z$125*$K$125</f>
        <v>18.688</v>
      </c>
      <c r="AR125" s="6" t="s">
        <v>140</v>
      </c>
      <c r="AT125" s="6" t="s">
        <v>136</v>
      </c>
      <c r="AU125" s="6" t="s">
        <v>80</v>
      </c>
      <c r="AY125" s="6" t="s">
        <v>135</v>
      </c>
      <c r="BE125" s="99">
        <f>IF($U$125="základní",$N$125,0)</f>
        <v>0</v>
      </c>
      <c r="BF125" s="99">
        <f>IF($U$125="snížená",$N$125,0)</f>
        <v>0</v>
      </c>
      <c r="BG125" s="99">
        <f>IF($U$125="zákl. přenesená",$N$125,0)</f>
        <v>0</v>
      </c>
      <c r="BH125" s="99">
        <f>IF($U$125="sníž. přenesená",$N$125,0)</f>
        <v>0</v>
      </c>
      <c r="BI125" s="99">
        <f>IF($U$125="nulová",$N$125,0)</f>
        <v>0</v>
      </c>
      <c r="BJ125" s="6" t="s">
        <v>20</v>
      </c>
      <c r="BK125" s="99">
        <f>ROUND($L$125*$K$125,2)</f>
        <v>0</v>
      </c>
      <c r="BL125" s="6" t="s">
        <v>140</v>
      </c>
    </row>
    <row r="126" spans="2:64" s="6" customFormat="1" ht="27" customHeight="1">
      <c r="B126" s="19"/>
      <c r="C126" s="120" t="s">
        <v>151</v>
      </c>
      <c r="D126" s="120" t="s">
        <v>136</v>
      </c>
      <c r="E126" s="121" t="s">
        <v>152</v>
      </c>
      <c r="F126" s="372" t="s">
        <v>153</v>
      </c>
      <c r="G126" s="373"/>
      <c r="H126" s="373"/>
      <c r="I126" s="373"/>
      <c r="J126" s="122" t="s">
        <v>139</v>
      </c>
      <c r="K126" s="123">
        <v>1097</v>
      </c>
      <c r="L126" s="374">
        <v>0</v>
      </c>
      <c r="M126" s="373"/>
      <c r="N126" s="374">
        <f>ROUND($L$126*$K$126,2)</f>
        <v>0</v>
      </c>
      <c r="O126" s="373"/>
      <c r="P126" s="373"/>
      <c r="Q126" s="373"/>
      <c r="R126" s="20"/>
      <c r="T126" s="124"/>
      <c r="U126" s="26" t="s">
        <v>42</v>
      </c>
      <c r="V126" s="125">
        <v>0.026</v>
      </c>
      <c r="W126" s="125">
        <f>$V$126*$K$126</f>
        <v>28.522</v>
      </c>
      <c r="X126" s="125">
        <v>0.0003</v>
      </c>
      <c r="Y126" s="125">
        <f>$X$126*$K$126</f>
        <v>0.32909999999999995</v>
      </c>
      <c r="Z126" s="125">
        <v>0.512</v>
      </c>
      <c r="AA126" s="126">
        <f>$Z$126*$K$126</f>
        <v>561.664</v>
      </c>
      <c r="AR126" s="6" t="s">
        <v>140</v>
      </c>
      <c r="AT126" s="6" t="s">
        <v>136</v>
      </c>
      <c r="AU126" s="6" t="s">
        <v>80</v>
      </c>
      <c r="AY126" s="6" t="s">
        <v>135</v>
      </c>
      <c r="BE126" s="99">
        <f>IF($U$126="základní",$N$126,0)</f>
        <v>0</v>
      </c>
      <c r="BF126" s="99">
        <f>IF($U$126="snížená",$N$126,0)</f>
        <v>0</v>
      </c>
      <c r="BG126" s="99">
        <f>IF($U$126="zákl. přenesená",$N$126,0)</f>
        <v>0</v>
      </c>
      <c r="BH126" s="99">
        <f>IF($U$126="sníž. přenesená",$N$126,0)</f>
        <v>0</v>
      </c>
      <c r="BI126" s="99">
        <f>IF($U$126="nulová",$N$126,0)</f>
        <v>0</v>
      </c>
      <c r="BJ126" s="6" t="s">
        <v>20</v>
      </c>
      <c r="BK126" s="99">
        <f>ROUND($L$126*$K$126,2)</f>
        <v>0</v>
      </c>
      <c r="BL126" s="6" t="s">
        <v>140</v>
      </c>
    </row>
    <row r="127" spans="2:64" s="6" customFormat="1" ht="27" customHeight="1" hidden="1">
      <c r="B127" s="19"/>
      <c r="C127" s="120" t="s">
        <v>154</v>
      </c>
      <c r="D127" s="120" t="s">
        <v>136</v>
      </c>
      <c r="E127" s="121" t="s">
        <v>155</v>
      </c>
      <c r="F127" s="372" t="s">
        <v>156</v>
      </c>
      <c r="G127" s="373"/>
      <c r="H127" s="373"/>
      <c r="I127" s="373"/>
      <c r="J127" s="122" t="s">
        <v>139</v>
      </c>
      <c r="K127" s="123">
        <v>0</v>
      </c>
      <c r="L127" s="374">
        <v>0</v>
      </c>
      <c r="M127" s="373"/>
      <c r="N127" s="374">
        <f>ROUND($L$127*$K$127,2)</f>
        <v>0</v>
      </c>
      <c r="O127" s="373"/>
      <c r="P127" s="373"/>
      <c r="Q127" s="373"/>
      <c r="R127" s="20"/>
      <c r="T127" s="124"/>
      <c r="U127" s="26" t="s">
        <v>42</v>
      </c>
      <c r="V127" s="125">
        <v>0.014</v>
      </c>
      <c r="W127" s="125">
        <f>$V$127*$K$127</f>
        <v>0</v>
      </c>
      <c r="X127" s="125">
        <v>0.00016</v>
      </c>
      <c r="Y127" s="125">
        <f>$X$127*$K$127</f>
        <v>0</v>
      </c>
      <c r="Z127" s="125">
        <v>0.256</v>
      </c>
      <c r="AA127" s="126">
        <f>$Z$127*$K$127</f>
        <v>0</v>
      </c>
      <c r="AR127" s="6" t="s">
        <v>140</v>
      </c>
      <c r="AT127" s="6" t="s">
        <v>136</v>
      </c>
      <c r="AU127" s="6" t="s">
        <v>80</v>
      </c>
      <c r="AY127" s="6" t="s">
        <v>135</v>
      </c>
      <c r="BE127" s="99">
        <f>IF($U$127="základní",$N$127,0)</f>
        <v>0</v>
      </c>
      <c r="BF127" s="99">
        <f>IF($U$127="snížená",$N$127,0)</f>
        <v>0</v>
      </c>
      <c r="BG127" s="99">
        <f>IF($U$127="zákl. přenesená",$N$127,0)</f>
        <v>0</v>
      </c>
      <c r="BH127" s="99">
        <f>IF($U$127="sníž. přenesená",$N$127,0)</f>
        <v>0</v>
      </c>
      <c r="BI127" s="99">
        <f>IF($U$127="nulová",$N$127,0)</f>
        <v>0</v>
      </c>
      <c r="BJ127" s="6" t="s">
        <v>20</v>
      </c>
      <c r="BK127" s="99">
        <f>ROUND($L$127*$K$127,2)</f>
        <v>0</v>
      </c>
      <c r="BL127" s="6" t="s">
        <v>140</v>
      </c>
    </row>
    <row r="128" spans="2:64" s="6" customFormat="1" ht="15.75" customHeight="1">
      <c r="B128" s="19"/>
      <c r="C128" s="120" t="s">
        <v>157</v>
      </c>
      <c r="D128" s="120" t="s">
        <v>136</v>
      </c>
      <c r="E128" s="121" t="s">
        <v>158</v>
      </c>
      <c r="F128" s="372" t="s">
        <v>159</v>
      </c>
      <c r="G128" s="373"/>
      <c r="H128" s="373"/>
      <c r="I128" s="373"/>
      <c r="J128" s="122" t="s">
        <v>160</v>
      </c>
      <c r="K128" s="123">
        <v>1885</v>
      </c>
      <c r="L128" s="374">
        <v>0</v>
      </c>
      <c r="M128" s="373"/>
      <c r="N128" s="374">
        <f>ROUND($L$128*$K$128,2)</f>
        <v>0</v>
      </c>
      <c r="O128" s="373"/>
      <c r="P128" s="373"/>
      <c r="Q128" s="373"/>
      <c r="R128" s="20"/>
      <c r="T128" s="124"/>
      <c r="U128" s="26" t="s">
        <v>42</v>
      </c>
      <c r="V128" s="125">
        <v>0.272</v>
      </c>
      <c r="W128" s="125">
        <f>$V$128*$K$128</f>
        <v>512.72</v>
      </c>
      <c r="X128" s="125">
        <v>0</v>
      </c>
      <c r="Y128" s="125">
        <f>$X$128*$K$128</f>
        <v>0</v>
      </c>
      <c r="Z128" s="125">
        <v>0.29</v>
      </c>
      <c r="AA128" s="126">
        <f>$Z$128*$K$128</f>
        <v>546.65</v>
      </c>
      <c r="AR128" s="6" t="s">
        <v>140</v>
      </c>
      <c r="AT128" s="6" t="s">
        <v>136</v>
      </c>
      <c r="AU128" s="6" t="s">
        <v>80</v>
      </c>
      <c r="AY128" s="6" t="s">
        <v>135</v>
      </c>
      <c r="BE128" s="99">
        <f>IF($U$128="základní",$N$128,0)</f>
        <v>0</v>
      </c>
      <c r="BF128" s="99">
        <f>IF($U$128="snížená",$N$128,0)</f>
        <v>0</v>
      </c>
      <c r="BG128" s="99">
        <f>IF($U$128="zákl. přenesená",$N$128,0)</f>
        <v>0</v>
      </c>
      <c r="BH128" s="99">
        <f>IF($U$128="sníž. přenesená",$N$128,0)</f>
        <v>0</v>
      </c>
      <c r="BI128" s="99">
        <f>IF($U$128="nulová",$N$128,0)</f>
        <v>0</v>
      </c>
      <c r="BJ128" s="6" t="s">
        <v>20</v>
      </c>
      <c r="BK128" s="99">
        <f>ROUND($L$128*$K$128,2)</f>
        <v>0</v>
      </c>
      <c r="BL128" s="6" t="s">
        <v>140</v>
      </c>
    </row>
    <row r="129" spans="2:64" s="6" customFormat="1" ht="27" customHeight="1">
      <c r="B129" s="19"/>
      <c r="C129" s="120" t="s">
        <v>161</v>
      </c>
      <c r="D129" s="120" t="s">
        <v>136</v>
      </c>
      <c r="E129" s="121" t="s">
        <v>162</v>
      </c>
      <c r="F129" s="375" t="s">
        <v>163</v>
      </c>
      <c r="G129" s="376"/>
      <c r="H129" s="376"/>
      <c r="I129" s="376"/>
      <c r="J129" s="122" t="s">
        <v>164</v>
      </c>
      <c r="K129" s="123">
        <v>802.386</v>
      </c>
      <c r="L129" s="374">
        <v>0</v>
      </c>
      <c r="M129" s="373"/>
      <c r="N129" s="374">
        <f>ROUND($L$129*$K$129,2)</f>
        <v>0</v>
      </c>
      <c r="O129" s="373"/>
      <c r="P129" s="373"/>
      <c r="Q129" s="373"/>
      <c r="R129" s="20"/>
      <c r="T129" s="124"/>
      <c r="U129" s="26" t="s">
        <v>42</v>
      </c>
      <c r="V129" s="125">
        <v>1.548</v>
      </c>
      <c r="W129" s="125">
        <f>$V$129*$K$129</f>
        <v>1242.0935279999999</v>
      </c>
      <c r="X129" s="125">
        <v>0</v>
      </c>
      <c r="Y129" s="125">
        <f>$X$129*$K$129</f>
        <v>0</v>
      </c>
      <c r="Z129" s="125">
        <v>0</v>
      </c>
      <c r="AA129" s="126">
        <f>$Z$129*$K$129</f>
        <v>0</v>
      </c>
      <c r="AR129" s="6" t="s">
        <v>140</v>
      </c>
      <c r="AT129" s="6" t="s">
        <v>136</v>
      </c>
      <c r="AU129" s="6" t="s">
        <v>80</v>
      </c>
      <c r="AY129" s="6" t="s">
        <v>135</v>
      </c>
      <c r="BE129" s="99">
        <f>IF($U$129="základní",$N$129,0)</f>
        <v>0</v>
      </c>
      <c r="BF129" s="99">
        <f>IF($U$129="snížená",$N$129,0)</f>
        <v>0</v>
      </c>
      <c r="BG129" s="99">
        <f>IF($U$129="zákl. přenesená",$N$129,0)</f>
        <v>0</v>
      </c>
      <c r="BH129" s="99">
        <f>IF($U$129="sníž. přenesená",$N$129,0)</f>
        <v>0</v>
      </c>
      <c r="BI129" s="99">
        <f>IF($U$129="nulová",$N$129,0)</f>
        <v>0</v>
      </c>
      <c r="BJ129" s="6" t="s">
        <v>20</v>
      </c>
      <c r="BK129" s="99">
        <f>ROUND($L$129*$K$129,2)</f>
        <v>0</v>
      </c>
      <c r="BL129" s="6" t="s">
        <v>140</v>
      </c>
    </row>
    <row r="130" spans="2:64" s="6" customFormat="1" ht="27" customHeight="1">
      <c r="B130" s="19"/>
      <c r="C130" s="120" t="s">
        <v>24</v>
      </c>
      <c r="D130" s="120" t="s">
        <v>136</v>
      </c>
      <c r="E130" s="121" t="s">
        <v>165</v>
      </c>
      <c r="F130" s="375" t="s">
        <v>166</v>
      </c>
      <c r="G130" s="376"/>
      <c r="H130" s="376"/>
      <c r="I130" s="376"/>
      <c r="J130" s="122" t="s">
        <v>164</v>
      </c>
      <c r="K130" s="123">
        <v>61.2</v>
      </c>
      <c r="L130" s="374">
        <v>0</v>
      </c>
      <c r="M130" s="373"/>
      <c r="N130" s="374">
        <f>ROUND($L$130*$K$130,2)</f>
        <v>0</v>
      </c>
      <c r="O130" s="373"/>
      <c r="P130" s="373"/>
      <c r="Q130" s="373"/>
      <c r="R130" s="20"/>
      <c r="T130" s="124"/>
      <c r="U130" s="26" t="s">
        <v>42</v>
      </c>
      <c r="V130" s="125">
        <v>0.013</v>
      </c>
      <c r="W130" s="125">
        <f>$V$130*$K$130</f>
        <v>0.7956</v>
      </c>
      <c r="X130" s="125">
        <v>0</v>
      </c>
      <c r="Y130" s="125">
        <f>$X$130*$K$130</f>
        <v>0</v>
      </c>
      <c r="Z130" s="125">
        <v>0</v>
      </c>
      <c r="AA130" s="126">
        <f>$Z$130*$K$130</f>
        <v>0</v>
      </c>
      <c r="AR130" s="6" t="s">
        <v>140</v>
      </c>
      <c r="AT130" s="6" t="s">
        <v>136</v>
      </c>
      <c r="AU130" s="6" t="s">
        <v>80</v>
      </c>
      <c r="AY130" s="6" t="s">
        <v>135</v>
      </c>
      <c r="BE130" s="99">
        <f>IF($U$130="základní",$N$130,0)</f>
        <v>0</v>
      </c>
      <c r="BF130" s="99">
        <f>IF($U$130="snížená",$N$130,0)</f>
        <v>0</v>
      </c>
      <c r="BG130" s="99">
        <f>IF($U$130="zákl. přenesená",$N$130,0)</f>
        <v>0</v>
      </c>
      <c r="BH130" s="99">
        <f>IF($U$130="sníž. přenesená",$N$130,0)</f>
        <v>0</v>
      </c>
      <c r="BI130" s="99">
        <f>IF($U$130="nulová",$N$130,0)</f>
        <v>0</v>
      </c>
      <c r="BJ130" s="6" t="s">
        <v>20</v>
      </c>
      <c r="BK130" s="99">
        <f>ROUND($L$130*$K$130,2)</f>
        <v>0</v>
      </c>
      <c r="BL130" s="6" t="s">
        <v>140</v>
      </c>
    </row>
    <row r="131" spans="2:64" s="6" customFormat="1" ht="27" customHeight="1">
      <c r="B131" s="19"/>
      <c r="C131" s="120" t="s">
        <v>167</v>
      </c>
      <c r="D131" s="120" t="s">
        <v>136</v>
      </c>
      <c r="E131" s="121" t="s">
        <v>168</v>
      </c>
      <c r="F131" s="375" t="s">
        <v>169</v>
      </c>
      <c r="G131" s="376"/>
      <c r="H131" s="376"/>
      <c r="I131" s="376"/>
      <c r="J131" s="122" t="s">
        <v>164</v>
      </c>
      <c r="K131" s="123">
        <v>124.8</v>
      </c>
      <c r="L131" s="374">
        <v>0</v>
      </c>
      <c r="M131" s="373"/>
      <c r="N131" s="374">
        <f>ROUND($L$131*$K$131,2)</f>
        <v>0</v>
      </c>
      <c r="O131" s="373"/>
      <c r="P131" s="373"/>
      <c r="Q131" s="373"/>
      <c r="R131" s="20"/>
      <c r="T131" s="124"/>
      <c r="U131" s="26" t="s">
        <v>42</v>
      </c>
      <c r="V131" s="125">
        <v>4.002</v>
      </c>
      <c r="W131" s="125">
        <f>$V$131*$K$131</f>
        <v>499.4496</v>
      </c>
      <c r="X131" s="125">
        <v>0</v>
      </c>
      <c r="Y131" s="125">
        <f>$X$131*$K$131</f>
        <v>0</v>
      </c>
      <c r="Z131" s="125">
        <v>0</v>
      </c>
      <c r="AA131" s="126">
        <f>$Z$131*$K$131</f>
        <v>0</v>
      </c>
      <c r="AR131" s="6" t="s">
        <v>140</v>
      </c>
      <c r="AT131" s="6" t="s">
        <v>136</v>
      </c>
      <c r="AU131" s="6" t="s">
        <v>80</v>
      </c>
      <c r="AY131" s="6" t="s">
        <v>135</v>
      </c>
      <c r="BE131" s="99">
        <f>IF($U$131="základní",$N$131,0)</f>
        <v>0</v>
      </c>
      <c r="BF131" s="99">
        <f>IF($U$131="snížená",$N$131,0)</f>
        <v>0</v>
      </c>
      <c r="BG131" s="99">
        <f>IF($U$131="zákl. přenesená",$N$131,0)</f>
        <v>0</v>
      </c>
      <c r="BH131" s="99">
        <f>IF($U$131="sníž. přenesená",$N$131,0)</f>
        <v>0</v>
      </c>
      <c r="BI131" s="99">
        <f>IF($U$131="nulová",$N$131,0)</f>
        <v>0</v>
      </c>
      <c r="BJ131" s="6" t="s">
        <v>20</v>
      </c>
      <c r="BK131" s="99">
        <f>ROUND($L$131*$K$131,2)</f>
        <v>0</v>
      </c>
      <c r="BL131" s="6" t="s">
        <v>140</v>
      </c>
    </row>
    <row r="132" spans="2:64" s="6" customFormat="1" ht="27" customHeight="1">
      <c r="B132" s="19"/>
      <c r="C132" s="120" t="s">
        <v>170</v>
      </c>
      <c r="D132" s="120" t="s">
        <v>136</v>
      </c>
      <c r="E132" s="121" t="s">
        <v>171</v>
      </c>
      <c r="F132" s="375" t="s">
        <v>172</v>
      </c>
      <c r="G132" s="376"/>
      <c r="H132" s="376"/>
      <c r="I132" s="376"/>
      <c r="J132" s="122" t="s">
        <v>173</v>
      </c>
      <c r="K132" s="123">
        <v>122.4</v>
      </c>
      <c r="L132" s="374">
        <v>0</v>
      </c>
      <c r="M132" s="373"/>
      <c r="N132" s="374">
        <f>ROUND($L$132*$K$132,2)</f>
        <v>0</v>
      </c>
      <c r="O132" s="373"/>
      <c r="P132" s="373"/>
      <c r="Q132" s="373"/>
      <c r="R132" s="20"/>
      <c r="T132" s="124"/>
      <c r="U132" s="26" t="s">
        <v>42</v>
      </c>
      <c r="V132" s="125">
        <v>0.042</v>
      </c>
      <c r="W132" s="125">
        <f>$V$132*$K$132</f>
        <v>5.1408000000000005</v>
      </c>
      <c r="X132" s="125">
        <v>0</v>
      </c>
      <c r="Y132" s="125">
        <f>$X$132*$K$132</f>
        <v>0</v>
      </c>
      <c r="Z132" s="125">
        <v>0</v>
      </c>
      <c r="AA132" s="126">
        <f>$Z$132*$K$132</f>
        <v>0</v>
      </c>
      <c r="AR132" s="6" t="s">
        <v>140</v>
      </c>
      <c r="AT132" s="6" t="s">
        <v>136</v>
      </c>
      <c r="AU132" s="6" t="s">
        <v>80</v>
      </c>
      <c r="AY132" s="6" t="s">
        <v>135</v>
      </c>
      <c r="BE132" s="99">
        <f>IF($U$132="základní",$N$132,0)</f>
        <v>0</v>
      </c>
      <c r="BF132" s="99">
        <f>IF($U$132="snížená",$N$132,0)</f>
        <v>0</v>
      </c>
      <c r="BG132" s="99">
        <f>IF($U$132="zákl. přenesená",$N$132,0)</f>
        <v>0</v>
      </c>
      <c r="BH132" s="99">
        <f>IF($U$132="sníž. přenesená",$N$132,0)</f>
        <v>0</v>
      </c>
      <c r="BI132" s="99">
        <f>IF($U$132="nulová",$N$132,0)</f>
        <v>0</v>
      </c>
      <c r="BJ132" s="6" t="s">
        <v>20</v>
      </c>
      <c r="BK132" s="99">
        <f>ROUND($L$132*$K$132,2)</f>
        <v>0</v>
      </c>
      <c r="BL132" s="6" t="s">
        <v>140</v>
      </c>
    </row>
    <row r="133" spans="2:64" s="440" customFormat="1" ht="27" customHeight="1">
      <c r="B133" s="433"/>
      <c r="C133" s="434" t="s">
        <v>174</v>
      </c>
      <c r="D133" s="434" t="s">
        <v>136</v>
      </c>
      <c r="E133" s="435" t="s">
        <v>175</v>
      </c>
      <c r="F133" s="375" t="s">
        <v>176</v>
      </c>
      <c r="G133" s="376"/>
      <c r="H133" s="376"/>
      <c r="I133" s="376"/>
      <c r="J133" s="436" t="s">
        <v>164</v>
      </c>
      <c r="K133" s="437">
        <v>4546.858</v>
      </c>
      <c r="L133" s="438">
        <v>0</v>
      </c>
      <c r="M133" s="376"/>
      <c r="N133" s="438">
        <f>ROUND($L$133*$K$133,2)</f>
        <v>0</v>
      </c>
      <c r="O133" s="376"/>
      <c r="P133" s="376"/>
      <c r="Q133" s="376"/>
      <c r="R133" s="439"/>
      <c r="S133" s="446">
        <v>5444</v>
      </c>
      <c r="T133" s="441"/>
      <c r="U133" s="442" t="s">
        <v>42</v>
      </c>
      <c r="V133" s="443">
        <v>0.229</v>
      </c>
      <c r="W133" s="443">
        <f>$V$133*$K$133</f>
        <v>1041.2304820000002</v>
      </c>
      <c r="X133" s="443">
        <v>0</v>
      </c>
      <c r="Y133" s="443">
        <f>$X$133*$K$133</f>
        <v>0</v>
      </c>
      <c r="Z133" s="443">
        <v>0</v>
      </c>
      <c r="AA133" s="444">
        <f>$Z$133*$K$133</f>
        <v>0</v>
      </c>
      <c r="AR133" s="440" t="s">
        <v>140</v>
      </c>
      <c r="AT133" s="440" t="s">
        <v>136</v>
      </c>
      <c r="AU133" s="440" t="s">
        <v>80</v>
      </c>
      <c r="AY133" s="440" t="s">
        <v>135</v>
      </c>
      <c r="BE133" s="445">
        <f>IF($U$133="základní",$N$133,0)</f>
        <v>0</v>
      </c>
      <c r="BF133" s="445">
        <f>IF($U$133="snížená",$N$133,0)</f>
        <v>0</v>
      </c>
      <c r="BG133" s="445">
        <f>IF($U$133="zákl. přenesená",$N$133,0)</f>
        <v>0</v>
      </c>
      <c r="BH133" s="445">
        <f>IF($U$133="sníž. přenesená",$N$133,0)</f>
        <v>0</v>
      </c>
      <c r="BI133" s="445">
        <f>IF($U$133="nulová",$N$133,0)</f>
        <v>0</v>
      </c>
      <c r="BJ133" s="440" t="s">
        <v>20</v>
      </c>
      <c r="BK133" s="445">
        <f>ROUND($L$133*$K$133,2)</f>
        <v>0</v>
      </c>
      <c r="BL133" s="440" t="s">
        <v>140</v>
      </c>
    </row>
    <row r="134" spans="2:64" s="440" customFormat="1" ht="27" customHeight="1">
      <c r="B134" s="433"/>
      <c r="C134" s="434" t="s">
        <v>177</v>
      </c>
      <c r="D134" s="434" t="s">
        <v>136</v>
      </c>
      <c r="E134" s="435" t="s">
        <v>178</v>
      </c>
      <c r="F134" s="375" t="s">
        <v>179</v>
      </c>
      <c r="G134" s="376"/>
      <c r="H134" s="376"/>
      <c r="I134" s="376"/>
      <c r="J134" s="436" t="s">
        <v>164</v>
      </c>
      <c r="K134" s="437">
        <v>2273.429</v>
      </c>
      <c r="L134" s="438">
        <v>0</v>
      </c>
      <c r="M134" s="376"/>
      <c r="N134" s="438">
        <f>ROUND($L$134*$K$134,2)</f>
        <v>0</v>
      </c>
      <c r="O134" s="376"/>
      <c r="P134" s="376"/>
      <c r="Q134" s="376"/>
      <c r="R134" s="439"/>
      <c r="S134" s="446" t="s">
        <v>945</v>
      </c>
      <c r="T134" s="441"/>
      <c r="U134" s="442" t="s">
        <v>42</v>
      </c>
      <c r="V134" s="443">
        <v>0.119</v>
      </c>
      <c r="W134" s="443">
        <f>$V$134*$K$134</f>
        <v>270.538051</v>
      </c>
      <c r="X134" s="443">
        <v>0</v>
      </c>
      <c r="Y134" s="443">
        <f>$X$134*$K$134</f>
        <v>0</v>
      </c>
      <c r="Z134" s="443">
        <v>0</v>
      </c>
      <c r="AA134" s="444">
        <f>$Z$134*$K$134</f>
        <v>0</v>
      </c>
      <c r="AR134" s="440" t="s">
        <v>140</v>
      </c>
      <c r="AT134" s="440" t="s">
        <v>136</v>
      </c>
      <c r="AU134" s="440" t="s">
        <v>80</v>
      </c>
      <c r="AY134" s="440" t="s">
        <v>135</v>
      </c>
      <c r="BE134" s="445">
        <f>IF($U$134="základní",$N$134,0)</f>
        <v>0</v>
      </c>
      <c r="BF134" s="445">
        <f>IF($U$134="snížená",$N$134,0)</f>
        <v>0</v>
      </c>
      <c r="BG134" s="445">
        <f>IF($U$134="zákl. přenesená",$N$134,0)</f>
        <v>0</v>
      </c>
      <c r="BH134" s="445">
        <f>IF($U$134="sníž. přenesená",$N$134,0)</f>
        <v>0</v>
      </c>
      <c r="BI134" s="445">
        <f>IF($U$134="nulová",$N$134,0)</f>
        <v>0</v>
      </c>
      <c r="BJ134" s="440" t="s">
        <v>20</v>
      </c>
      <c r="BK134" s="445">
        <f>ROUND($L$134*$K$134,2)</f>
        <v>0</v>
      </c>
      <c r="BL134" s="440" t="s">
        <v>140</v>
      </c>
    </row>
    <row r="135" spans="2:64" s="6" customFormat="1" ht="27" customHeight="1">
      <c r="B135" s="19"/>
      <c r="C135" s="120" t="s">
        <v>8</v>
      </c>
      <c r="D135" s="120" t="s">
        <v>136</v>
      </c>
      <c r="E135" s="121" t="s">
        <v>180</v>
      </c>
      <c r="F135" s="372" t="s">
        <v>181</v>
      </c>
      <c r="G135" s="373"/>
      <c r="H135" s="373"/>
      <c r="I135" s="373"/>
      <c r="J135" s="122" t="s">
        <v>164</v>
      </c>
      <c r="K135" s="123">
        <v>16.881</v>
      </c>
      <c r="L135" s="374">
        <v>0</v>
      </c>
      <c r="M135" s="373"/>
      <c r="N135" s="374">
        <f>ROUND($L$135*$K$135,2)</f>
        <v>0</v>
      </c>
      <c r="O135" s="373"/>
      <c r="P135" s="373"/>
      <c r="Q135" s="373"/>
      <c r="R135" s="20"/>
      <c r="S135" s="447"/>
      <c r="T135" s="124"/>
      <c r="U135" s="26" t="s">
        <v>42</v>
      </c>
      <c r="V135" s="125">
        <v>16.002</v>
      </c>
      <c r="W135" s="125">
        <f>$V$135*$K$135</f>
        <v>270.12976199999997</v>
      </c>
      <c r="X135" s="125">
        <v>0</v>
      </c>
      <c r="Y135" s="125">
        <f>$X$135*$K$135</f>
        <v>0</v>
      </c>
      <c r="Z135" s="125">
        <v>0</v>
      </c>
      <c r="AA135" s="126">
        <f>$Z$135*$K$135</f>
        <v>0</v>
      </c>
      <c r="AR135" s="6" t="s">
        <v>140</v>
      </c>
      <c r="AT135" s="6" t="s">
        <v>136</v>
      </c>
      <c r="AU135" s="6" t="s">
        <v>80</v>
      </c>
      <c r="AY135" s="6" t="s">
        <v>135</v>
      </c>
      <c r="BE135" s="99">
        <f>IF($U$135="základní",$N$135,0)</f>
        <v>0</v>
      </c>
      <c r="BF135" s="99">
        <f>IF($U$135="snížená",$N$135,0)</f>
        <v>0</v>
      </c>
      <c r="BG135" s="99">
        <f>IF($U$135="zákl. přenesená",$N$135,0)</f>
        <v>0</v>
      </c>
      <c r="BH135" s="99">
        <f>IF($U$135="sníž. přenesená",$N$135,0)</f>
        <v>0</v>
      </c>
      <c r="BI135" s="99">
        <f>IF($U$135="nulová",$N$135,0)</f>
        <v>0</v>
      </c>
      <c r="BJ135" s="6" t="s">
        <v>20</v>
      </c>
      <c r="BK135" s="99">
        <f>ROUND($L$135*$K$135,2)</f>
        <v>0</v>
      </c>
      <c r="BL135" s="6" t="s">
        <v>140</v>
      </c>
    </row>
    <row r="136" spans="2:64" s="6" customFormat="1" ht="27" customHeight="1">
      <c r="B136" s="19"/>
      <c r="C136" s="120" t="s">
        <v>182</v>
      </c>
      <c r="D136" s="120" t="s">
        <v>136</v>
      </c>
      <c r="E136" s="121" t="s">
        <v>183</v>
      </c>
      <c r="F136" s="372" t="s">
        <v>184</v>
      </c>
      <c r="G136" s="373"/>
      <c r="H136" s="373"/>
      <c r="I136" s="373"/>
      <c r="J136" s="122" t="s">
        <v>164</v>
      </c>
      <c r="K136" s="123">
        <v>421.75</v>
      </c>
      <c r="L136" s="374">
        <v>0</v>
      </c>
      <c r="M136" s="373"/>
      <c r="N136" s="374">
        <f>ROUND($L$136*$K$136,2)</f>
        <v>0</v>
      </c>
      <c r="O136" s="373"/>
      <c r="P136" s="373"/>
      <c r="Q136" s="373"/>
      <c r="R136" s="20"/>
      <c r="S136" s="447"/>
      <c r="T136" s="124"/>
      <c r="U136" s="26" t="s">
        <v>42</v>
      </c>
      <c r="V136" s="125">
        <v>1.974</v>
      </c>
      <c r="W136" s="125">
        <f>$V$136*$K$136</f>
        <v>832.5345</v>
      </c>
      <c r="X136" s="125">
        <v>0</v>
      </c>
      <c r="Y136" s="125">
        <f>$X$136*$K$136</f>
        <v>0</v>
      </c>
      <c r="Z136" s="125">
        <v>0</v>
      </c>
      <c r="AA136" s="126">
        <f>$Z$136*$K$136</f>
        <v>0</v>
      </c>
      <c r="AR136" s="6" t="s">
        <v>140</v>
      </c>
      <c r="AT136" s="6" t="s">
        <v>136</v>
      </c>
      <c r="AU136" s="6" t="s">
        <v>80</v>
      </c>
      <c r="AY136" s="6" t="s">
        <v>135</v>
      </c>
      <c r="BE136" s="99">
        <f>IF($U$136="základní",$N$136,0)</f>
        <v>0</v>
      </c>
      <c r="BF136" s="99">
        <f>IF($U$136="snížená",$N$136,0)</f>
        <v>0</v>
      </c>
      <c r="BG136" s="99">
        <f>IF($U$136="zákl. přenesená",$N$136,0)</f>
        <v>0</v>
      </c>
      <c r="BH136" s="99">
        <f>IF($U$136="sníž. přenesená",$N$136,0)</f>
        <v>0</v>
      </c>
      <c r="BI136" s="99">
        <f>IF($U$136="nulová",$N$136,0)</f>
        <v>0</v>
      </c>
      <c r="BJ136" s="6" t="s">
        <v>20</v>
      </c>
      <c r="BK136" s="99">
        <f>ROUND($L$136*$K$136,2)</f>
        <v>0</v>
      </c>
      <c r="BL136" s="6" t="s">
        <v>140</v>
      </c>
    </row>
    <row r="137" spans="2:64" s="6" customFormat="1" ht="27" customHeight="1">
      <c r="B137" s="19"/>
      <c r="C137" s="120" t="s">
        <v>185</v>
      </c>
      <c r="D137" s="120" t="s">
        <v>136</v>
      </c>
      <c r="E137" s="121" t="s">
        <v>186</v>
      </c>
      <c r="F137" s="375" t="s">
        <v>187</v>
      </c>
      <c r="G137" s="376"/>
      <c r="H137" s="376"/>
      <c r="I137" s="376"/>
      <c r="J137" s="122" t="s">
        <v>164</v>
      </c>
      <c r="K137" s="123">
        <v>210.875</v>
      </c>
      <c r="L137" s="374">
        <v>0</v>
      </c>
      <c r="M137" s="373"/>
      <c r="N137" s="374">
        <f>ROUND($L$137*$K$137,2)</f>
        <v>0</v>
      </c>
      <c r="O137" s="373"/>
      <c r="P137" s="373"/>
      <c r="Q137" s="373"/>
      <c r="R137" s="20"/>
      <c r="S137" s="447"/>
      <c r="T137" s="124"/>
      <c r="U137" s="26" t="s">
        <v>42</v>
      </c>
      <c r="V137" s="125">
        <v>1.011</v>
      </c>
      <c r="W137" s="125">
        <f>$V$137*$K$137</f>
        <v>213.19462499999997</v>
      </c>
      <c r="X137" s="125">
        <v>0</v>
      </c>
      <c r="Y137" s="125">
        <f>$X$137*$K$137</f>
        <v>0</v>
      </c>
      <c r="Z137" s="125">
        <v>0</v>
      </c>
      <c r="AA137" s="126">
        <f>$Z$137*$K$137</f>
        <v>0</v>
      </c>
      <c r="AR137" s="6" t="s">
        <v>140</v>
      </c>
      <c r="AT137" s="6" t="s">
        <v>136</v>
      </c>
      <c r="AU137" s="6" t="s">
        <v>80</v>
      </c>
      <c r="AY137" s="6" t="s">
        <v>135</v>
      </c>
      <c r="BE137" s="99">
        <f>IF($U$137="základní",$N$137,0)</f>
        <v>0</v>
      </c>
      <c r="BF137" s="99">
        <f>IF($U$137="snížená",$N$137,0)</f>
        <v>0</v>
      </c>
      <c r="BG137" s="99">
        <f>IF($U$137="zákl. přenesená",$N$137,0)</f>
        <v>0</v>
      </c>
      <c r="BH137" s="99">
        <f>IF($U$137="sníž. přenesená",$N$137,0)</f>
        <v>0</v>
      </c>
      <c r="BI137" s="99">
        <f>IF($U$137="nulová",$N$137,0)</f>
        <v>0</v>
      </c>
      <c r="BJ137" s="6" t="s">
        <v>20</v>
      </c>
      <c r="BK137" s="99">
        <f>ROUND($L$137*$K$137,2)</f>
        <v>0</v>
      </c>
      <c r="BL137" s="6" t="s">
        <v>140</v>
      </c>
    </row>
    <row r="138" spans="2:64" s="440" customFormat="1" ht="27" customHeight="1">
      <c r="B138" s="433"/>
      <c r="C138" s="434" t="s">
        <v>188</v>
      </c>
      <c r="D138" s="434" t="s">
        <v>136</v>
      </c>
      <c r="E138" s="435" t="s">
        <v>189</v>
      </c>
      <c r="F138" s="375" t="s">
        <v>190</v>
      </c>
      <c r="G138" s="376"/>
      <c r="H138" s="376"/>
      <c r="I138" s="376"/>
      <c r="J138" s="436" t="s">
        <v>164</v>
      </c>
      <c r="K138" s="437">
        <v>5299.208</v>
      </c>
      <c r="L138" s="438">
        <v>0</v>
      </c>
      <c r="M138" s="376"/>
      <c r="N138" s="438">
        <f>ROUND($L$138*$K$138,2)</f>
        <v>0</v>
      </c>
      <c r="O138" s="376"/>
      <c r="P138" s="376"/>
      <c r="Q138" s="376"/>
      <c r="R138" s="439"/>
      <c r="S138" s="446" t="s">
        <v>944</v>
      </c>
      <c r="T138" s="441"/>
      <c r="U138" s="442" t="s">
        <v>42</v>
      </c>
      <c r="V138" s="443">
        <v>0.046</v>
      </c>
      <c r="W138" s="443">
        <f>$V$138*$K$138</f>
        <v>243.763568</v>
      </c>
      <c r="X138" s="443">
        <v>0</v>
      </c>
      <c r="Y138" s="443">
        <f>$X$138*$K$138</f>
        <v>0</v>
      </c>
      <c r="Z138" s="443">
        <v>0</v>
      </c>
      <c r="AA138" s="444">
        <f>$Z$138*$K$138</f>
        <v>0</v>
      </c>
      <c r="AR138" s="440" t="s">
        <v>140</v>
      </c>
      <c r="AT138" s="440" t="s">
        <v>136</v>
      </c>
      <c r="AU138" s="440" t="s">
        <v>80</v>
      </c>
      <c r="AY138" s="440" t="s">
        <v>135</v>
      </c>
      <c r="BE138" s="445">
        <f>IF($U$138="základní",$N$138,0)</f>
        <v>0</v>
      </c>
      <c r="BF138" s="445">
        <f>IF($U$138="snížená",$N$138,0)</f>
        <v>0</v>
      </c>
      <c r="BG138" s="445">
        <f>IF($U$138="zákl. přenesená",$N$138,0)</f>
        <v>0</v>
      </c>
      <c r="BH138" s="445">
        <f>IF($U$138="sníž. přenesená",$N$138,0)</f>
        <v>0</v>
      </c>
      <c r="BI138" s="445">
        <f>IF($U$138="nulová",$N$138,0)</f>
        <v>0</v>
      </c>
      <c r="BJ138" s="440" t="s">
        <v>20</v>
      </c>
      <c r="BK138" s="445">
        <f>ROUND($L$138*$K$138,2)</f>
        <v>0</v>
      </c>
      <c r="BL138" s="440" t="s">
        <v>140</v>
      </c>
    </row>
    <row r="139" spans="2:64" s="440" customFormat="1" ht="27" customHeight="1">
      <c r="B139" s="433"/>
      <c r="C139" s="434" t="s">
        <v>191</v>
      </c>
      <c r="D139" s="434" t="s">
        <v>136</v>
      </c>
      <c r="E139" s="435" t="s">
        <v>192</v>
      </c>
      <c r="F139" s="375" t="s">
        <v>193</v>
      </c>
      <c r="G139" s="376"/>
      <c r="H139" s="376"/>
      <c r="I139" s="376"/>
      <c r="J139" s="436" t="s">
        <v>164</v>
      </c>
      <c r="K139" s="437">
        <v>5299.208</v>
      </c>
      <c r="L139" s="438">
        <v>0</v>
      </c>
      <c r="M139" s="376"/>
      <c r="N139" s="438">
        <f>ROUND($L$139*$K$139,2)</f>
        <v>0</v>
      </c>
      <c r="O139" s="376"/>
      <c r="P139" s="376"/>
      <c r="Q139" s="376"/>
      <c r="R139" s="439"/>
      <c r="S139" s="446"/>
      <c r="T139" s="441"/>
      <c r="U139" s="442" t="s">
        <v>42</v>
      </c>
      <c r="V139" s="443">
        <v>0.083</v>
      </c>
      <c r="W139" s="443">
        <f>$V$139*$K$139</f>
        <v>439.834264</v>
      </c>
      <c r="X139" s="443">
        <v>0</v>
      </c>
      <c r="Y139" s="443">
        <f>$X$139*$K$139</f>
        <v>0</v>
      </c>
      <c r="Z139" s="443">
        <v>0</v>
      </c>
      <c r="AA139" s="444">
        <f>$Z$139*$K$139</f>
        <v>0</v>
      </c>
      <c r="AR139" s="440" t="s">
        <v>140</v>
      </c>
      <c r="AT139" s="440" t="s">
        <v>136</v>
      </c>
      <c r="AU139" s="440" t="s">
        <v>80</v>
      </c>
      <c r="AY139" s="440" t="s">
        <v>135</v>
      </c>
      <c r="BE139" s="445">
        <f>IF($U$139="základní",$N$139,0)</f>
        <v>0</v>
      </c>
      <c r="BF139" s="445">
        <f>IF($U$139="snížená",$N$139,0)</f>
        <v>0</v>
      </c>
      <c r="BG139" s="445">
        <f>IF($U$139="zákl. přenesená",$N$139,0)</f>
        <v>0</v>
      </c>
      <c r="BH139" s="445">
        <f>IF($U$139="sníž. přenesená",$N$139,0)</f>
        <v>0</v>
      </c>
      <c r="BI139" s="445">
        <f>IF($U$139="nulová",$N$139,0)</f>
        <v>0</v>
      </c>
      <c r="BJ139" s="440" t="s">
        <v>20</v>
      </c>
      <c r="BK139" s="445">
        <f>ROUND($L$139*$K$139,2)</f>
        <v>0</v>
      </c>
      <c r="BL139" s="440" t="s">
        <v>140</v>
      </c>
    </row>
    <row r="140" spans="2:64" s="6" customFormat="1" ht="27" customHeight="1">
      <c r="B140" s="19"/>
      <c r="C140" s="120" t="s">
        <v>194</v>
      </c>
      <c r="D140" s="120" t="s">
        <v>136</v>
      </c>
      <c r="E140" s="121" t="s">
        <v>195</v>
      </c>
      <c r="F140" s="372" t="s">
        <v>196</v>
      </c>
      <c r="G140" s="373"/>
      <c r="H140" s="373"/>
      <c r="I140" s="373"/>
      <c r="J140" s="122" t="s">
        <v>197</v>
      </c>
      <c r="K140" s="123">
        <v>300</v>
      </c>
      <c r="L140" s="374">
        <v>0</v>
      </c>
      <c r="M140" s="373"/>
      <c r="N140" s="374">
        <f>ROUND($L$140*$K$140,2)</f>
        <v>0</v>
      </c>
      <c r="O140" s="373"/>
      <c r="P140" s="373"/>
      <c r="Q140" s="373"/>
      <c r="R140" s="20"/>
      <c r="S140" s="447"/>
      <c r="T140" s="124"/>
      <c r="U140" s="26" t="s">
        <v>42</v>
      </c>
      <c r="V140" s="125">
        <v>0.203</v>
      </c>
      <c r="W140" s="125">
        <f>$V$140*$K$140</f>
        <v>60.900000000000006</v>
      </c>
      <c r="X140" s="125">
        <v>0</v>
      </c>
      <c r="Y140" s="125">
        <f>$X$140*$K$140</f>
        <v>0</v>
      </c>
      <c r="Z140" s="125">
        <v>0</v>
      </c>
      <c r="AA140" s="126">
        <f>$Z$140*$K$140</f>
        <v>0</v>
      </c>
      <c r="AR140" s="6" t="s">
        <v>140</v>
      </c>
      <c r="AT140" s="6" t="s">
        <v>136</v>
      </c>
      <c r="AU140" s="6" t="s">
        <v>80</v>
      </c>
      <c r="AY140" s="6" t="s">
        <v>135</v>
      </c>
      <c r="BE140" s="99">
        <f>IF($U$140="základní",$N$140,0)</f>
        <v>0</v>
      </c>
      <c r="BF140" s="99">
        <f>IF($U$140="snížená",$N$140,0)</f>
        <v>0</v>
      </c>
      <c r="BG140" s="99">
        <f>IF($U$140="zákl. přenesená",$N$140,0)</f>
        <v>0</v>
      </c>
      <c r="BH140" s="99">
        <f>IF($U$140="sníž. přenesená",$N$140,0)</f>
        <v>0</v>
      </c>
      <c r="BI140" s="99">
        <f>IF($U$140="nulová",$N$140,0)</f>
        <v>0</v>
      </c>
      <c r="BJ140" s="6" t="s">
        <v>20</v>
      </c>
      <c r="BK140" s="99">
        <f>ROUND($L$140*$K$140,2)</f>
        <v>0</v>
      </c>
      <c r="BL140" s="6" t="s">
        <v>140</v>
      </c>
    </row>
    <row r="141" spans="2:64" s="6" customFormat="1" ht="27" customHeight="1">
      <c r="B141" s="19"/>
      <c r="C141" s="120" t="s">
        <v>7</v>
      </c>
      <c r="D141" s="120" t="s">
        <v>136</v>
      </c>
      <c r="E141" s="121" t="s">
        <v>198</v>
      </c>
      <c r="F141" s="372" t="s">
        <v>199</v>
      </c>
      <c r="G141" s="373"/>
      <c r="H141" s="373"/>
      <c r="I141" s="373"/>
      <c r="J141" s="122" t="s">
        <v>200</v>
      </c>
      <c r="K141" s="123">
        <v>300</v>
      </c>
      <c r="L141" s="374">
        <v>0</v>
      </c>
      <c r="M141" s="373"/>
      <c r="N141" s="374">
        <f>ROUND($L$141*$K$141,2)</f>
        <v>0</v>
      </c>
      <c r="O141" s="373"/>
      <c r="P141" s="373"/>
      <c r="Q141" s="373"/>
      <c r="R141" s="20"/>
      <c r="S141" s="447"/>
      <c r="T141" s="124"/>
      <c r="U141" s="26" t="s">
        <v>42</v>
      </c>
      <c r="V141" s="125">
        <v>0</v>
      </c>
      <c r="W141" s="125">
        <f>$V$141*$K$141</f>
        <v>0</v>
      </c>
      <c r="X141" s="125">
        <v>0</v>
      </c>
      <c r="Y141" s="125">
        <f>$X$141*$K$141</f>
        <v>0</v>
      </c>
      <c r="Z141" s="125">
        <v>0</v>
      </c>
      <c r="AA141" s="126">
        <f>$Z$141*$K$141</f>
        <v>0</v>
      </c>
      <c r="AR141" s="6" t="s">
        <v>140</v>
      </c>
      <c r="AT141" s="6" t="s">
        <v>136</v>
      </c>
      <c r="AU141" s="6" t="s">
        <v>80</v>
      </c>
      <c r="AY141" s="6" t="s">
        <v>135</v>
      </c>
      <c r="BE141" s="99">
        <f>IF($U$141="základní",$N$141,0)</f>
        <v>0</v>
      </c>
      <c r="BF141" s="99">
        <f>IF($U$141="snížená",$N$141,0)</f>
        <v>0</v>
      </c>
      <c r="BG141" s="99">
        <f>IF($U$141="zákl. přenesená",$N$141,0)</f>
        <v>0</v>
      </c>
      <c r="BH141" s="99">
        <f>IF($U$141="sníž. přenesená",$N$141,0)</f>
        <v>0</v>
      </c>
      <c r="BI141" s="99">
        <f>IF($U$141="nulová",$N$141,0)</f>
        <v>0</v>
      </c>
      <c r="BJ141" s="6" t="s">
        <v>20</v>
      </c>
      <c r="BK141" s="99">
        <f>ROUND($L$141*$K$141,2)</f>
        <v>0</v>
      </c>
      <c r="BL141" s="6" t="s">
        <v>140</v>
      </c>
    </row>
    <row r="142" spans="2:64" s="440" customFormat="1" ht="27" customHeight="1">
      <c r="B142" s="433"/>
      <c r="C142" s="434" t="s">
        <v>201</v>
      </c>
      <c r="D142" s="434" t="s">
        <v>136</v>
      </c>
      <c r="E142" s="435" t="s">
        <v>202</v>
      </c>
      <c r="F142" s="375" t="s">
        <v>203</v>
      </c>
      <c r="G142" s="376"/>
      <c r="H142" s="376"/>
      <c r="I142" s="376"/>
      <c r="J142" s="436" t="s">
        <v>164</v>
      </c>
      <c r="K142" s="437">
        <v>5107.208</v>
      </c>
      <c r="L142" s="438">
        <v>0</v>
      </c>
      <c r="M142" s="376"/>
      <c r="N142" s="438">
        <f>ROUND($L$142*$K$142,2)</f>
        <v>0</v>
      </c>
      <c r="O142" s="376"/>
      <c r="P142" s="376"/>
      <c r="Q142" s="376"/>
      <c r="R142" s="439"/>
      <c r="S142" s="446" t="s">
        <v>944</v>
      </c>
      <c r="T142" s="441"/>
      <c r="U142" s="442" t="s">
        <v>42</v>
      </c>
      <c r="V142" s="443">
        <v>0.097</v>
      </c>
      <c r="W142" s="443">
        <f>$V$142*$K$142</f>
        <v>495.39917599999995</v>
      </c>
      <c r="X142" s="443">
        <v>0</v>
      </c>
      <c r="Y142" s="443">
        <f>$X$142*$K$142</f>
        <v>0</v>
      </c>
      <c r="Z142" s="443">
        <v>0</v>
      </c>
      <c r="AA142" s="444">
        <f>$Z$142*$K$142</f>
        <v>0</v>
      </c>
      <c r="AR142" s="440" t="s">
        <v>140</v>
      </c>
      <c r="AT142" s="440" t="s">
        <v>136</v>
      </c>
      <c r="AU142" s="440" t="s">
        <v>80</v>
      </c>
      <c r="AY142" s="440" t="s">
        <v>135</v>
      </c>
      <c r="BE142" s="445">
        <f>IF($U$142="základní",$N$142,0)</f>
        <v>0</v>
      </c>
      <c r="BF142" s="445">
        <f>IF($U$142="snížená",$N$142,0)</f>
        <v>0</v>
      </c>
      <c r="BG142" s="445">
        <f>IF($U$142="zákl. přenesená",$N$142,0)</f>
        <v>0</v>
      </c>
      <c r="BH142" s="445">
        <f>IF($U$142="sníž. přenesená",$N$142,0)</f>
        <v>0</v>
      </c>
      <c r="BI142" s="445">
        <f>IF($U$142="nulová",$N$142,0)</f>
        <v>0</v>
      </c>
      <c r="BJ142" s="440" t="s">
        <v>20</v>
      </c>
      <c r="BK142" s="445">
        <f>ROUND($L$142*$K$142,2)</f>
        <v>0</v>
      </c>
      <c r="BL142" s="440" t="s">
        <v>140</v>
      </c>
    </row>
    <row r="143" spans="2:64" s="6" customFormat="1" ht="27" customHeight="1">
      <c r="B143" s="19"/>
      <c r="C143" s="120" t="s">
        <v>204</v>
      </c>
      <c r="D143" s="120" t="s">
        <v>136</v>
      </c>
      <c r="E143" s="121" t="s">
        <v>205</v>
      </c>
      <c r="F143" s="372" t="s">
        <v>206</v>
      </c>
      <c r="G143" s="373"/>
      <c r="H143" s="373"/>
      <c r="I143" s="373"/>
      <c r="J143" s="122" t="s">
        <v>164</v>
      </c>
      <c r="K143" s="123">
        <v>3836.271</v>
      </c>
      <c r="L143" s="374">
        <v>0</v>
      </c>
      <c r="M143" s="373"/>
      <c r="N143" s="374">
        <f>ROUND($L$143*$K$143,2)</f>
        <v>0</v>
      </c>
      <c r="O143" s="373"/>
      <c r="P143" s="373"/>
      <c r="Q143" s="373"/>
      <c r="R143" s="20"/>
      <c r="S143" s="447"/>
      <c r="T143" s="124"/>
      <c r="U143" s="26" t="s">
        <v>42</v>
      </c>
      <c r="V143" s="125">
        <v>0.121</v>
      </c>
      <c r="W143" s="125">
        <f>$V$143*$K$143</f>
        <v>464.188791</v>
      </c>
      <c r="X143" s="125">
        <v>0</v>
      </c>
      <c r="Y143" s="125">
        <f>$X$143*$K$143</f>
        <v>0</v>
      </c>
      <c r="Z143" s="125">
        <v>0</v>
      </c>
      <c r="AA143" s="126">
        <f>$Z$143*$K$143</f>
        <v>0</v>
      </c>
      <c r="AR143" s="6" t="s">
        <v>140</v>
      </c>
      <c r="AT143" s="6" t="s">
        <v>136</v>
      </c>
      <c r="AU143" s="6" t="s">
        <v>80</v>
      </c>
      <c r="AY143" s="6" t="s">
        <v>135</v>
      </c>
      <c r="BE143" s="99">
        <f>IF($U$143="základní",$N$143,0)</f>
        <v>0</v>
      </c>
      <c r="BF143" s="99">
        <f>IF($U$143="snížená",$N$143,0)</f>
        <v>0</v>
      </c>
      <c r="BG143" s="99">
        <f>IF($U$143="zákl. přenesená",$N$143,0)</f>
        <v>0</v>
      </c>
      <c r="BH143" s="99">
        <f>IF($U$143="sníž. přenesená",$N$143,0)</f>
        <v>0</v>
      </c>
      <c r="BI143" s="99">
        <f>IF($U$143="nulová",$N$143,0)</f>
        <v>0</v>
      </c>
      <c r="BJ143" s="6" t="s">
        <v>20</v>
      </c>
      <c r="BK143" s="99">
        <f>ROUND($L$143*$K$143,2)</f>
        <v>0</v>
      </c>
      <c r="BL143" s="6" t="s">
        <v>140</v>
      </c>
    </row>
    <row r="144" spans="2:64" s="6" customFormat="1" ht="15.75" customHeight="1">
      <c r="B144" s="19"/>
      <c r="C144" s="127" t="s">
        <v>207</v>
      </c>
      <c r="D144" s="127" t="s">
        <v>208</v>
      </c>
      <c r="E144" s="128" t="s">
        <v>209</v>
      </c>
      <c r="F144" s="377" t="s">
        <v>210</v>
      </c>
      <c r="G144" s="378"/>
      <c r="H144" s="378"/>
      <c r="I144" s="378"/>
      <c r="J144" s="129" t="s">
        <v>173</v>
      </c>
      <c r="K144" s="130">
        <v>4919.839</v>
      </c>
      <c r="L144" s="374">
        <v>0</v>
      </c>
      <c r="M144" s="373"/>
      <c r="N144" s="379">
        <f>ROUND($L$144*$K$144,2)</f>
        <v>0</v>
      </c>
      <c r="O144" s="373"/>
      <c r="P144" s="373"/>
      <c r="Q144" s="373"/>
      <c r="R144" s="20"/>
      <c r="S144" s="447"/>
      <c r="T144" s="124"/>
      <c r="U144" s="26" t="s">
        <v>42</v>
      </c>
      <c r="V144" s="125">
        <v>0</v>
      </c>
      <c r="W144" s="125">
        <f>$V$144*$K$144</f>
        <v>0</v>
      </c>
      <c r="X144" s="125">
        <v>1</v>
      </c>
      <c r="Y144" s="125">
        <f>$X$144*$K$144</f>
        <v>4919.839</v>
      </c>
      <c r="Z144" s="125">
        <v>0</v>
      </c>
      <c r="AA144" s="126">
        <f>$Z$144*$K$144</f>
        <v>0</v>
      </c>
      <c r="AR144" s="6" t="s">
        <v>157</v>
      </c>
      <c r="AT144" s="6" t="s">
        <v>208</v>
      </c>
      <c r="AU144" s="6" t="s">
        <v>80</v>
      </c>
      <c r="AY144" s="6" t="s">
        <v>135</v>
      </c>
      <c r="BE144" s="99">
        <f>IF($U$144="základní",$N$144,0)</f>
        <v>0</v>
      </c>
      <c r="BF144" s="99">
        <f>IF($U$144="snížená",$N$144,0)</f>
        <v>0</v>
      </c>
      <c r="BG144" s="99">
        <f>IF($U$144="zákl. přenesená",$N$144,0)</f>
        <v>0</v>
      </c>
      <c r="BH144" s="99">
        <f>IF($U$144="sníž. přenesená",$N$144,0)</f>
        <v>0</v>
      </c>
      <c r="BI144" s="99">
        <f>IF($U$144="nulová",$N$144,0)</f>
        <v>0</v>
      </c>
      <c r="BJ144" s="6" t="s">
        <v>20</v>
      </c>
      <c r="BK144" s="99">
        <f>ROUND($L$144*$K$144,2)</f>
        <v>0</v>
      </c>
      <c r="BL144" s="6" t="s">
        <v>140</v>
      </c>
    </row>
    <row r="145" spans="2:64" s="6" customFormat="1" ht="15.75" customHeight="1">
      <c r="B145" s="19"/>
      <c r="C145" s="127" t="s">
        <v>211</v>
      </c>
      <c r="D145" s="127" t="s">
        <v>208</v>
      </c>
      <c r="E145" s="128" t="s">
        <v>212</v>
      </c>
      <c r="F145" s="377" t="s">
        <v>213</v>
      </c>
      <c r="G145" s="378"/>
      <c r="H145" s="378"/>
      <c r="I145" s="378"/>
      <c r="J145" s="129" t="s">
        <v>173</v>
      </c>
      <c r="K145" s="130">
        <v>2637.615</v>
      </c>
      <c r="L145" s="374">
        <v>0</v>
      </c>
      <c r="M145" s="373"/>
      <c r="N145" s="379">
        <f>ROUND($L$145*$K$145,2)</f>
        <v>0</v>
      </c>
      <c r="O145" s="373"/>
      <c r="P145" s="373"/>
      <c r="Q145" s="373"/>
      <c r="R145" s="20"/>
      <c r="S145" s="447"/>
      <c r="T145" s="124"/>
      <c r="U145" s="26" t="s">
        <v>42</v>
      </c>
      <c r="V145" s="125">
        <v>0</v>
      </c>
      <c r="W145" s="125">
        <f>$V$145*$K$145</f>
        <v>0</v>
      </c>
      <c r="X145" s="125">
        <v>1</v>
      </c>
      <c r="Y145" s="125">
        <f>$X$145*$K$145</f>
        <v>2637.615</v>
      </c>
      <c r="Z145" s="125">
        <v>0</v>
      </c>
      <c r="AA145" s="126">
        <f>$Z$145*$K$145</f>
        <v>0</v>
      </c>
      <c r="AR145" s="6" t="s">
        <v>157</v>
      </c>
      <c r="AT145" s="6" t="s">
        <v>208</v>
      </c>
      <c r="AU145" s="6" t="s">
        <v>80</v>
      </c>
      <c r="AY145" s="6" t="s">
        <v>135</v>
      </c>
      <c r="BE145" s="99">
        <f>IF($U$145="základní",$N$145,0)</f>
        <v>0</v>
      </c>
      <c r="BF145" s="99">
        <f>IF($U$145="snížená",$N$145,0)</f>
        <v>0</v>
      </c>
      <c r="BG145" s="99">
        <f>IF($U$145="zákl. přenesená",$N$145,0)</f>
        <v>0</v>
      </c>
      <c r="BH145" s="99">
        <f>IF($U$145="sníž. přenesená",$N$145,0)</f>
        <v>0</v>
      </c>
      <c r="BI145" s="99">
        <f>IF($U$145="nulová",$N$145,0)</f>
        <v>0</v>
      </c>
      <c r="BJ145" s="6" t="s">
        <v>20</v>
      </c>
      <c r="BK145" s="99">
        <f>ROUND($L$145*$K$145,2)</f>
        <v>0</v>
      </c>
      <c r="BL145" s="6" t="s">
        <v>140</v>
      </c>
    </row>
    <row r="146" spans="2:64" s="440" customFormat="1" ht="15.75" customHeight="1">
      <c r="B146" s="433"/>
      <c r="C146" s="434" t="s">
        <v>214</v>
      </c>
      <c r="D146" s="434" t="s">
        <v>136</v>
      </c>
      <c r="E146" s="435" t="s">
        <v>215</v>
      </c>
      <c r="F146" s="375" t="s">
        <v>216</v>
      </c>
      <c r="G146" s="376"/>
      <c r="H146" s="376"/>
      <c r="I146" s="376"/>
      <c r="J146" s="436" t="s">
        <v>164</v>
      </c>
      <c r="K146" s="437">
        <v>8587.361</v>
      </c>
      <c r="L146" s="438">
        <v>0</v>
      </c>
      <c r="M146" s="376"/>
      <c r="N146" s="438">
        <f>ROUND($L$146*$K$146,2)</f>
        <v>0</v>
      </c>
      <c r="O146" s="376"/>
      <c r="P146" s="376"/>
      <c r="Q146" s="376"/>
      <c r="R146" s="439"/>
      <c r="S146" s="446" t="s">
        <v>944</v>
      </c>
      <c r="T146" s="441"/>
      <c r="U146" s="442" t="s">
        <v>42</v>
      </c>
      <c r="V146" s="443">
        <v>0.009</v>
      </c>
      <c r="W146" s="443">
        <f>$V$146*$K$146</f>
        <v>77.286249</v>
      </c>
      <c r="X146" s="443">
        <v>0</v>
      </c>
      <c r="Y146" s="443">
        <f>$X$146*$K$146</f>
        <v>0</v>
      </c>
      <c r="Z146" s="443">
        <v>0</v>
      </c>
      <c r="AA146" s="444">
        <f>$Z$146*$K$146</f>
        <v>0</v>
      </c>
      <c r="AR146" s="440" t="s">
        <v>140</v>
      </c>
      <c r="AT146" s="440" t="s">
        <v>136</v>
      </c>
      <c r="AU146" s="440" t="s">
        <v>80</v>
      </c>
      <c r="AY146" s="440" t="s">
        <v>135</v>
      </c>
      <c r="BE146" s="445">
        <f>IF($U$146="základní",$N$146,0)</f>
        <v>0</v>
      </c>
      <c r="BF146" s="445">
        <f>IF($U$146="snížená",$N$146,0)</f>
        <v>0</v>
      </c>
      <c r="BG146" s="445">
        <f>IF($U$146="zákl. přenesená",$N$146,0)</f>
        <v>0</v>
      </c>
      <c r="BH146" s="445">
        <f>IF($U$146="sníž. přenesená",$N$146,0)</f>
        <v>0</v>
      </c>
      <c r="BI146" s="445">
        <f>IF($U$146="nulová",$N$146,0)</f>
        <v>0</v>
      </c>
      <c r="BJ146" s="440" t="s">
        <v>20</v>
      </c>
      <c r="BK146" s="445">
        <f>ROUND($L$146*$K$146,2)</f>
        <v>0</v>
      </c>
      <c r="BL146" s="440" t="s">
        <v>140</v>
      </c>
    </row>
    <row r="147" spans="2:64" s="6" customFormat="1" ht="27" customHeight="1">
      <c r="B147" s="19"/>
      <c r="C147" s="120" t="s">
        <v>217</v>
      </c>
      <c r="D147" s="120" t="s">
        <v>136</v>
      </c>
      <c r="E147" s="121" t="s">
        <v>218</v>
      </c>
      <c r="F147" s="372" t="s">
        <v>219</v>
      </c>
      <c r="G147" s="373"/>
      <c r="H147" s="373"/>
      <c r="I147" s="373"/>
      <c r="J147" s="122" t="s">
        <v>164</v>
      </c>
      <c r="K147" s="123">
        <v>307.8</v>
      </c>
      <c r="L147" s="374">
        <v>0</v>
      </c>
      <c r="M147" s="373"/>
      <c r="N147" s="374">
        <f>ROUND($L$147*$K$147,2)</f>
        <v>0</v>
      </c>
      <c r="O147" s="373"/>
      <c r="P147" s="373"/>
      <c r="Q147" s="373"/>
      <c r="R147" s="20"/>
      <c r="S147" s="447"/>
      <c r="T147" s="124"/>
      <c r="U147" s="26" t="s">
        <v>42</v>
      </c>
      <c r="V147" s="125">
        <v>0.299</v>
      </c>
      <c r="W147" s="125">
        <f>$V$147*$K$147</f>
        <v>92.0322</v>
      </c>
      <c r="X147" s="125">
        <v>0</v>
      </c>
      <c r="Y147" s="125">
        <f>$X$147*$K$147</f>
        <v>0</v>
      </c>
      <c r="Z147" s="125">
        <v>0</v>
      </c>
      <c r="AA147" s="126">
        <f>$Z$147*$K$147</f>
        <v>0</v>
      </c>
      <c r="AR147" s="6" t="s">
        <v>140</v>
      </c>
      <c r="AT147" s="6" t="s">
        <v>136</v>
      </c>
      <c r="AU147" s="6" t="s">
        <v>80</v>
      </c>
      <c r="AY147" s="6" t="s">
        <v>135</v>
      </c>
      <c r="BE147" s="99">
        <f>IF($U$147="základní",$N$147,0)</f>
        <v>0</v>
      </c>
      <c r="BF147" s="99">
        <f>IF($U$147="snížená",$N$147,0)</f>
        <v>0</v>
      </c>
      <c r="BG147" s="99">
        <f>IF($U$147="zákl. přenesená",$N$147,0)</f>
        <v>0</v>
      </c>
      <c r="BH147" s="99">
        <f>IF($U$147="sníž. přenesená",$N$147,0)</f>
        <v>0</v>
      </c>
      <c r="BI147" s="99">
        <f>IF($U$147="nulová",$N$147,0)</f>
        <v>0</v>
      </c>
      <c r="BJ147" s="6" t="s">
        <v>20</v>
      </c>
      <c r="BK147" s="99">
        <f>ROUND($L$147*$K$147,2)</f>
        <v>0</v>
      </c>
      <c r="BL147" s="6" t="s">
        <v>140</v>
      </c>
    </row>
    <row r="148" spans="2:64" s="6" customFormat="1" ht="15.75" customHeight="1">
      <c r="B148" s="19"/>
      <c r="C148" s="127" t="s">
        <v>220</v>
      </c>
      <c r="D148" s="127" t="s">
        <v>208</v>
      </c>
      <c r="E148" s="128" t="s">
        <v>221</v>
      </c>
      <c r="F148" s="377" t="s">
        <v>222</v>
      </c>
      <c r="G148" s="378"/>
      <c r="H148" s="378"/>
      <c r="I148" s="378"/>
      <c r="J148" s="129" t="s">
        <v>173</v>
      </c>
      <c r="K148" s="130">
        <v>606.366</v>
      </c>
      <c r="L148" s="374">
        <v>0</v>
      </c>
      <c r="M148" s="373"/>
      <c r="N148" s="379">
        <f>ROUND($L$148*$K$148,2)</f>
        <v>0</v>
      </c>
      <c r="O148" s="373"/>
      <c r="P148" s="373"/>
      <c r="Q148" s="373"/>
      <c r="R148" s="20"/>
      <c r="S148" s="447"/>
      <c r="T148" s="124"/>
      <c r="U148" s="26" t="s">
        <v>42</v>
      </c>
      <c r="V148" s="125">
        <v>0</v>
      </c>
      <c r="W148" s="125">
        <f>$V$148*$K$148</f>
        <v>0</v>
      </c>
      <c r="X148" s="125">
        <v>1</v>
      </c>
      <c r="Y148" s="125">
        <f>$X$148*$K$148</f>
        <v>606.366</v>
      </c>
      <c r="Z148" s="125">
        <v>0</v>
      </c>
      <c r="AA148" s="126">
        <f>$Z$148*$K$148</f>
        <v>0</v>
      </c>
      <c r="AR148" s="6" t="s">
        <v>157</v>
      </c>
      <c r="AT148" s="6" t="s">
        <v>208</v>
      </c>
      <c r="AU148" s="6" t="s">
        <v>80</v>
      </c>
      <c r="AY148" s="6" t="s">
        <v>135</v>
      </c>
      <c r="BE148" s="99">
        <f>IF($U$148="základní",$N$148,0)</f>
        <v>0</v>
      </c>
      <c r="BF148" s="99">
        <f>IF($U$148="snížená",$N$148,0)</f>
        <v>0</v>
      </c>
      <c r="BG148" s="99">
        <f>IF($U$148="zákl. přenesená",$N$148,0)</f>
        <v>0</v>
      </c>
      <c r="BH148" s="99">
        <f>IF($U$148="sníž. přenesená",$N$148,0)</f>
        <v>0</v>
      </c>
      <c r="BI148" s="99">
        <f>IF($U$148="nulová",$N$148,0)</f>
        <v>0</v>
      </c>
      <c r="BJ148" s="6" t="s">
        <v>20</v>
      </c>
      <c r="BK148" s="99">
        <f>ROUND($L$148*$K$148,2)</f>
        <v>0</v>
      </c>
      <c r="BL148" s="6" t="s">
        <v>140</v>
      </c>
    </row>
    <row r="149" spans="2:64" s="6" customFormat="1" ht="27" customHeight="1">
      <c r="B149" s="19"/>
      <c r="C149" s="120" t="s">
        <v>223</v>
      </c>
      <c r="D149" s="120" t="s">
        <v>136</v>
      </c>
      <c r="E149" s="121" t="s">
        <v>224</v>
      </c>
      <c r="F149" s="372" t="s">
        <v>225</v>
      </c>
      <c r="G149" s="373"/>
      <c r="H149" s="373"/>
      <c r="I149" s="373"/>
      <c r="J149" s="122" t="s">
        <v>139</v>
      </c>
      <c r="K149" s="123">
        <v>306</v>
      </c>
      <c r="L149" s="374">
        <v>0</v>
      </c>
      <c r="M149" s="373"/>
      <c r="N149" s="374">
        <f>ROUND($L$149*$K$149,2)</f>
        <v>0</v>
      </c>
      <c r="O149" s="373"/>
      <c r="P149" s="373"/>
      <c r="Q149" s="373"/>
      <c r="R149" s="20"/>
      <c r="S149" s="447"/>
      <c r="T149" s="124"/>
      <c r="U149" s="26" t="s">
        <v>42</v>
      </c>
      <c r="V149" s="125">
        <v>0.06</v>
      </c>
      <c r="W149" s="125">
        <f>$V$149*$K$149</f>
        <v>18.36</v>
      </c>
      <c r="X149" s="125">
        <v>0</v>
      </c>
      <c r="Y149" s="125">
        <f>$X$149*$K$149</f>
        <v>0</v>
      </c>
      <c r="Z149" s="125">
        <v>0</v>
      </c>
      <c r="AA149" s="126">
        <f>$Z$149*$K$149</f>
        <v>0</v>
      </c>
      <c r="AR149" s="6" t="s">
        <v>140</v>
      </c>
      <c r="AT149" s="6" t="s">
        <v>136</v>
      </c>
      <c r="AU149" s="6" t="s">
        <v>80</v>
      </c>
      <c r="AY149" s="6" t="s">
        <v>135</v>
      </c>
      <c r="BE149" s="99">
        <f>IF($U$149="základní",$N$149,0)</f>
        <v>0</v>
      </c>
      <c r="BF149" s="99">
        <f>IF($U$149="snížená",$N$149,0)</f>
        <v>0</v>
      </c>
      <c r="BG149" s="99">
        <f>IF($U$149="zákl. přenesená",$N$149,0)</f>
        <v>0</v>
      </c>
      <c r="BH149" s="99">
        <f>IF($U$149="sníž. přenesená",$N$149,0)</f>
        <v>0</v>
      </c>
      <c r="BI149" s="99">
        <f>IF($U$149="nulová",$N$149,0)</f>
        <v>0</v>
      </c>
      <c r="BJ149" s="6" t="s">
        <v>20</v>
      </c>
      <c r="BK149" s="99">
        <f>ROUND($L$149*$K$149,2)</f>
        <v>0</v>
      </c>
      <c r="BL149" s="6" t="s">
        <v>140</v>
      </c>
    </row>
    <row r="150" spans="2:64" s="6" customFormat="1" ht="15.75" customHeight="1">
      <c r="B150" s="19"/>
      <c r="C150" s="127" t="s">
        <v>226</v>
      </c>
      <c r="D150" s="127" t="s">
        <v>208</v>
      </c>
      <c r="E150" s="128" t="s">
        <v>227</v>
      </c>
      <c r="F150" s="377" t="s">
        <v>228</v>
      </c>
      <c r="G150" s="378"/>
      <c r="H150" s="378"/>
      <c r="I150" s="378"/>
      <c r="J150" s="129" t="s">
        <v>229</v>
      </c>
      <c r="K150" s="130">
        <v>6.578</v>
      </c>
      <c r="L150" s="374">
        <v>0</v>
      </c>
      <c r="M150" s="373"/>
      <c r="N150" s="379">
        <f>ROUND($L$150*$K$150,2)</f>
        <v>0</v>
      </c>
      <c r="O150" s="373"/>
      <c r="P150" s="373"/>
      <c r="Q150" s="373"/>
      <c r="R150" s="20"/>
      <c r="S150" s="447"/>
      <c r="T150" s="124"/>
      <c r="U150" s="26" t="s">
        <v>42</v>
      </c>
      <c r="V150" s="125">
        <v>0</v>
      </c>
      <c r="W150" s="125">
        <f>$V$150*$K$150</f>
        <v>0</v>
      </c>
      <c r="X150" s="125">
        <v>0.001</v>
      </c>
      <c r="Y150" s="125">
        <f>$X$150*$K$150</f>
        <v>0.0065780000000000005</v>
      </c>
      <c r="Z150" s="125">
        <v>0</v>
      </c>
      <c r="AA150" s="126">
        <f>$Z$150*$K$150</f>
        <v>0</v>
      </c>
      <c r="AR150" s="6" t="s">
        <v>157</v>
      </c>
      <c r="AT150" s="6" t="s">
        <v>208</v>
      </c>
      <c r="AU150" s="6" t="s">
        <v>80</v>
      </c>
      <c r="AY150" s="6" t="s">
        <v>135</v>
      </c>
      <c r="BE150" s="99">
        <f>IF($U$150="základní",$N$150,0)</f>
        <v>0</v>
      </c>
      <c r="BF150" s="99">
        <f>IF($U$150="snížená",$N$150,0)</f>
        <v>0</v>
      </c>
      <c r="BG150" s="99">
        <f>IF($U$150="zákl. přenesená",$N$150,0)</f>
        <v>0</v>
      </c>
      <c r="BH150" s="99">
        <f>IF($U$150="sníž. přenesená",$N$150,0)</f>
        <v>0</v>
      </c>
      <c r="BI150" s="99">
        <f>IF($U$150="nulová",$N$150,0)</f>
        <v>0</v>
      </c>
      <c r="BJ150" s="6" t="s">
        <v>20</v>
      </c>
      <c r="BK150" s="99">
        <f>ROUND($L$150*$K$150,2)</f>
        <v>0</v>
      </c>
      <c r="BL150" s="6" t="s">
        <v>140</v>
      </c>
    </row>
    <row r="151" spans="2:64" s="6" customFormat="1" ht="27" customHeight="1">
      <c r="B151" s="19"/>
      <c r="C151" s="120" t="s">
        <v>230</v>
      </c>
      <c r="D151" s="120" t="s">
        <v>136</v>
      </c>
      <c r="E151" s="121" t="s">
        <v>231</v>
      </c>
      <c r="F151" s="372" t="s">
        <v>232</v>
      </c>
      <c r="G151" s="373"/>
      <c r="H151" s="373"/>
      <c r="I151" s="373"/>
      <c r="J151" s="122" t="s">
        <v>139</v>
      </c>
      <c r="K151" s="123">
        <v>7039.46</v>
      </c>
      <c r="L151" s="374">
        <v>0</v>
      </c>
      <c r="M151" s="373"/>
      <c r="N151" s="374">
        <f>ROUND($L$151*$K$151,2)</f>
        <v>0</v>
      </c>
      <c r="O151" s="373"/>
      <c r="P151" s="373"/>
      <c r="Q151" s="373"/>
      <c r="R151" s="20"/>
      <c r="S151" s="447"/>
      <c r="T151" s="124"/>
      <c r="U151" s="26" t="s">
        <v>42</v>
      </c>
      <c r="V151" s="125">
        <v>0.018</v>
      </c>
      <c r="W151" s="125">
        <f>$V$151*$K$151</f>
        <v>126.71028</v>
      </c>
      <c r="X151" s="125">
        <v>0</v>
      </c>
      <c r="Y151" s="125">
        <f>$X$151*$K$151</f>
        <v>0</v>
      </c>
      <c r="Z151" s="125">
        <v>0</v>
      </c>
      <c r="AA151" s="126">
        <f>$Z$151*$K$151</f>
        <v>0</v>
      </c>
      <c r="AR151" s="6" t="s">
        <v>140</v>
      </c>
      <c r="AT151" s="6" t="s">
        <v>136</v>
      </c>
      <c r="AU151" s="6" t="s">
        <v>80</v>
      </c>
      <c r="AY151" s="6" t="s">
        <v>135</v>
      </c>
      <c r="BE151" s="99">
        <f>IF($U$151="základní",$N$151,0)</f>
        <v>0</v>
      </c>
      <c r="BF151" s="99">
        <f>IF($U$151="snížená",$N$151,0)</f>
        <v>0</v>
      </c>
      <c r="BG151" s="99">
        <f>IF($U$151="zákl. přenesená",$N$151,0)</f>
        <v>0</v>
      </c>
      <c r="BH151" s="99">
        <f>IF($U$151="sníž. přenesená",$N$151,0)</f>
        <v>0</v>
      </c>
      <c r="BI151" s="99">
        <f>IF($U$151="nulová",$N$151,0)</f>
        <v>0</v>
      </c>
      <c r="BJ151" s="6" t="s">
        <v>20</v>
      </c>
      <c r="BK151" s="99">
        <f>ROUND($L$151*$K$151,2)</f>
        <v>0</v>
      </c>
      <c r="BL151" s="6" t="s">
        <v>140</v>
      </c>
    </row>
    <row r="152" spans="2:64" s="6" customFormat="1" ht="27" customHeight="1">
      <c r="B152" s="19"/>
      <c r="C152" s="120" t="s">
        <v>233</v>
      </c>
      <c r="D152" s="120" t="s">
        <v>136</v>
      </c>
      <c r="E152" s="121" t="s">
        <v>234</v>
      </c>
      <c r="F152" s="372" t="s">
        <v>235</v>
      </c>
      <c r="G152" s="373"/>
      <c r="H152" s="373"/>
      <c r="I152" s="373"/>
      <c r="J152" s="122" t="s">
        <v>139</v>
      </c>
      <c r="K152" s="123">
        <v>328.9</v>
      </c>
      <c r="L152" s="374">
        <v>0</v>
      </c>
      <c r="M152" s="373"/>
      <c r="N152" s="380">
        <f>ROUND($L$152*$K$152,2)</f>
        <v>0</v>
      </c>
      <c r="O152" s="381"/>
      <c r="P152" s="381"/>
      <c r="Q152" s="382"/>
      <c r="R152" s="20"/>
      <c r="S152" s="447"/>
      <c r="T152" s="124"/>
      <c r="U152" s="26" t="s">
        <v>42</v>
      </c>
      <c r="V152" s="125">
        <v>0.019</v>
      </c>
      <c r="W152" s="125">
        <f>$V$152*$K$152</f>
        <v>6.249099999999999</v>
      </c>
      <c r="X152" s="125">
        <v>0</v>
      </c>
      <c r="Y152" s="125">
        <f>$X$152*$K$152</f>
        <v>0</v>
      </c>
      <c r="Z152" s="125">
        <v>0</v>
      </c>
      <c r="AA152" s="126">
        <f>$Z$152*$K$152</f>
        <v>0</v>
      </c>
      <c r="AR152" s="6" t="s">
        <v>140</v>
      </c>
      <c r="AT152" s="6" t="s">
        <v>136</v>
      </c>
      <c r="AU152" s="6" t="s">
        <v>80</v>
      </c>
      <c r="AY152" s="6" t="s">
        <v>135</v>
      </c>
      <c r="BE152" s="99">
        <f>IF($U$152="základní",$N$152,0)</f>
        <v>0</v>
      </c>
      <c r="BF152" s="99">
        <f>IF($U$152="snížená",$N$152,0)</f>
        <v>0</v>
      </c>
      <c r="BG152" s="99">
        <f>IF($U$152="zákl. přenesená",$N$152,0)</f>
        <v>0</v>
      </c>
      <c r="BH152" s="99">
        <f>IF($U$152="sníž. přenesená",$N$152,0)</f>
        <v>0</v>
      </c>
      <c r="BI152" s="99">
        <f>IF($U$152="nulová",$N$152,0)</f>
        <v>0</v>
      </c>
      <c r="BJ152" s="6" t="s">
        <v>20</v>
      </c>
      <c r="BK152" s="99">
        <f>ROUND($L$152*$K$152,2)</f>
        <v>0</v>
      </c>
      <c r="BL152" s="6" t="s">
        <v>140</v>
      </c>
    </row>
    <row r="153" spans="2:64" s="6" customFormat="1" ht="15.75" customHeight="1">
      <c r="B153" s="19"/>
      <c r="C153" s="127" t="s">
        <v>236</v>
      </c>
      <c r="D153" s="127" t="s">
        <v>208</v>
      </c>
      <c r="E153" s="128" t="s">
        <v>237</v>
      </c>
      <c r="F153" s="377" t="s">
        <v>238</v>
      </c>
      <c r="G153" s="378"/>
      <c r="H153" s="378"/>
      <c r="I153" s="378"/>
      <c r="J153" s="129" t="s">
        <v>164</v>
      </c>
      <c r="K153" s="130">
        <v>49.335</v>
      </c>
      <c r="L153" s="374">
        <v>0</v>
      </c>
      <c r="M153" s="373"/>
      <c r="N153" s="379">
        <f>ROUND($L$153*$K$153,2)</f>
        <v>0</v>
      </c>
      <c r="O153" s="373"/>
      <c r="P153" s="373"/>
      <c r="Q153" s="373"/>
      <c r="R153" s="20"/>
      <c r="S153" s="447"/>
      <c r="T153" s="124"/>
      <c r="U153" s="26" t="s">
        <v>42</v>
      </c>
      <c r="V153" s="125">
        <v>0</v>
      </c>
      <c r="W153" s="125">
        <f>$V$153*$K$153</f>
        <v>0</v>
      </c>
      <c r="X153" s="125">
        <v>1.83</v>
      </c>
      <c r="Y153" s="125">
        <f>$X$153*$K$153</f>
        <v>90.28305</v>
      </c>
      <c r="Z153" s="125">
        <v>0</v>
      </c>
      <c r="AA153" s="126">
        <f>$Z$153*$K$153</f>
        <v>0</v>
      </c>
      <c r="AR153" s="6" t="s">
        <v>157</v>
      </c>
      <c r="AT153" s="6" t="s">
        <v>208</v>
      </c>
      <c r="AU153" s="6" t="s">
        <v>80</v>
      </c>
      <c r="AY153" s="6" t="s">
        <v>135</v>
      </c>
      <c r="BE153" s="99">
        <f>IF($U$153="základní",$N$153,0)</f>
        <v>0</v>
      </c>
      <c r="BF153" s="99">
        <f>IF($U$153="snížená",$N$153,0)</f>
        <v>0</v>
      </c>
      <c r="BG153" s="99">
        <f>IF($U$153="zákl. přenesená",$N$153,0)</f>
        <v>0</v>
      </c>
      <c r="BH153" s="99">
        <f>IF($U$153="sníž. přenesená",$N$153,0)</f>
        <v>0</v>
      </c>
      <c r="BI153" s="99">
        <f>IF($U$153="nulová",$N$153,0)</f>
        <v>0</v>
      </c>
      <c r="BJ153" s="6" t="s">
        <v>20</v>
      </c>
      <c r="BK153" s="99">
        <f>ROUND($L$153*$K$153,2)</f>
        <v>0</v>
      </c>
      <c r="BL153" s="6" t="s">
        <v>140</v>
      </c>
    </row>
    <row r="154" spans="2:64" s="6" customFormat="1" ht="27" customHeight="1">
      <c r="B154" s="19"/>
      <c r="C154" s="120" t="s">
        <v>239</v>
      </c>
      <c r="D154" s="120" t="s">
        <v>136</v>
      </c>
      <c r="E154" s="121" t="s">
        <v>240</v>
      </c>
      <c r="F154" s="372" t="s">
        <v>241</v>
      </c>
      <c r="G154" s="373"/>
      <c r="H154" s="373"/>
      <c r="I154" s="373"/>
      <c r="J154" s="122" t="s">
        <v>173</v>
      </c>
      <c r="K154" s="123">
        <v>95571.44</v>
      </c>
      <c r="L154" s="374">
        <v>0</v>
      </c>
      <c r="M154" s="373"/>
      <c r="N154" s="380">
        <f>ROUND($L$154*$K$154,2)</f>
        <v>0</v>
      </c>
      <c r="O154" s="381"/>
      <c r="P154" s="381"/>
      <c r="Q154" s="382"/>
      <c r="R154" s="20"/>
      <c r="S154" s="447"/>
      <c r="T154" s="124"/>
      <c r="U154" s="26" t="s">
        <v>42</v>
      </c>
      <c r="V154" s="125">
        <v>0.014</v>
      </c>
      <c r="W154" s="125">
        <f>$V$154*$K$154</f>
        <v>1338.00016</v>
      </c>
      <c r="X154" s="125">
        <v>0</v>
      </c>
      <c r="Y154" s="125">
        <f>$X$154*$K$154</f>
        <v>0</v>
      </c>
      <c r="Z154" s="125">
        <v>0</v>
      </c>
      <c r="AA154" s="126">
        <f>$Z$154*$K$154</f>
        <v>0</v>
      </c>
      <c r="AR154" s="6" t="s">
        <v>140</v>
      </c>
      <c r="AT154" s="6" t="s">
        <v>136</v>
      </c>
      <c r="AU154" s="6" t="s">
        <v>80</v>
      </c>
      <c r="AY154" s="6" t="s">
        <v>135</v>
      </c>
      <c r="BE154" s="99">
        <f>IF($U$154="základní",$N$154,0)</f>
        <v>0</v>
      </c>
      <c r="BF154" s="99">
        <f>IF($U$154="snížená",$N$154,0)</f>
        <v>0</v>
      </c>
      <c r="BG154" s="99">
        <f>IF($U$154="zákl. přenesená",$N$154,0)</f>
        <v>0</v>
      </c>
      <c r="BH154" s="99">
        <f>IF($U$154="sníž. přenesená",$N$154,0)</f>
        <v>0</v>
      </c>
      <c r="BI154" s="99">
        <f>IF($U$154="nulová",$N$154,0)</f>
        <v>0</v>
      </c>
      <c r="BJ154" s="6" t="s">
        <v>20</v>
      </c>
      <c r="BK154" s="99">
        <f>ROUND($L$154*$K$154,2)</f>
        <v>0</v>
      </c>
      <c r="BL154" s="6" t="s">
        <v>140</v>
      </c>
    </row>
    <row r="155" spans="2:64" s="6" customFormat="1" ht="27" customHeight="1">
      <c r="B155" s="19"/>
      <c r="C155" s="120" t="s">
        <v>242</v>
      </c>
      <c r="D155" s="120" t="s">
        <v>136</v>
      </c>
      <c r="E155" s="121" t="s">
        <v>243</v>
      </c>
      <c r="F155" s="372" t="s">
        <v>244</v>
      </c>
      <c r="G155" s="373"/>
      <c r="H155" s="373"/>
      <c r="I155" s="373"/>
      <c r="J155" s="122" t="s">
        <v>173</v>
      </c>
      <c r="K155" s="123">
        <v>9557.144</v>
      </c>
      <c r="L155" s="374">
        <v>0</v>
      </c>
      <c r="M155" s="373"/>
      <c r="N155" s="374">
        <f>ROUND($L$155*$K$155,2)</f>
        <v>0</v>
      </c>
      <c r="O155" s="373"/>
      <c r="P155" s="373"/>
      <c r="Q155" s="373"/>
      <c r="R155" s="20"/>
      <c r="S155" s="447"/>
      <c r="T155" s="124"/>
      <c r="U155" s="26" t="s">
        <v>42</v>
      </c>
      <c r="V155" s="125">
        <v>0.164</v>
      </c>
      <c r="W155" s="125">
        <f>$V$155*$K$155</f>
        <v>1567.3716160000001</v>
      </c>
      <c r="X155" s="125">
        <v>0</v>
      </c>
      <c r="Y155" s="125">
        <f>$X$155*$K$155</f>
        <v>0</v>
      </c>
      <c r="Z155" s="125">
        <v>0</v>
      </c>
      <c r="AA155" s="126">
        <f>$Z$155*$K$155</f>
        <v>0</v>
      </c>
      <c r="AR155" s="6" t="s">
        <v>140</v>
      </c>
      <c r="AT155" s="6" t="s">
        <v>136</v>
      </c>
      <c r="AU155" s="6" t="s">
        <v>80</v>
      </c>
      <c r="AY155" s="6" t="s">
        <v>135</v>
      </c>
      <c r="BE155" s="99">
        <f>IF($U$155="základní",$N$155,0)</f>
        <v>0</v>
      </c>
      <c r="BF155" s="99">
        <f>IF($U$155="snížená",$N$155,0)</f>
        <v>0</v>
      </c>
      <c r="BG155" s="99">
        <f>IF($U$155="zákl. přenesená",$N$155,0)</f>
        <v>0</v>
      </c>
      <c r="BH155" s="99">
        <f>IF($U$155="sníž. přenesená",$N$155,0)</f>
        <v>0</v>
      </c>
      <c r="BI155" s="99">
        <f>IF($U$155="nulová",$N$155,0)</f>
        <v>0</v>
      </c>
      <c r="BJ155" s="6" t="s">
        <v>20</v>
      </c>
      <c r="BK155" s="99">
        <f>ROUND($L$155*$K$155,2)</f>
        <v>0</v>
      </c>
      <c r="BL155" s="6" t="s">
        <v>140</v>
      </c>
    </row>
    <row r="156" spans="2:64" s="6" customFormat="1" ht="27" customHeight="1">
      <c r="B156" s="19"/>
      <c r="C156" s="120" t="s">
        <v>245</v>
      </c>
      <c r="D156" s="120" t="s">
        <v>136</v>
      </c>
      <c r="E156" s="121" t="s">
        <v>246</v>
      </c>
      <c r="F156" s="372" t="s">
        <v>247</v>
      </c>
      <c r="G156" s="373"/>
      <c r="H156" s="373"/>
      <c r="I156" s="373"/>
      <c r="J156" s="122" t="s">
        <v>173</v>
      </c>
      <c r="K156" s="123">
        <v>9557.144</v>
      </c>
      <c r="L156" s="374">
        <v>0</v>
      </c>
      <c r="M156" s="373"/>
      <c r="N156" s="374">
        <f>ROUND($L$156*$K$156,2)</f>
        <v>0</v>
      </c>
      <c r="O156" s="373"/>
      <c r="P156" s="373"/>
      <c r="Q156" s="373"/>
      <c r="R156" s="20"/>
      <c r="S156" s="447"/>
      <c r="T156" s="124"/>
      <c r="U156" s="26" t="s">
        <v>42</v>
      </c>
      <c r="V156" s="125">
        <v>0.24</v>
      </c>
      <c r="W156" s="125">
        <f>$V$156*$K$156</f>
        <v>2293.71456</v>
      </c>
      <c r="X156" s="125">
        <v>0</v>
      </c>
      <c r="Y156" s="125">
        <f>$X$156*$K$156</f>
        <v>0</v>
      </c>
      <c r="Z156" s="125">
        <v>0</v>
      </c>
      <c r="AA156" s="126">
        <f>$Z$156*$K$156</f>
        <v>0</v>
      </c>
      <c r="AR156" s="6" t="s">
        <v>140</v>
      </c>
      <c r="AT156" s="6" t="s">
        <v>136</v>
      </c>
      <c r="AU156" s="6" t="s">
        <v>80</v>
      </c>
      <c r="AY156" s="6" t="s">
        <v>135</v>
      </c>
      <c r="BE156" s="99">
        <f>IF($U$156="základní",$N$156,0)</f>
        <v>0</v>
      </c>
      <c r="BF156" s="99">
        <f>IF($U$156="snížená",$N$156,0)</f>
        <v>0</v>
      </c>
      <c r="BG156" s="99">
        <f>IF($U$156="zákl. přenesená",$N$156,0)</f>
        <v>0</v>
      </c>
      <c r="BH156" s="99">
        <f>IF($U$156="sníž. přenesená",$N$156,0)</f>
        <v>0</v>
      </c>
      <c r="BI156" s="99">
        <f>IF($U$156="nulová",$N$156,0)</f>
        <v>0</v>
      </c>
      <c r="BJ156" s="6" t="s">
        <v>20</v>
      </c>
      <c r="BK156" s="99">
        <f>ROUND($L$156*$K$156,2)</f>
        <v>0</v>
      </c>
      <c r="BL156" s="6" t="s">
        <v>140</v>
      </c>
    </row>
    <row r="157" spans="2:63" s="110" customFormat="1" ht="30.75" customHeight="1">
      <c r="B157" s="111"/>
      <c r="D157" s="119" t="s">
        <v>110</v>
      </c>
      <c r="N157" s="383">
        <f>$BK$157</f>
        <v>0</v>
      </c>
      <c r="O157" s="384"/>
      <c r="P157" s="384"/>
      <c r="Q157" s="384"/>
      <c r="R157" s="114"/>
      <c r="S157" s="448"/>
      <c r="T157" s="115"/>
      <c r="W157" s="116">
        <f>SUM($W$158:$W$162)</f>
        <v>1087.5276000000001</v>
      </c>
      <c r="Y157" s="116">
        <f>SUM($Y$158:$Y$162)</f>
        <v>979.9408394</v>
      </c>
      <c r="AA157" s="117">
        <f>SUM($AA$158:$AA$162)</f>
        <v>0</v>
      </c>
      <c r="AR157" s="113" t="s">
        <v>20</v>
      </c>
      <c r="AT157" s="113" t="s">
        <v>76</v>
      </c>
      <c r="AU157" s="113" t="s">
        <v>20</v>
      </c>
      <c r="AY157" s="113" t="s">
        <v>135</v>
      </c>
      <c r="BK157" s="118">
        <f>SUM($BK$158:$BK$162)</f>
        <v>0</v>
      </c>
    </row>
    <row r="158" spans="2:64" s="6" customFormat="1" ht="27" customHeight="1">
      <c r="B158" s="19"/>
      <c r="C158" s="120" t="s">
        <v>248</v>
      </c>
      <c r="D158" s="120" t="s">
        <v>136</v>
      </c>
      <c r="E158" s="121" t="s">
        <v>249</v>
      </c>
      <c r="F158" s="372" t="s">
        <v>250</v>
      </c>
      <c r="G158" s="373"/>
      <c r="H158" s="373"/>
      <c r="I158" s="373"/>
      <c r="J158" s="122" t="s">
        <v>164</v>
      </c>
      <c r="K158" s="123">
        <v>421.75</v>
      </c>
      <c r="L158" s="374">
        <v>0</v>
      </c>
      <c r="M158" s="373"/>
      <c r="N158" s="374">
        <f>ROUND($L$158*$K$158,2)</f>
        <v>0</v>
      </c>
      <c r="O158" s="373"/>
      <c r="P158" s="373"/>
      <c r="Q158" s="373"/>
      <c r="R158" s="20"/>
      <c r="S158" s="447"/>
      <c r="T158" s="124"/>
      <c r="U158" s="26" t="s">
        <v>42</v>
      </c>
      <c r="V158" s="125">
        <v>0.92</v>
      </c>
      <c r="W158" s="125">
        <f>$V$158*$K$158</f>
        <v>388.01</v>
      </c>
      <c r="X158" s="125">
        <v>1.63</v>
      </c>
      <c r="Y158" s="125">
        <f>$X$158*$K$158</f>
        <v>687.4525</v>
      </c>
      <c r="Z158" s="125">
        <v>0</v>
      </c>
      <c r="AA158" s="126">
        <f>$Z$158*$K$158</f>
        <v>0</v>
      </c>
      <c r="AR158" s="6" t="s">
        <v>140</v>
      </c>
      <c r="AT158" s="6" t="s">
        <v>136</v>
      </c>
      <c r="AU158" s="6" t="s">
        <v>80</v>
      </c>
      <c r="AY158" s="6" t="s">
        <v>135</v>
      </c>
      <c r="BE158" s="99">
        <f>IF($U$158="základní",$N$158,0)</f>
        <v>0</v>
      </c>
      <c r="BF158" s="99">
        <f>IF($U$158="snížená",$N$158,0)</f>
        <v>0</v>
      </c>
      <c r="BG158" s="99">
        <f>IF($U$158="zákl. přenesená",$N$158,0)</f>
        <v>0</v>
      </c>
      <c r="BH158" s="99">
        <f>IF($U$158="sníž. přenesená",$N$158,0)</f>
        <v>0</v>
      </c>
      <c r="BI158" s="99">
        <f>IF($U$158="nulová",$N$158,0)</f>
        <v>0</v>
      </c>
      <c r="BJ158" s="6" t="s">
        <v>20</v>
      </c>
      <c r="BK158" s="99">
        <f>ROUND($L$158*$K$158,2)</f>
        <v>0</v>
      </c>
      <c r="BL158" s="6" t="s">
        <v>140</v>
      </c>
    </row>
    <row r="159" spans="2:64" s="6" customFormat="1" ht="27" customHeight="1">
      <c r="B159" s="19"/>
      <c r="C159" s="120" t="s">
        <v>251</v>
      </c>
      <c r="D159" s="120" t="s">
        <v>136</v>
      </c>
      <c r="E159" s="121" t="s">
        <v>252</v>
      </c>
      <c r="F159" s="372" t="s">
        <v>253</v>
      </c>
      <c r="G159" s="373"/>
      <c r="H159" s="373"/>
      <c r="I159" s="373"/>
      <c r="J159" s="122" t="s">
        <v>139</v>
      </c>
      <c r="K159" s="123">
        <v>7039.46</v>
      </c>
      <c r="L159" s="374">
        <v>0</v>
      </c>
      <c r="M159" s="373"/>
      <c r="N159" s="374">
        <f>ROUND($L$159*$K$159,2)</f>
        <v>0</v>
      </c>
      <c r="O159" s="373"/>
      <c r="P159" s="373"/>
      <c r="Q159" s="373"/>
      <c r="R159" s="20"/>
      <c r="S159" s="447"/>
      <c r="T159" s="124"/>
      <c r="U159" s="26" t="s">
        <v>42</v>
      </c>
      <c r="V159" s="125">
        <v>0.06</v>
      </c>
      <c r="W159" s="125">
        <f>$V$159*$K$159</f>
        <v>422.3676</v>
      </c>
      <c r="X159" s="125">
        <v>0.00014</v>
      </c>
      <c r="Y159" s="125">
        <f>$X$159*$K$159</f>
        <v>0.9855244</v>
      </c>
      <c r="Z159" s="125">
        <v>0</v>
      </c>
      <c r="AA159" s="126">
        <f>$Z$159*$K$159</f>
        <v>0</v>
      </c>
      <c r="AR159" s="6" t="s">
        <v>140</v>
      </c>
      <c r="AT159" s="6" t="s">
        <v>136</v>
      </c>
      <c r="AU159" s="6" t="s">
        <v>80</v>
      </c>
      <c r="AY159" s="6" t="s">
        <v>135</v>
      </c>
      <c r="BE159" s="99">
        <f>IF($U$159="základní",$N$159,0)</f>
        <v>0</v>
      </c>
      <c r="BF159" s="99">
        <f>IF($U$159="snížená",$N$159,0)</f>
        <v>0</v>
      </c>
      <c r="BG159" s="99">
        <f>IF($U$159="zákl. přenesená",$N$159,0)</f>
        <v>0</v>
      </c>
      <c r="BH159" s="99">
        <f>IF($U$159="sníž. přenesená",$N$159,0)</f>
        <v>0</v>
      </c>
      <c r="BI159" s="99">
        <f>IF($U$159="nulová",$N$159,0)</f>
        <v>0</v>
      </c>
      <c r="BJ159" s="6" t="s">
        <v>20</v>
      </c>
      <c r="BK159" s="99">
        <f>ROUND($L$159*$K$159,2)</f>
        <v>0</v>
      </c>
      <c r="BL159" s="6" t="s">
        <v>140</v>
      </c>
    </row>
    <row r="160" spans="2:64" s="6" customFormat="1" ht="27" customHeight="1">
      <c r="B160" s="19"/>
      <c r="C160" s="127" t="s">
        <v>254</v>
      </c>
      <c r="D160" s="127" t="s">
        <v>208</v>
      </c>
      <c r="E160" s="128" t="s">
        <v>255</v>
      </c>
      <c r="F160" s="377" t="s">
        <v>256</v>
      </c>
      <c r="G160" s="378"/>
      <c r="H160" s="378"/>
      <c r="I160" s="378"/>
      <c r="J160" s="129" t="s">
        <v>160</v>
      </c>
      <c r="K160" s="130">
        <v>8094.85</v>
      </c>
      <c r="L160" s="379">
        <v>0</v>
      </c>
      <c r="M160" s="378"/>
      <c r="N160" s="379">
        <f>ROUND($L$160*$K$160,2)</f>
        <v>0</v>
      </c>
      <c r="O160" s="373"/>
      <c r="P160" s="373"/>
      <c r="Q160" s="373"/>
      <c r="R160" s="20"/>
      <c r="S160" s="447"/>
      <c r="T160" s="124"/>
      <c r="U160" s="26" t="s">
        <v>42</v>
      </c>
      <c r="V160" s="125">
        <v>0</v>
      </c>
      <c r="W160" s="125">
        <f>$V$160*$K$160</f>
        <v>0</v>
      </c>
      <c r="X160" s="125">
        <v>0.0015</v>
      </c>
      <c r="Y160" s="125">
        <f>$X$160*$K$160</f>
        <v>12.142275000000001</v>
      </c>
      <c r="Z160" s="125">
        <v>0</v>
      </c>
      <c r="AA160" s="126">
        <f>$Z$160*$K$160</f>
        <v>0</v>
      </c>
      <c r="AR160" s="6" t="s">
        <v>157</v>
      </c>
      <c r="AT160" s="6" t="s">
        <v>208</v>
      </c>
      <c r="AU160" s="6" t="s">
        <v>80</v>
      </c>
      <c r="AY160" s="6" t="s">
        <v>135</v>
      </c>
      <c r="BE160" s="99">
        <f>IF($U$160="základní",$N$160,0)</f>
        <v>0</v>
      </c>
      <c r="BF160" s="99">
        <f>IF($U$160="snížená",$N$160,0)</f>
        <v>0</v>
      </c>
      <c r="BG160" s="99">
        <f>IF($U$160="zákl. přenesená",$N$160,0)</f>
        <v>0</v>
      </c>
      <c r="BH160" s="99">
        <f>IF($U$160="sníž. přenesená",$N$160,0)</f>
        <v>0</v>
      </c>
      <c r="BI160" s="99">
        <f>IF($U$160="nulová",$N$160,0)</f>
        <v>0</v>
      </c>
      <c r="BJ160" s="6" t="s">
        <v>20</v>
      </c>
      <c r="BK160" s="99">
        <f>ROUND($L$160*$K$160,2)</f>
        <v>0</v>
      </c>
      <c r="BL160" s="6" t="s">
        <v>140</v>
      </c>
    </row>
    <row r="161" spans="2:64" s="6" customFormat="1" ht="39" customHeight="1">
      <c r="B161" s="19"/>
      <c r="C161" s="120" t="s">
        <v>257</v>
      </c>
      <c r="D161" s="120" t="s">
        <v>136</v>
      </c>
      <c r="E161" s="121" t="s">
        <v>258</v>
      </c>
      <c r="F161" s="372" t="s">
        <v>259</v>
      </c>
      <c r="G161" s="373"/>
      <c r="H161" s="373"/>
      <c r="I161" s="373"/>
      <c r="J161" s="122" t="s">
        <v>160</v>
      </c>
      <c r="K161" s="123">
        <v>1205</v>
      </c>
      <c r="L161" s="374">
        <v>0</v>
      </c>
      <c r="M161" s="373"/>
      <c r="N161" s="374">
        <f>ROUND($L$161*$K$161,2)</f>
        <v>0</v>
      </c>
      <c r="O161" s="373"/>
      <c r="P161" s="373"/>
      <c r="Q161" s="373"/>
      <c r="R161" s="20"/>
      <c r="S161" s="447"/>
      <c r="T161" s="124"/>
      <c r="U161" s="26" t="s">
        <v>42</v>
      </c>
      <c r="V161" s="125">
        <v>0.23</v>
      </c>
      <c r="W161" s="125">
        <f>$V$161*$K$161</f>
        <v>277.15000000000003</v>
      </c>
      <c r="X161" s="125">
        <v>0.23058</v>
      </c>
      <c r="Y161" s="125">
        <f>$X$161*$K$161</f>
        <v>277.8489</v>
      </c>
      <c r="Z161" s="125">
        <v>0</v>
      </c>
      <c r="AA161" s="126">
        <f>$Z$161*$K$161</f>
        <v>0</v>
      </c>
      <c r="AR161" s="6" t="s">
        <v>140</v>
      </c>
      <c r="AT161" s="6" t="s">
        <v>136</v>
      </c>
      <c r="AU161" s="6" t="s">
        <v>80</v>
      </c>
      <c r="AY161" s="6" t="s">
        <v>135</v>
      </c>
      <c r="BE161" s="99">
        <f>IF($U$161="základní",$N$161,0)</f>
        <v>0</v>
      </c>
      <c r="BF161" s="99">
        <f>IF($U$161="snížená",$N$161,0)</f>
        <v>0</v>
      </c>
      <c r="BG161" s="99">
        <f>IF($U$161="zákl. přenesená",$N$161,0)</f>
        <v>0</v>
      </c>
      <c r="BH161" s="99">
        <f>IF($U$161="sníž. přenesená",$N$161,0)</f>
        <v>0</v>
      </c>
      <c r="BI161" s="99">
        <f>IF($U$161="nulová",$N$161,0)</f>
        <v>0</v>
      </c>
      <c r="BJ161" s="6" t="s">
        <v>20</v>
      </c>
      <c r="BK161" s="99">
        <f>ROUND($L$161*$K$161,2)</f>
        <v>0</v>
      </c>
      <c r="BL161" s="6" t="s">
        <v>140</v>
      </c>
    </row>
    <row r="162" spans="2:64" s="6" customFormat="1" ht="15.75" customHeight="1">
      <c r="B162" s="19"/>
      <c r="C162" s="127" t="s">
        <v>260</v>
      </c>
      <c r="D162" s="127" t="s">
        <v>208</v>
      </c>
      <c r="E162" s="128" t="s">
        <v>261</v>
      </c>
      <c r="F162" s="377" t="s">
        <v>262</v>
      </c>
      <c r="G162" s="378"/>
      <c r="H162" s="378"/>
      <c r="I162" s="378"/>
      <c r="J162" s="129" t="s">
        <v>160</v>
      </c>
      <c r="K162" s="130">
        <f>1205+121</f>
        <v>1326</v>
      </c>
      <c r="L162" s="379">
        <v>0</v>
      </c>
      <c r="M162" s="378"/>
      <c r="N162" s="379">
        <f>ROUND($L$162*$K$162,2)</f>
        <v>0</v>
      </c>
      <c r="O162" s="373"/>
      <c r="P162" s="373"/>
      <c r="Q162" s="373"/>
      <c r="R162" s="20"/>
      <c r="S162" s="447"/>
      <c r="T162" s="124"/>
      <c r="U162" s="26" t="s">
        <v>42</v>
      </c>
      <c r="V162" s="125">
        <v>0</v>
      </c>
      <c r="W162" s="125">
        <f>$V$162*$K$162</f>
        <v>0</v>
      </c>
      <c r="X162" s="125">
        <v>0.00114</v>
      </c>
      <c r="Y162" s="125">
        <f>$X$162*$K$162</f>
        <v>1.5116399999999999</v>
      </c>
      <c r="Z162" s="125">
        <v>0</v>
      </c>
      <c r="AA162" s="126">
        <f>$Z$162*$K$162</f>
        <v>0</v>
      </c>
      <c r="AR162" s="6" t="s">
        <v>157</v>
      </c>
      <c r="AT162" s="6" t="s">
        <v>208</v>
      </c>
      <c r="AU162" s="6" t="s">
        <v>80</v>
      </c>
      <c r="AY162" s="6" t="s">
        <v>135</v>
      </c>
      <c r="BE162" s="99">
        <f>IF($U$162="základní",$N$162,0)</f>
        <v>0</v>
      </c>
      <c r="BF162" s="99">
        <f>IF($U$162="snížená",$N$162,0)</f>
        <v>0</v>
      </c>
      <c r="BG162" s="99">
        <f>IF($U$162="zákl. přenesená",$N$162,0)</f>
        <v>0</v>
      </c>
      <c r="BH162" s="99">
        <f>IF($U$162="sníž. přenesená",$N$162,0)</f>
        <v>0</v>
      </c>
      <c r="BI162" s="99">
        <f>IF($U$162="nulová",$N$162,0)</f>
        <v>0</v>
      </c>
      <c r="BJ162" s="6" t="s">
        <v>20</v>
      </c>
      <c r="BK162" s="99">
        <f>ROUND($L$162*$K$162,2)</f>
        <v>0</v>
      </c>
      <c r="BL162" s="6" t="s">
        <v>140</v>
      </c>
    </row>
    <row r="163" spans="2:63" s="110" customFormat="1" ht="30.75" customHeight="1">
      <c r="B163" s="111"/>
      <c r="D163" s="119" t="s">
        <v>111</v>
      </c>
      <c r="N163" s="383">
        <f>$BK$163</f>
        <v>0</v>
      </c>
      <c r="O163" s="384"/>
      <c r="P163" s="384"/>
      <c r="Q163" s="384"/>
      <c r="R163" s="114"/>
      <c r="S163" s="448"/>
      <c r="T163" s="115"/>
      <c r="W163" s="116">
        <f>SUM($W$164:$W$167)</f>
        <v>1243.6813</v>
      </c>
      <c r="Y163" s="116">
        <f>SUM($Y$164:$Y$167)</f>
        <v>28.664033000000003</v>
      </c>
      <c r="AA163" s="117">
        <f>SUM($AA$164:$AA$167)</f>
        <v>0</v>
      </c>
      <c r="AR163" s="113" t="s">
        <v>20</v>
      </c>
      <c r="AT163" s="113" t="s">
        <v>76</v>
      </c>
      <c r="AU163" s="113" t="s">
        <v>20</v>
      </c>
      <c r="AY163" s="113" t="s">
        <v>135</v>
      </c>
      <c r="BK163" s="118">
        <f>SUM($BK$164:$BK$167)</f>
        <v>0</v>
      </c>
    </row>
    <row r="164" spans="2:64" s="6" customFormat="1" ht="27" customHeight="1">
      <c r="B164" s="19"/>
      <c r="C164" s="120" t="s">
        <v>263</v>
      </c>
      <c r="D164" s="120" t="s">
        <v>136</v>
      </c>
      <c r="E164" s="121" t="s">
        <v>264</v>
      </c>
      <c r="F164" s="372" t="s">
        <v>265</v>
      </c>
      <c r="G164" s="373"/>
      <c r="H164" s="373"/>
      <c r="I164" s="373"/>
      <c r="J164" s="122" t="s">
        <v>160</v>
      </c>
      <c r="K164" s="123">
        <v>856</v>
      </c>
      <c r="L164" s="374">
        <v>0</v>
      </c>
      <c r="M164" s="373"/>
      <c r="N164" s="374">
        <f>ROUND($L$164*$K$164,2)</f>
        <v>0</v>
      </c>
      <c r="O164" s="373"/>
      <c r="P164" s="373"/>
      <c r="Q164" s="373"/>
      <c r="R164" s="20"/>
      <c r="S164" s="447"/>
      <c r="T164" s="124"/>
      <c r="U164" s="26" t="s">
        <v>42</v>
      </c>
      <c r="V164" s="125">
        <v>0.703</v>
      </c>
      <c r="W164" s="125">
        <f>$V$164*$K$164</f>
        <v>601.7679999999999</v>
      </c>
      <c r="X164" s="125">
        <v>0.00868</v>
      </c>
      <c r="Y164" s="125">
        <f>$X$164*$K$164</f>
        <v>7.43008</v>
      </c>
      <c r="Z164" s="125">
        <v>0</v>
      </c>
      <c r="AA164" s="126">
        <f>$Z$164*$K$164</f>
        <v>0</v>
      </c>
      <c r="AR164" s="6" t="s">
        <v>140</v>
      </c>
      <c r="AT164" s="6" t="s">
        <v>136</v>
      </c>
      <c r="AU164" s="6" t="s">
        <v>80</v>
      </c>
      <c r="AY164" s="6" t="s">
        <v>135</v>
      </c>
      <c r="BE164" s="99">
        <f>IF($U$164="základní",$N$164,0)</f>
        <v>0</v>
      </c>
      <c r="BF164" s="99">
        <f>IF($U$164="snížená",$N$164,0)</f>
        <v>0</v>
      </c>
      <c r="BG164" s="99">
        <f>IF($U$164="zákl. přenesená",$N$164,0)</f>
        <v>0</v>
      </c>
      <c r="BH164" s="99">
        <f>IF($U$164="sníž. přenesená",$N$164,0)</f>
        <v>0</v>
      </c>
      <c r="BI164" s="99">
        <f>IF($U$164="nulová",$N$164,0)</f>
        <v>0</v>
      </c>
      <c r="BJ164" s="6" t="s">
        <v>20</v>
      </c>
      <c r="BK164" s="99">
        <f>ROUND($L$164*$K$164,2)</f>
        <v>0</v>
      </c>
      <c r="BL164" s="6" t="s">
        <v>140</v>
      </c>
    </row>
    <row r="165" spans="2:64" s="6" customFormat="1" ht="27" customHeight="1">
      <c r="B165" s="19"/>
      <c r="C165" s="120" t="s">
        <v>266</v>
      </c>
      <c r="D165" s="120" t="s">
        <v>136</v>
      </c>
      <c r="E165" s="121" t="s">
        <v>267</v>
      </c>
      <c r="F165" s="372" t="s">
        <v>268</v>
      </c>
      <c r="G165" s="373"/>
      <c r="H165" s="373"/>
      <c r="I165" s="373"/>
      <c r="J165" s="122" t="s">
        <v>160</v>
      </c>
      <c r="K165" s="123">
        <v>334.1</v>
      </c>
      <c r="L165" s="374">
        <v>0</v>
      </c>
      <c r="M165" s="373"/>
      <c r="N165" s="374">
        <f>ROUND($L$165*$K$165,2)</f>
        <v>0</v>
      </c>
      <c r="O165" s="373"/>
      <c r="P165" s="373"/>
      <c r="Q165" s="373"/>
      <c r="R165" s="20"/>
      <c r="S165" s="447"/>
      <c r="T165" s="124"/>
      <c r="U165" s="26" t="s">
        <v>42</v>
      </c>
      <c r="V165" s="125">
        <v>0.753</v>
      </c>
      <c r="W165" s="125">
        <f>$V$165*$K$165</f>
        <v>251.5773</v>
      </c>
      <c r="X165" s="125">
        <v>0.06053</v>
      </c>
      <c r="Y165" s="125">
        <f>$X$165*$K$165</f>
        <v>20.223073000000003</v>
      </c>
      <c r="Z165" s="125">
        <v>0</v>
      </c>
      <c r="AA165" s="126">
        <f>$Z$165*$K$165</f>
        <v>0</v>
      </c>
      <c r="AR165" s="6" t="s">
        <v>140</v>
      </c>
      <c r="AT165" s="6" t="s">
        <v>136</v>
      </c>
      <c r="AU165" s="6" t="s">
        <v>80</v>
      </c>
      <c r="AY165" s="6" t="s">
        <v>135</v>
      </c>
      <c r="BE165" s="99">
        <f>IF($U$165="základní",$N$165,0)</f>
        <v>0</v>
      </c>
      <c r="BF165" s="99">
        <f>IF($U$165="snížená",$N$165,0)</f>
        <v>0</v>
      </c>
      <c r="BG165" s="99">
        <f>IF($U$165="zákl. přenesená",$N$165,0)</f>
        <v>0</v>
      </c>
      <c r="BH165" s="99">
        <f>IF($U$165="sníž. přenesená",$N$165,0)</f>
        <v>0</v>
      </c>
      <c r="BI165" s="99">
        <f>IF($U$165="nulová",$N$165,0)</f>
        <v>0</v>
      </c>
      <c r="BJ165" s="6" t="s">
        <v>20</v>
      </c>
      <c r="BK165" s="99">
        <f>ROUND($L$165*$K$165,2)</f>
        <v>0</v>
      </c>
      <c r="BL165" s="6" t="s">
        <v>140</v>
      </c>
    </row>
    <row r="166" spans="2:64" s="6" customFormat="1" ht="15.75" customHeight="1">
      <c r="B166" s="19"/>
      <c r="C166" s="120" t="s">
        <v>269</v>
      </c>
      <c r="D166" s="120" t="s">
        <v>136</v>
      </c>
      <c r="E166" s="121" t="s">
        <v>270</v>
      </c>
      <c r="F166" s="372" t="s">
        <v>271</v>
      </c>
      <c r="G166" s="373"/>
      <c r="H166" s="373"/>
      <c r="I166" s="373"/>
      <c r="J166" s="122" t="s">
        <v>160</v>
      </c>
      <c r="K166" s="123">
        <v>1248</v>
      </c>
      <c r="L166" s="374">
        <v>0</v>
      </c>
      <c r="M166" s="373"/>
      <c r="N166" s="374">
        <f>ROUND($L$166*$K$166,2)</f>
        <v>0</v>
      </c>
      <c r="O166" s="373"/>
      <c r="P166" s="373"/>
      <c r="Q166" s="373"/>
      <c r="R166" s="20"/>
      <c r="S166" s="447"/>
      <c r="T166" s="124"/>
      <c r="U166" s="26" t="s">
        <v>42</v>
      </c>
      <c r="V166" s="125">
        <v>0.05</v>
      </c>
      <c r="W166" s="125">
        <f>$V$166*$K$166</f>
        <v>62.400000000000006</v>
      </c>
      <c r="X166" s="125">
        <v>0.00081</v>
      </c>
      <c r="Y166" s="125">
        <f>$X$166*$K$166</f>
        <v>1.01088</v>
      </c>
      <c r="Z166" s="125">
        <v>0</v>
      </c>
      <c r="AA166" s="126">
        <f>$Z$166*$K$166</f>
        <v>0</v>
      </c>
      <c r="AR166" s="6" t="s">
        <v>140</v>
      </c>
      <c r="AT166" s="6" t="s">
        <v>136</v>
      </c>
      <c r="AU166" s="6" t="s">
        <v>80</v>
      </c>
      <c r="AY166" s="6" t="s">
        <v>135</v>
      </c>
      <c r="BE166" s="99">
        <f>IF($U$166="základní",$N$166,0)</f>
        <v>0</v>
      </c>
      <c r="BF166" s="99">
        <f>IF($U$166="snížená",$N$166,0)</f>
        <v>0</v>
      </c>
      <c r="BG166" s="99">
        <f>IF($U$166="zákl. přenesená",$N$166,0)</f>
        <v>0</v>
      </c>
      <c r="BH166" s="99">
        <f>IF($U$166="sníž. přenesená",$N$166,0)</f>
        <v>0</v>
      </c>
      <c r="BI166" s="99">
        <f>IF($U$166="nulová",$N$166,0)</f>
        <v>0</v>
      </c>
      <c r="BJ166" s="6" t="s">
        <v>20</v>
      </c>
      <c r="BK166" s="99">
        <f>ROUND($L$166*$K$166,2)</f>
        <v>0</v>
      </c>
      <c r="BL166" s="6" t="s">
        <v>140</v>
      </c>
    </row>
    <row r="167" spans="2:64" s="6" customFormat="1" ht="27" customHeight="1">
      <c r="B167" s="19"/>
      <c r="C167" s="120" t="s">
        <v>272</v>
      </c>
      <c r="D167" s="120" t="s">
        <v>136</v>
      </c>
      <c r="E167" s="121" t="s">
        <v>273</v>
      </c>
      <c r="F167" s="372" t="s">
        <v>274</v>
      </c>
      <c r="G167" s="373"/>
      <c r="H167" s="373"/>
      <c r="I167" s="373"/>
      <c r="J167" s="122" t="s">
        <v>160</v>
      </c>
      <c r="K167" s="123">
        <v>1952</v>
      </c>
      <c r="L167" s="374">
        <v>0</v>
      </c>
      <c r="M167" s="373"/>
      <c r="N167" s="374">
        <f>ROUND($L$167*$K$167,2)</f>
        <v>0</v>
      </c>
      <c r="O167" s="373"/>
      <c r="P167" s="373"/>
      <c r="Q167" s="373"/>
      <c r="R167" s="20"/>
      <c r="S167" s="447"/>
      <c r="T167" s="124"/>
      <c r="U167" s="26" t="s">
        <v>42</v>
      </c>
      <c r="V167" s="125">
        <v>0.168</v>
      </c>
      <c r="W167" s="125">
        <f>$V$167*$K$167</f>
        <v>327.93600000000004</v>
      </c>
      <c r="X167" s="125">
        <v>0</v>
      </c>
      <c r="Y167" s="125">
        <f>$X$167*$K$167</f>
        <v>0</v>
      </c>
      <c r="Z167" s="125">
        <v>0</v>
      </c>
      <c r="AA167" s="126">
        <f>$Z$167*$K$167</f>
        <v>0</v>
      </c>
      <c r="AR167" s="6" t="s">
        <v>140</v>
      </c>
      <c r="AT167" s="6" t="s">
        <v>136</v>
      </c>
      <c r="AU167" s="6" t="s">
        <v>80</v>
      </c>
      <c r="AY167" s="6" t="s">
        <v>135</v>
      </c>
      <c r="BE167" s="99">
        <f>IF($U$167="základní",$N$167,0)</f>
        <v>0</v>
      </c>
      <c r="BF167" s="99">
        <f>IF($U$167="snížená",$N$167,0)</f>
        <v>0</v>
      </c>
      <c r="BG167" s="99">
        <f>IF($U$167="zákl. přenesená",$N$167,0)</f>
        <v>0</v>
      </c>
      <c r="BH167" s="99">
        <f>IF($U$167="sníž. přenesená",$N$167,0)</f>
        <v>0</v>
      </c>
      <c r="BI167" s="99">
        <f>IF($U$167="nulová",$N$167,0)</f>
        <v>0</v>
      </c>
      <c r="BJ167" s="6" t="s">
        <v>20</v>
      </c>
      <c r="BK167" s="99">
        <f>ROUND($L$167*$K$167,2)</f>
        <v>0</v>
      </c>
      <c r="BL167" s="6" t="s">
        <v>140</v>
      </c>
    </row>
    <row r="168" spans="2:63" s="110" customFormat="1" ht="30.75" customHeight="1">
      <c r="B168" s="111"/>
      <c r="D168" s="119" t="s">
        <v>112</v>
      </c>
      <c r="N168" s="383">
        <f>$BK$168</f>
        <v>0</v>
      </c>
      <c r="O168" s="384"/>
      <c r="P168" s="384"/>
      <c r="Q168" s="384"/>
      <c r="R168" s="114"/>
      <c r="S168" s="448"/>
      <c r="T168" s="115"/>
      <c r="W168" s="116">
        <f>SUM($W$169:$W$188)</f>
        <v>4039.27313</v>
      </c>
      <c r="Y168" s="116">
        <f>SUM($Y$169:$Y$188)</f>
        <v>2705.3565916</v>
      </c>
      <c r="AA168" s="117">
        <f>SUM($AA$169:$AA$188)</f>
        <v>0</v>
      </c>
      <c r="AR168" s="113" t="s">
        <v>20</v>
      </c>
      <c r="AT168" s="113" t="s">
        <v>76</v>
      </c>
      <c r="AU168" s="113" t="s">
        <v>20</v>
      </c>
      <c r="AY168" s="113" t="s">
        <v>135</v>
      </c>
      <c r="BK168" s="118">
        <f>SUM($BK$169:$BK$188)</f>
        <v>0</v>
      </c>
    </row>
    <row r="169" spans="2:64" s="440" customFormat="1" ht="39" customHeight="1">
      <c r="B169" s="433"/>
      <c r="C169" s="434" t="s">
        <v>275</v>
      </c>
      <c r="D169" s="434" t="s">
        <v>136</v>
      </c>
      <c r="E169" s="435" t="s">
        <v>276</v>
      </c>
      <c r="F169" s="375" t="s">
        <v>277</v>
      </c>
      <c r="G169" s="376"/>
      <c r="H169" s="376"/>
      <c r="I169" s="376"/>
      <c r="J169" s="436" t="s">
        <v>139</v>
      </c>
      <c r="K169" s="437">
        <v>3702.85</v>
      </c>
      <c r="L169" s="438">
        <v>0</v>
      </c>
      <c r="M169" s="376"/>
      <c r="N169" s="438">
        <f>ROUND($L$169*$K$169,2)</f>
        <v>0</v>
      </c>
      <c r="O169" s="376"/>
      <c r="P169" s="376"/>
      <c r="Q169" s="376"/>
      <c r="R169" s="439"/>
      <c r="S169" s="446" t="s">
        <v>946</v>
      </c>
      <c r="T169" s="441"/>
      <c r="U169" s="442" t="s">
        <v>42</v>
      </c>
      <c r="V169" s="443">
        <v>0.108</v>
      </c>
      <c r="W169" s="443">
        <f>$V$169*$K$169</f>
        <v>399.9078</v>
      </c>
      <c r="X169" s="443">
        <v>0.26376</v>
      </c>
      <c r="Y169" s="443">
        <f>$X$169*$K$169</f>
        <v>976.6637159999999</v>
      </c>
      <c r="Z169" s="443">
        <v>0</v>
      </c>
      <c r="AA169" s="444">
        <f>$Z$169*$K$169</f>
        <v>0</v>
      </c>
      <c r="AR169" s="440" t="s">
        <v>140</v>
      </c>
      <c r="AT169" s="440" t="s">
        <v>136</v>
      </c>
      <c r="AU169" s="440" t="s">
        <v>80</v>
      </c>
      <c r="AY169" s="440" t="s">
        <v>135</v>
      </c>
      <c r="BE169" s="445">
        <f>IF($U$169="základní",$N$169,0)</f>
        <v>0</v>
      </c>
      <c r="BF169" s="445">
        <f>IF($U$169="snížená",$N$169,0)</f>
        <v>0</v>
      </c>
      <c r="BG169" s="445">
        <f>IF($U$169="zákl. přenesená",$N$169,0)</f>
        <v>0</v>
      </c>
      <c r="BH169" s="445">
        <f>IF($U$169="sníž. přenesená",$N$169,0)</f>
        <v>0</v>
      </c>
      <c r="BI169" s="445">
        <f>IF($U$169="nulová",$N$169,0)</f>
        <v>0</v>
      </c>
      <c r="BJ169" s="440" t="s">
        <v>20</v>
      </c>
      <c r="BK169" s="445">
        <f>ROUND($L$169*$K$169,2)</f>
        <v>0</v>
      </c>
      <c r="BL169" s="440" t="s">
        <v>140</v>
      </c>
    </row>
    <row r="170" spans="2:64" s="6" customFormat="1" ht="27" customHeight="1" hidden="1">
      <c r="B170" s="19"/>
      <c r="C170" s="120" t="s">
        <v>278</v>
      </c>
      <c r="D170" s="120" t="s">
        <v>136</v>
      </c>
      <c r="E170" s="121" t="s">
        <v>279</v>
      </c>
      <c r="F170" s="372" t="s">
        <v>280</v>
      </c>
      <c r="G170" s="373"/>
      <c r="H170" s="373"/>
      <c r="I170" s="373"/>
      <c r="J170" s="122" t="s">
        <v>139</v>
      </c>
      <c r="K170" s="123">
        <v>0</v>
      </c>
      <c r="L170" s="374">
        <v>0</v>
      </c>
      <c r="M170" s="373"/>
      <c r="N170" s="374">
        <f>ROUND($L$170*$K$170,2)</f>
        <v>0</v>
      </c>
      <c r="O170" s="373"/>
      <c r="P170" s="373"/>
      <c r="Q170" s="373"/>
      <c r="R170" s="20"/>
      <c r="T170" s="124"/>
      <c r="U170" s="26" t="s">
        <v>42</v>
      </c>
      <c r="V170" s="125">
        <v>0.03</v>
      </c>
      <c r="W170" s="125">
        <f>$V$170*$K$170</f>
        <v>0</v>
      </c>
      <c r="X170" s="125">
        <v>0</v>
      </c>
      <c r="Y170" s="125">
        <f>$X$170*$K$170</f>
        <v>0</v>
      </c>
      <c r="Z170" s="125">
        <v>0</v>
      </c>
      <c r="AA170" s="126">
        <f>$Z$170*$K$170</f>
        <v>0</v>
      </c>
      <c r="AR170" s="6" t="s">
        <v>140</v>
      </c>
      <c r="AT170" s="6" t="s">
        <v>136</v>
      </c>
      <c r="AU170" s="6" t="s">
        <v>80</v>
      </c>
      <c r="AY170" s="6" t="s">
        <v>135</v>
      </c>
      <c r="BE170" s="99">
        <f>IF($U$170="základní",$N$170,0)</f>
        <v>0</v>
      </c>
      <c r="BF170" s="99">
        <f>IF($U$170="snížená",$N$170,0)</f>
        <v>0</v>
      </c>
      <c r="BG170" s="99">
        <f>IF($U$170="zákl. přenesená",$N$170,0)</f>
        <v>0</v>
      </c>
      <c r="BH170" s="99">
        <f>IF($U$170="sníž. přenesená",$N$170,0)</f>
        <v>0</v>
      </c>
      <c r="BI170" s="99">
        <f>IF($U$170="nulová",$N$170,0)</f>
        <v>0</v>
      </c>
      <c r="BJ170" s="6" t="s">
        <v>20</v>
      </c>
      <c r="BK170" s="99">
        <f>ROUND($L$170*$K$170,2)</f>
        <v>0</v>
      </c>
      <c r="BL170" s="6" t="s">
        <v>140</v>
      </c>
    </row>
    <row r="171" spans="2:64" s="6" customFormat="1" ht="15.75" customHeight="1" hidden="1">
      <c r="B171" s="19"/>
      <c r="C171" s="127" t="s">
        <v>281</v>
      </c>
      <c r="D171" s="127" t="s">
        <v>208</v>
      </c>
      <c r="E171" s="128" t="s">
        <v>282</v>
      </c>
      <c r="F171" s="377" t="s">
        <v>283</v>
      </c>
      <c r="G171" s="378"/>
      <c r="H171" s="378"/>
      <c r="I171" s="378"/>
      <c r="J171" s="129" t="s">
        <v>173</v>
      </c>
      <c r="K171" s="130">
        <v>0</v>
      </c>
      <c r="L171" s="374">
        <v>0</v>
      </c>
      <c r="M171" s="373"/>
      <c r="N171" s="379">
        <f>ROUND($L$171*$K$171,2)</f>
        <v>0</v>
      </c>
      <c r="O171" s="373"/>
      <c r="P171" s="373"/>
      <c r="Q171" s="373"/>
      <c r="R171" s="20"/>
      <c r="T171" s="124"/>
      <c r="U171" s="26" t="s">
        <v>42</v>
      </c>
      <c r="V171" s="125">
        <v>0</v>
      </c>
      <c r="W171" s="125">
        <f>$V$171*$K$171</f>
        <v>0</v>
      </c>
      <c r="X171" s="125">
        <v>1</v>
      </c>
      <c r="Y171" s="125">
        <f>$X$171*$K$171</f>
        <v>0</v>
      </c>
      <c r="Z171" s="125">
        <v>0</v>
      </c>
      <c r="AA171" s="126">
        <f>$Z$171*$K$171</f>
        <v>0</v>
      </c>
      <c r="AR171" s="6" t="s">
        <v>157</v>
      </c>
      <c r="AT171" s="6" t="s">
        <v>208</v>
      </c>
      <c r="AU171" s="6" t="s">
        <v>80</v>
      </c>
      <c r="AY171" s="6" t="s">
        <v>135</v>
      </c>
      <c r="BE171" s="99">
        <f>IF($U$171="základní",$N$171,0)</f>
        <v>0</v>
      </c>
      <c r="BF171" s="99">
        <f>IF($U$171="snížená",$N$171,0)</f>
        <v>0</v>
      </c>
      <c r="BG171" s="99">
        <f>IF($U$171="zákl. přenesená",$N$171,0)</f>
        <v>0</v>
      </c>
      <c r="BH171" s="99">
        <f>IF($U$171="sníž. přenesená",$N$171,0)</f>
        <v>0</v>
      </c>
      <c r="BI171" s="99">
        <f>IF($U$171="nulová",$N$171,0)</f>
        <v>0</v>
      </c>
      <c r="BJ171" s="6" t="s">
        <v>20</v>
      </c>
      <c r="BK171" s="99">
        <f>ROUND($L$171*$K$171,2)</f>
        <v>0</v>
      </c>
      <c r="BL171" s="6" t="s">
        <v>140</v>
      </c>
    </row>
    <row r="172" spans="2:64" s="6" customFormat="1" ht="15.75" customHeight="1" hidden="1">
      <c r="B172" s="19"/>
      <c r="C172" s="127" t="s">
        <v>284</v>
      </c>
      <c r="D172" s="127" t="s">
        <v>208</v>
      </c>
      <c r="E172" s="128" t="s">
        <v>285</v>
      </c>
      <c r="F172" s="377" t="s">
        <v>286</v>
      </c>
      <c r="G172" s="378"/>
      <c r="H172" s="378"/>
      <c r="I172" s="378"/>
      <c r="J172" s="129" t="s">
        <v>173</v>
      </c>
      <c r="K172" s="130">
        <v>0</v>
      </c>
      <c r="L172" s="374">
        <v>0</v>
      </c>
      <c r="M172" s="373"/>
      <c r="N172" s="379">
        <f>ROUND($L$172*$K$172,2)</f>
        <v>0</v>
      </c>
      <c r="O172" s="373"/>
      <c r="P172" s="373"/>
      <c r="Q172" s="373"/>
      <c r="R172" s="20"/>
      <c r="T172" s="124"/>
      <c r="U172" s="26" t="s">
        <v>42</v>
      </c>
      <c r="V172" s="125">
        <v>0</v>
      </c>
      <c r="W172" s="125">
        <f>$V$172*$K$172</f>
        <v>0</v>
      </c>
      <c r="X172" s="125">
        <v>1</v>
      </c>
      <c r="Y172" s="125">
        <f>$X$172*$K$172</f>
        <v>0</v>
      </c>
      <c r="Z172" s="125">
        <v>0</v>
      </c>
      <c r="AA172" s="126">
        <f>$Z$172*$K$172</f>
        <v>0</v>
      </c>
      <c r="AR172" s="6" t="s">
        <v>157</v>
      </c>
      <c r="AT172" s="6" t="s">
        <v>208</v>
      </c>
      <c r="AU172" s="6" t="s">
        <v>80</v>
      </c>
      <c r="AY172" s="6" t="s">
        <v>135</v>
      </c>
      <c r="BE172" s="99">
        <f>IF($U$172="základní",$N$172,0)</f>
        <v>0</v>
      </c>
      <c r="BF172" s="99">
        <f>IF($U$172="snížená",$N$172,0)</f>
        <v>0</v>
      </c>
      <c r="BG172" s="99">
        <f>IF($U$172="zákl. přenesená",$N$172,0)</f>
        <v>0</v>
      </c>
      <c r="BH172" s="99">
        <f>IF($U$172="sníž. přenesená",$N$172,0)</f>
        <v>0</v>
      </c>
      <c r="BI172" s="99">
        <f>IF($U$172="nulová",$N$172,0)</f>
        <v>0</v>
      </c>
      <c r="BJ172" s="6" t="s">
        <v>20</v>
      </c>
      <c r="BK172" s="99">
        <f>ROUND($L$172*$K$172,2)</f>
        <v>0</v>
      </c>
      <c r="BL172" s="6" t="s">
        <v>140</v>
      </c>
    </row>
    <row r="173" spans="2:64" s="6" customFormat="1" ht="27" customHeight="1">
      <c r="B173" s="19"/>
      <c r="C173" s="120" t="s">
        <v>287</v>
      </c>
      <c r="D173" s="120" t="s">
        <v>136</v>
      </c>
      <c r="E173" s="121" t="s">
        <v>288</v>
      </c>
      <c r="F173" s="372" t="s">
        <v>289</v>
      </c>
      <c r="G173" s="373"/>
      <c r="H173" s="373"/>
      <c r="I173" s="373"/>
      <c r="J173" s="122" t="s">
        <v>160</v>
      </c>
      <c r="K173" s="123">
        <v>92.3</v>
      </c>
      <c r="L173" s="374">
        <v>0</v>
      </c>
      <c r="M173" s="373"/>
      <c r="N173" s="374">
        <f>ROUND($L$173*$K$173,2)</f>
        <v>0</v>
      </c>
      <c r="O173" s="373"/>
      <c r="P173" s="373"/>
      <c r="Q173" s="373"/>
      <c r="R173" s="20"/>
      <c r="T173" s="124"/>
      <c r="U173" s="26" t="s">
        <v>42</v>
      </c>
      <c r="V173" s="125">
        <v>0.046</v>
      </c>
      <c r="W173" s="125">
        <f>$V$173*$K$173</f>
        <v>4.2458</v>
      </c>
      <c r="X173" s="125">
        <v>0.0036</v>
      </c>
      <c r="Y173" s="125">
        <f>$X$173*$K$173</f>
        <v>0.33227999999999996</v>
      </c>
      <c r="Z173" s="125">
        <v>0</v>
      </c>
      <c r="AA173" s="126">
        <f>$Z$173*$K$173</f>
        <v>0</v>
      </c>
      <c r="AR173" s="6" t="s">
        <v>140</v>
      </c>
      <c r="AT173" s="6" t="s">
        <v>136</v>
      </c>
      <c r="AU173" s="6" t="s">
        <v>80</v>
      </c>
      <c r="AY173" s="6" t="s">
        <v>135</v>
      </c>
      <c r="BE173" s="99">
        <f>IF($U$173="základní",$N$173,0)</f>
        <v>0</v>
      </c>
      <c r="BF173" s="99">
        <f>IF($U$173="snížená",$N$173,0)</f>
        <v>0</v>
      </c>
      <c r="BG173" s="99">
        <f>IF($U$173="zákl. přenesená",$N$173,0)</f>
        <v>0</v>
      </c>
      <c r="BH173" s="99">
        <f>IF($U$173="sníž. přenesená",$N$173,0)</f>
        <v>0</v>
      </c>
      <c r="BI173" s="99">
        <f>IF($U$173="nulová",$N$173,0)</f>
        <v>0</v>
      </c>
      <c r="BJ173" s="6" t="s">
        <v>20</v>
      </c>
      <c r="BK173" s="99">
        <f>ROUND($L$173*$K$173,2)</f>
        <v>0</v>
      </c>
      <c r="BL173" s="6" t="s">
        <v>140</v>
      </c>
    </row>
    <row r="174" spans="2:64" s="6" customFormat="1" ht="27" customHeight="1">
      <c r="B174" s="19"/>
      <c r="C174" s="120" t="s">
        <v>290</v>
      </c>
      <c r="D174" s="120" t="s">
        <v>136</v>
      </c>
      <c r="E174" s="121" t="s">
        <v>291</v>
      </c>
      <c r="F174" s="372" t="s">
        <v>292</v>
      </c>
      <c r="G174" s="373"/>
      <c r="H174" s="373"/>
      <c r="I174" s="373"/>
      <c r="J174" s="122" t="s">
        <v>160</v>
      </c>
      <c r="K174" s="123">
        <v>17</v>
      </c>
      <c r="L174" s="374">
        <v>0</v>
      </c>
      <c r="M174" s="373"/>
      <c r="N174" s="374">
        <f>ROUND($L$174*$K$174,2)</f>
        <v>0</v>
      </c>
      <c r="O174" s="373"/>
      <c r="P174" s="373"/>
      <c r="Q174" s="373"/>
      <c r="R174" s="20"/>
      <c r="T174" s="124"/>
      <c r="U174" s="26" t="s">
        <v>42</v>
      </c>
      <c r="V174" s="125">
        <v>0.136</v>
      </c>
      <c r="W174" s="125">
        <f>$V$174*$K$174</f>
        <v>2.3120000000000003</v>
      </c>
      <c r="X174" s="125">
        <v>0.08088</v>
      </c>
      <c r="Y174" s="125">
        <f>$X$174*$K$174</f>
        <v>1.37496</v>
      </c>
      <c r="Z174" s="125">
        <v>0</v>
      </c>
      <c r="AA174" s="126">
        <f>$Z$174*$K$174</f>
        <v>0</v>
      </c>
      <c r="AR174" s="6" t="s">
        <v>140</v>
      </c>
      <c r="AT174" s="6" t="s">
        <v>136</v>
      </c>
      <c r="AU174" s="6" t="s">
        <v>80</v>
      </c>
      <c r="AY174" s="6" t="s">
        <v>135</v>
      </c>
      <c r="BE174" s="99">
        <f>IF($U$174="základní",$N$174,0)</f>
        <v>0</v>
      </c>
      <c r="BF174" s="99">
        <f>IF($U$174="snížená",$N$174,0)</f>
        <v>0</v>
      </c>
      <c r="BG174" s="99">
        <f>IF($U$174="zákl. přenesená",$N$174,0)</f>
        <v>0</v>
      </c>
      <c r="BH174" s="99">
        <f>IF($U$174="sníž. přenesená",$N$174,0)</f>
        <v>0</v>
      </c>
      <c r="BI174" s="99">
        <f>IF($U$174="nulová",$N$174,0)</f>
        <v>0</v>
      </c>
      <c r="BJ174" s="6" t="s">
        <v>20</v>
      </c>
      <c r="BK174" s="99">
        <f>ROUND($L$174*$K$174,2)</f>
        <v>0</v>
      </c>
      <c r="BL174" s="6" t="s">
        <v>140</v>
      </c>
    </row>
    <row r="175" spans="2:64" s="6" customFormat="1" ht="15.75" customHeight="1">
      <c r="B175" s="19"/>
      <c r="C175" s="127" t="s">
        <v>293</v>
      </c>
      <c r="D175" s="127" t="s">
        <v>208</v>
      </c>
      <c r="E175" s="128" t="s">
        <v>294</v>
      </c>
      <c r="F175" s="377" t="s">
        <v>295</v>
      </c>
      <c r="G175" s="378"/>
      <c r="H175" s="378"/>
      <c r="I175" s="378"/>
      <c r="J175" s="129" t="s">
        <v>296</v>
      </c>
      <c r="K175" s="130">
        <v>34.51</v>
      </c>
      <c r="L175" s="374">
        <v>0</v>
      </c>
      <c r="M175" s="373"/>
      <c r="N175" s="379">
        <f>ROUND($L$175*$K$175,2)</f>
        <v>0</v>
      </c>
      <c r="O175" s="373"/>
      <c r="P175" s="373"/>
      <c r="Q175" s="373"/>
      <c r="R175" s="20"/>
      <c r="T175" s="124"/>
      <c r="U175" s="26" t="s">
        <v>42</v>
      </c>
      <c r="V175" s="125">
        <v>0</v>
      </c>
      <c r="W175" s="125">
        <f>$V$175*$K$175</f>
        <v>0</v>
      </c>
      <c r="X175" s="125">
        <v>0.0025</v>
      </c>
      <c r="Y175" s="125">
        <f>$X$175*$K$175</f>
        <v>0.08627499999999999</v>
      </c>
      <c r="Z175" s="125">
        <v>0</v>
      </c>
      <c r="AA175" s="126">
        <f>$Z$175*$K$175</f>
        <v>0</v>
      </c>
      <c r="AR175" s="6" t="s">
        <v>157</v>
      </c>
      <c r="AT175" s="6" t="s">
        <v>208</v>
      </c>
      <c r="AU175" s="6" t="s">
        <v>80</v>
      </c>
      <c r="AY175" s="6" t="s">
        <v>135</v>
      </c>
      <c r="BE175" s="99">
        <f>IF($U$175="základní",$N$175,0)</f>
        <v>0</v>
      </c>
      <c r="BF175" s="99">
        <f>IF($U$175="snížená",$N$175,0)</f>
        <v>0</v>
      </c>
      <c r="BG175" s="99">
        <f>IF($U$175="zákl. přenesená",$N$175,0)</f>
        <v>0</v>
      </c>
      <c r="BH175" s="99">
        <f>IF($U$175="sníž. přenesená",$N$175,0)</f>
        <v>0</v>
      </c>
      <c r="BI175" s="99">
        <f>IF($U$175="nulová",$N$175,0)</f>
        <v>0</v>
      </c>
      <c r="BJ175" s="6" t="s">
        <v>20</v>
      </c>
      <c r="BK175" s="99">
        <f>ROUND($L$175*$K$175,2)</f>
        <v>0</v>
      </c>
      <c r="BL175" s="6" t="s">
        <v>140</v>
      </c>
    </row>
    <row r="176" spans="2:64" s="6" customFormat="1" ht="27" customHeight="1">
      <c r="B176" s="19"/>
      <c r="C176" s="120" t="s">
        <v>297</v>
      </c>
      <c r="D176" s="120" t="s">
        <v>136</v>
      </c>
      <c r="E176" s="121" t="s">
        <v>298</v>
      </c>
      <c r="F176" s="372" t="s">
        <v>299</v>
      </c>
      <c r="G176" s="373"/>
      <c r="H176" s="373"/>
      <c r="I176" s="373"/>
      <c r="J176" s="122" t="s">
        <v>139</v>
      </c>
      <c r="K176" s="123">
        <v>142</v>
      </c>
      <c r="L176" s="374">
        <v>0</v>
      </c>
      <c r="M176" s="373"/>
      <c r="N176" s="374">
        <f>ROUND($L$176*$K$176,2)</f>
        <v>0</v>
      </c>
      <c r="O176" s="373"/>
      <c r="P176" s="373"/>
      <c r="Q176" s="373"/>
      <c r="R176" s="20"/>
      <c r="T176" s="124"/>
      <c r="U176" s="26" t="s">
        <v>42</v>
      </c>
      <c r="V176" s="125">
        <v>0.016</v>
      </c>
      <c r="W176" s="125">
        <f>$V$176*$K$176</f>
        <v>2.2720000000000002</v>
      </c>
      <c r="X176" s="125">
        <v>0</v>
      </c>
      <c r="Y176" s="125">
        <f>$X$176*$K$176</f>
        <v>0</v>
      </c>
      <c r="Z176" s="125">
        <v>0</v>
      </c>
      <c r="AA176" s="126">
        <f>$Z$176*$K$176</f>
        <v>0</v>
      </c>
      <c r="AR176" s="6" t="s">
        <v>140</v>
      </c>
      <c r="AT176" s="6" t="s">
        <v>136</v>
      </c>
      <c r="AU176" s="6" t="s">
        <v>80</v>
      </c>
      <c r="AY176" s="6" t="s">
        <v>135</v>
      </c>
      <c r="BE176" s="99">
        <f>IF($U$176="základní",$N$176,0)</f>
        <v>0</v>
      </c>
      <c r="BF176" s="99">
        <f>IF($U$176="snížená",$N$176,0)</f>
        <v>0</v>
      </c>
      <c r="BG176" s="99">
        <f>IF($U$176="zákl. přenesená",$N$176,0)</f>
        <v>0</v>
      </c>
      <c r="BH176" s="99">
        <f>IF($U$176="sníž. přenesená",$N$176,0)</f>
        <v>0</v>
      </c>
      <c r="BI176" s="99">
        <f>IF($U$176="nulová",$N$176,0)</f>
        <v>0</v>
      </c>
      <c r="BJ176" s="6" t="s">
        <v>20</v>
      </c>
      <c r="BK176" s="99">
        <f>ROUND($L$176*$K$176,2)</f>
        <v>0</v>
      </c>
      <c r="BL176" s="6" t="s">
        <v>140</v>
      </c>
    </row>
    <row r="177" spans="2:64" s="6" customFormat="1" ht="27" customHeight="1">
      <c r="B177" s="19"/>
      <c r="C177" s="120" t="s">
        <v>300</v>
      </c>
      <c r="D177" s="120" t="s">
        <v>136</v>
      </c>
      <c r="E177" s="121" t="s">
        <v>301</v>
      </c>
      <c r="F177" s="372" t="s">
        <v>302</v>
      </c>
      <c r="G177" s="373"/>
      <c r="H177" s="373"/>
      <c r="I177" s="373"/>
      <c r="J177" s="122" t="s">
        <v>139</v>
      </c>
      <c r="K177" s="123">
        <v>15.5</v>
      </c>
      <c r="L177" s="374">
        <v>0</v>
      </c>
      <c r="M177" s="373"/>
      <c r="N177" s="374">
        <f>ROUND($L$177*$K$177,2)</f>
        <v>0</v>
      </c>
      <c r="O177" s="373"/>
      <c r="P177" s="373"/>
      <c r="Q177" s="373"/>
      <c r="R177" s="20"/>
      <c r="T177" s="124"/>
      <c r="U177" s="26" t="s">
        <v>42</v>
      </c>
      <c r="V177" s="125">
        <v>0.037</v>
      </c>
      <c r="W177" s="125">
        <f>$V$177*$K$177</f>
        <v>0.5735</v>
      </c>
      <c r="X177" s="125">
        <v>0.30361</v>
      </c>
      <c r="Y177" s="125">
        <f>$X$177*$K$177</f>
        <v>4.705954999999999</v>
      </c>
      <c r="Z177" s="125">
        <v>0</v>
      </c>
      <c r="AA177" s="126">
        <f>$Z$177*$K$177</f>
        <v>0</v>
      </c>
      <c r="AR177" s="6" t="s">
        <v>140</v>
      </c>
      <c r="AT177" s="6" t="s">
        <v>136</v>
      </c>
      <c r="AU177" s="6" t="s">
        <v>80</v>
      </c>
      <c r="AY177" s="6" t="s">
        <v>135</v>
      </c>
      <c r="BE177" s="99">
        <f>IF($U$177="základní",$N$177,0)</f>
        <v>0</v>
      </c>
      <c r="BF177" s="99">
        <f>IF($U$177="snížená",$N$177,0)</f>
        <v>0</v>
      </c>
      <c r="BG177" s="99">
        <f>IF($U$177="zákl. přenesená",$N$177,0)</f>
        <v>0</v>
      </c>
      <c r="BH177" s="99">
        <f>IF($U$177="sníž. přenesená",$N$177,0)</f>
        <v>0</v>
      </c>
      <c r="BI177" s="99">
        <f>IF($U$177="nulová",$N$177,0)</f>
        <v>0</v>
      </c>
      <c r="BJ177" s="6" t="s">
        <v>20</v>
      </c>
      <c r="BK177" s="99">
        <f>ROUND($L$177*$K$177,2)</f>
        <v>0</v>
      </c>
      <c r="BL177" s="6" t="s">
        <v>140</v>
      </c>
    </row>
    <row r="178" spans="2:64" s="6" customFormat="1" ht="27" customHeight="1">
      <c r="B178" s="19"/>
      <c r="C178" s="120" t="s">
        <v>303</v>
      </c>
      <c r="D178" s="120" t="s">
        <v>136</v>
      </c>
      <c r="E178" s="121" t="s">
        <v>304</v>
      </c>
      <c r="F178" s="372" t="s">
        <v>305</v>
      </c>
      <c r="G178" s="373"/>
      <c r="H178" s="373"/>
      <c r="I178" s="373"/>
      <c r="J178" s="122" t="s">
        <v>139</v>
      </c>
      <c r="K178" s="123">
        <v>3702.85</v>
      </c>
      <c r="L178" s="374">
        <v>0</v>
      </c>
      <c r="M178" s="373"/>
      <c r="N178" s="374">
        <f>ROUND($L$178*$K$178,2)</f>
        <v>0</v>
      </c>
      <c r="O178" s="373"/>
      <c r="P178" s="373"/>
      <c r="Q178" s="373"/>
      <c r="R178" s="20"/>
      <c r="T178" s="124"/>
      <c r="U178" s="26" t="s">
        <v>42</v>
      </c>
      <c r="V178" s="125">
        <v>0.013</v>
      </c>
      <c r="W178" s="125">
        <f>$V$178*$K$178</f>
        <v>48.137049999999995</v>
      </c>
      <c r="X178" s="125">
        <v>0</v>
      </c>
      <c r="Y178" s="125">
        <f>$X$178*$K$178</f>
        <v>0</v>
      </c>
      <c r="Z178" s="125">
        <v>0</v>
      </c>
      <c r="AA178" s="126">
        <f>$Z$178*$K$178</f>
        <v>0</v>
      </c>
      <c r="AR178" s="6" t="s">
        <v>140</v>
      </c>
      <c r="AT178" s="6" t="s">
        <v>136</v>
      </c>
      <c r="AU178" s="6" t="s">
        <v>80</v>
      </c>
      <c r="AY178" s="6" t="s">
        <v>135</v>
      </c>
      <c r="BE178" s="99">
        <f>IF($U$178="základní",$N$178,0)</f>
        <v>0</v>
      </c>
      <c r="BF178" s="99">
        <f>IF($U$178="snížená",$N$178,0)</f>
        <v>0</v>
      </c>
      <c r="BG178" s="99">
        <f>IF($U$178="zákl. přenesená",$N$178,0)</f>
        <v>0</v>
      </c>
      <c r="BH178" s="99">
        <f>IF($U$178="sníž. přenesená",$N$178,0)</f>
        <v>0</v>
      </c>
      <c r="BI178" s="99">
        <f>IF($U$178="nulová",$N$178,0)</f>
        <v>0</v>
      </c>
      <c r="BJ178" s="6" t="s">
        <v>20</v>
      </c>
      <c r="BK178" s="99">
        <f>ROUND($L$178*$K$178,2)</f>
        <v>0</v>
      </c>
      <c r="BL178" s="6" t="s">
        <v>140</v>
      </c>
    </row>
    <row r="179" spans="2:64" s="6" customFormat="1" ht="27" customHeight="1">
      <c r="B179" s="19"/>
      <c r="C179" s="120" t="s">
        <v>306</v>
      </c>
      <c r="D179" s="120" t="s">
        <v>136</v>
      </c>
      <c r="E179" s="121" t="s">
        <v>307</v>
      </c>
      <c r="F179" s="372" t="s">
        <v>308</v>
      </c>
      <c r="G179" s="373"/>
      <c r="H179" s="373"/>
      <c r="I179" s="373"/>
      <c r="J179" s="122" t="s">
        <v>139</v>
      </c>
      <c r="K179" s="123">
        <v>3648.75</v>
      </c>
      <c r="L179" s="374">
        <v>0</v>
      </c>
      <c r="M179" s="373"/>
      <c r="N179" s="374">
        <f>ROUND($L$179*$K$179,2)</f>
        <v>0</v>
      </c>
      <c r="O179" s="373"/>
      <c r="P179" s="373"/>
      <c r="Q179" s="373"/>
      <c r="R179" s="20"/>
      <c r="T179" s="124"/>
      <c r="U179" s="26" t="s">
        <v>42</v>
      </c>
      <c r="V179" s="125">
        <v>0.017</v>
      </c>
      <c r="W179" s="125">
        <f>$V$179*$K$179</f>
        <v>62.02875</v>
      </c>
      <c r="X179" s="125">
        <v>0</v>
      </c>
      <c r="Y179" s="125">
        <f>$X$179*$K$179</f>
        <v>0</v>
      </c>
      <c r="Z179" s="125">
        <v>0</v>
      </c>
      <c r="AA179" s="126">
        <f>$Z$179*$K$179</f>
        <v>0</v>
      </c>
      <c r="AR179" s="6" t="s">
        <v>140</v>
      </c>
      <c r="AT179" s="6" t="s">
        <v>136</v>
      </c>
      <c r="AU179" s="6" t="s">
        <v>80</v>
      </c>
      <c r="AY179" s="6" t="s">
        <v>135</v>
      </c>
      <c r="BE179" s="99">
        <f>IF($U$179="základní",$N$179,0)</f>
        <v>0</v>
      </c>
      <c r="BF179" s="99">
        <f>IF($U$179="snížená",$N$179,0)</f>
        <v>0</v>
      </c>
      <c r="BG179" s="99">
        <f>IF($U$179="zákl. přenesená",$N$179,0)</f>
        <v>0</v>
      </c>
      <c r="BH179" s="99">
        <f>IF($U$179="sníž. přenesená",$N$179,0)</f>
        <v>0</v>
      </c>
      <c r="BI179" s="99">
        <f>IF($U$179="nulová",$N$179,0)</f>
        <v>0</v>
      </c>
      <c r="BJ179" s="6" t="s">
        <v>20</v>
      </c>
      <c r="BK179" s="99">
        <f>ROUND($L$179*$K$179,2)</f>
        <v>0</v>
      </c>
      <c r="BL179" s="6" t="s">
        <v>140</v>
      </c>
    </row>
    <row r="180" spans="2:64" s="6" customFormat="1" ht="27" customHeight="1">
      <c r="B180" s="19"/>
      <c r="C180" s="120" t="s">
        <v>309</v>
      </c>
      <c r="D180" s="120" t="s">
        <v>136</v>
      </c>
      <c r="E180" s="121" t="s">
        <v>310</v>
      </c>
      <c r="F180" s="372" t="s">
        <v>311</v>
      </c>
      <c r="G180" s="373"/>
      <c r="H180" s="373"/>
      <c r="I180" s="373"/>
      <c r="J180" s="122" t="s">
        <v>139</v>
      </c>
      <c r="K180" s="123">
        <v>3738.8</v>
      </c>
      <c r="L180" s="374">
        <v>0</v>
      </c>
      <c r="M180" s="373"/>
      <c r="N180" s="374">
        <f>ROUND($L$180*$K$180,2)</f>
        <v>0</v>
      </c>
      <c r="O180" s="373"/>
      <c r="P180" s="373"/>
      <c r="Q180" s="373"/>
      <c r="R180" s="20"/>
      <c r="T180" s="124"/>
      <c r="U180" s="26" t="s">
        <v>42</v>
      </c>
      <c r="V180" s="125">
        <v>0.004</v>
      </c>
      <c r="W180" s="125">
        <f>$V$180*$K$180</f>
        <v>14.955200000000001</v>
      </c>
      <c r="X180" s="125">
        <v>0.00601</v>
      </c>
      <c r="Y180" s="125">
        <f>$X$180*$K$180</f>
        <v>22.470188</v>
      </c>
      <c r="Z180" s="125">
        <v>0</v>
      </c>
      <c r="AA180" s="126">
        <f>$Z$180*$K$180</f>
        <v>0</v>
      </c>
      <c r="AR180" s="6" t="s">
        <v>140</v>
      </c>
      <c r="AT180" s="6" t="s">
        <v>136</v>
      </c>
      <c r="AU180" s="6" t="s">
        <v>80</v>
      </c>
      <c r="AY180" s="6" t="s">
        <v>135</v>
      </c>
      <c r="BE180" s="99">
        <f>IF($U$180="základní",$N$180,0)</f>
        <v>0</v>
      </c>
      <c r="BF180" s="99">
        <f>IF($U$180="snížená",$N$180,0)</f>
        <v>0</v>
      </c>
      <c r="BG180" s="99">
        <f>IF($U$180="zákl. přenesená",$N$180,0)</f>
        <v>0</v>
      </c>
      <c r="BH180" s="99">
        <f>IF($U$180="sníž. přenesená",$N$180,0)</f>
        <v>0</v>
      </c>
      <c r="BI180" s="99">
        <f>IF($U$180="nulová",$N$180,0)</f>
        <v>0</v>
      </c>
      <c r="BJ180" s="6" t="s">
        <v>20</v>
      </c>
      <c r="BK180" s="99">
        <f>ROUND($L$180*$K$180,2)</f>
        <v>0</v>
      </c>
      <c r="BL180" s="6" t="s">
        <v>140</v>
      </c>
    </row>
    <row r="181" spans="2:64" s="6" customFormat="1" ht="27" customHeight="1">
      <c r="B181" s="19"/>
      <c r="C181" s="120" t="s">
        <v>312</v>
      </c>
      <c r="D181" s="120" t="s">
        <v>136</v>
      </c>
      <c r="E181" s="121" t="s">
        <v>313</v>
      </c>
      <c r="F181" s="372" t="s">
        <v>314</v>
      </c>
      <c r="G181" s="373"/>
      <c r="H181" s="373"/>
      <c r="I181" s="373"/>
      <c r="J181" s="122" t="s">
        <v>139</v>
      </c>
      <c r="K181" s="123">
        <v>3595</v>
      </c>
      <c r="L181" s="374">
        <v>0</v>
      </c>
      <c r="M181" s="373"/>
      <c r="N181" s="374">
        <f>ROUND($L$181*$K$181,2)</f>
        <v>0</v>
      </c>
      <c r="O181" s="373"/>
      <c r="P181" s="373"/>
      <c r="Q181" s="373"/>
      <c r="R181" s="20"/>
      <c r="T181" s="124"/>
      <c r="U181" s="26" t="s">
        <v>42</v>
      </c>
      <c r="V181" s="125">
        <v>0.002</v>
      </c>
      <c r="W181" s="125">
        <f>$V$181*$K$181</f>
        <v>7.19</v>
      </c>
      <c r="X181" s="125">
        <v>0.00071</v>
      </c>
      <c r="Y181" s="125">
        <f>$X$181*$K$181</f>
        <v>2.55245</v>
      </c>
      <c r="Z181" s="125">
        <v>0</v>
      </c>
      <c r="AA181" s="126">
        <f>$Z$181*$K$181</f>
        <v>0</v>
      </c>
      <c r="AR181" s="6" t="s">
        <v>140</v>
      </c>
      <c r="AT181" s="6" t="s">
        <v>136</v>
      </c>
      <c r="AU181" s="6" t="s">
        <v>80</v>
      </c>
      <c r="AY181" s="6" t="s">
        <v>135</v>
      </c>
      <c r="BE181" s="99">
        <f>IF($U$181="základní",$N$181,0)</f>
        <v>0</v>
      </c>
      <c r="BF181" s="99">
        <f>IF($U$181="snížená",$N$181,0)</f>
        <v>0</v>
      </c>
      <c r="BG181" s="99">
        <f>IF($U$181="zákl. přenesená",$N$181,0)</f>
        <v>0</v>
      </c>
      <c r="BH181" s="99">
        <f>IF($U$181="sníž. přenesená",$N$181,0)</f>
        <v>0</v>
      </c>
      <c r="BI181" s="99">
        <f>IF($U$181="nulová",$N$181,0)</f>
        <v>0</v>
      </c>
      <c r="BJ181" s="6" t="s">
        <v>20</v>
      </c>
      <c r="BK181" s="99">
        <f>ROUND($L$181*$K$181,2)</f>
        <v>0</v>
      </c>
      <c r="BL181" s="6" t="s">
        <v>140</v>
      </c>
    </row>
    <row r="182" spans="2:64" s="6" customFormat="1" ht="27" customHeight="1">
      <c r="B182" s="19"/>
      <c r="C182" s="120" t="s">
        <v>315</v>
      </c>
      <c r="D182" s="120" t="s">
        <v>136</v>
      </c>
      <c r="E182" s="121" t="s">
        <v>316</v>
      </c>
      <c r="F182" s="372" t="s">
        <v>317</v>
      </c>
      <c r="G182" s="373"/>
      <c r="H182" s="373"/>
      <c r="I182" s="373"/>
      <c r="J182" s="122" t="s">
        <v>139</v>
      </c>
      <c r="K182" s="123">
        <v>3738.8</v>
      </c>
      <c r="L182" s="374">
        <v>0</v>
      </c>
      <c r="M182" s="373"/>
      <c r="N182" s="374">
        <f>ROUND($L$182*$K$182,2)</f>
        <v>0</v>
      </c>
      <c r="O182" s="373"/>
      <c r="P182" s="373"/>
      <c r="Q182" s="373"/>
      <c r="R182" s="20"/>
      <c r="T182" s="124"/>
      <c r="U182" s="26" t="s">
        <v>42</v>
      </c>
      <c r="V182" s="125">
        <v>0.031</v>
      </c>
      <c r="W182" s="125">
        <f>$V$182*$K$182</f>
        <v>115.9028</v>
      </c>
      <c r="X182" s="125">
        <v>0</v>
      </c>
      <c r="Y182" s="125">
        <f>$X$182*$K$182</f>
        <v>0</v>
      </c>
      <c r="Z182" s="125">
        <v>0</v>
      </c>
      <c r="AA182" s="126">
        <f>$Z$182*$K$182</f>
        <v>0</v>
      </c>
      <c r="AR182" s="6" t="s">
        <v>140</v>
      </c>
      <c r="AT182" s="6" t="s">
        <v>136</v>
      </c>
      <c r="AU182" s="6" t="s">
        <v>80</v>
      </c>
      <c r="AY182" s="6" t="s">
        <v>135</v>
      </c>
      <c r="BE182" s="99">
        <f>IF($U$182="základní",$N$182,0)</f>
        <v>0</v>
      </c>
      <c r="BF182" s="99">
        <f>IF($U$182="snížená",$N$182,0)</f>
        <v>0</v>
      </c>
      <c r="BG182" s="99">
        <f>IF($U$182="zákl. přenesená",$N$182,0)</f>
        <v>0</v>
      </c>
      <c r="BH182" s="99">
        <f>IF($U$182="sníž. přenesená",$N$182,0)</f>
        <v>0</v>
      </c>
      <c r="BI182" s="99">
        <f>IF($U$182="nulová",$N$182,0)</f>
        <v>0</v>
      </c>
      <c r="BJ182" s="6" t="s">
        <v>20</v>
      </c>
      <c r="BK182" s="99">
        <f>ROUND($L$182*$K$182,2)</f>
        <v>0</v>
      </c>
      <c r="BL182" s="6" t="s">
        <v>140</v>
      </c>
    </row>
    <row r="183" spans="2:64" s="6" customFormat="1" ht="15.75" customHeight="1">
      <c r="B183" s="19"/>
      <c r="C183" s="120" t="s">
        <v>318</v>
      </c>
      <c r="D183" s="120" t="s">
        <v>136</v>
      </c>
      <c r="E183" s="121" t="s">
        <v>319</v>
      </c>
      <c r="F183" s="372" t="s">
        <v>320</v>
      </c>
      <c r="G183" s="373"/>
      <c r="H183" s="373"/>
      <c r="I183" s="373"/>
      <c r="J183" s="122" t="s">
        <v>139</v>
      </c>
      <c r="K183" s="123">
        <v>3774.75</v>
      </c>
      <c r="L183" s="374">
        <v>0</v>
      </c>
      <c r="M183" s="373"/>
      <c r="N183" s="374">
        <f>ROUND($L$183*$K$183,2)</f>
        <v>0</v>
      </c>
      <c r="O183" s="373"/>
      <c r="P183" s="373"/>
      <c r="Q183" s="373"/>
      <c r="R183" s="20"/>
      <c r="T183" s="124"/>
      <c r="U183" s="26" t="s">
        <v>42</v>
      </c>
      <c r="V183" s="125">
        <v>0.031</v>
      </c>
      <c r="W183" s="125">
        <f>$V$183*$K$183</f>
        <v>117.01725</v>
      </c>
      <c r="X183" s="125">
        <v>0</v>
      </c>
      <c r="Y183" s="125">
        <f>$X$183*$K$183</f>
        <v>0</v>
      </c>
      <c r="Z183" s="125">
        <v>0</v>
      </c>
      <c r="AA183" s="126">
        <f>$Z$183*$K$183</f>
        <v>0</v>
      </c>
      <c r="AR183" s="6" t="s">
        <v>140</v>
      </c>
      <c r="AT183" s="6" t="s">
        <v>136</v>
      </c>
      <c r="AU183" s="6" t="s">
        <v>80</v>
      </c>
      <c r="AY183" s="6" t="s">
        <v>135</v>
      </c>
      <c r="BE183" s="99">
        <f>IF($U$183="základní",$N$183,0)</f>
        <v>0</v>
      </c>
      <c r="BF183" s="99">
        <f>IF($U$183="snížená",$N$183,0)</f>
        <v>0</v>
      </c>
      <c r="BG183" s="99">
        <f>IF($U$183="zákl. přenesená",$N$183,0)</f>
        <v>0</v>
      </c>
      <c r="BH183" s="99">
        <f>IF($U$183="sníž. přenesená",$N$183,0)</f>
        <v>0</v>
      </c>
      <c r="BI183" s="99">
        <f>IF($U$183="nulová",$N$183,0)</f>
        <v>0</v>
      </c>
      <c r="BJ183" s="6" t="s">
        <v>20</v>
      </c>
      <c r="BK183" s="99">
        <f>ROUND($L$183*$K$183,2)</f>
        <v>0</v>
      </c>
      <c r="BL183" s="6" t="s">
        <v>140</v>
      </c>
    </row>
    <row r="184" spans="2:64" s="6" customFormat="1" ht="27" customHeight="1">
      <c r="B184" s="19"/>
      <c r="C184" s="120" t="s">
        <v>321</v>
      </c>
      <c r="D184" s="120" t="s">
        <v>136</v>
      </c>
      <c r="E184" s="121" t="s">
        <v>322</v>
      </c>
      <c r="F184" s="372" t="s">
        <v>323</v>
      </c>
      <c r="G184" s="373"/>
      <c r="H184" s="373"/>
      <c r="I184" s="373"/>
      <c r="J184" s="122" t="s">
        <v>139</v>
      </c>
      <c r="K184" s="123">
        <v>2562</v>
      </c>
      <c r="L184" s="374">
        <v>0</v>
      </c>
      <c r="M184" s="373"/>
      <c r="N184" s="374">
        <f>ROUND($L$184*$K$184,2)</f>
        <v>0</v>
      </c>
      <c r="O184" s="373"/>
      <c r="P184" s="373"/>
      <c r="Q184" s="373"/>
      <c r="R184" s="20"/>
      <c r="T184" s="124"/>
      <c r="U184" s="26" t="s">
        <v>42</v>
      </c>
      <c r="V184" s="125">
        <v>1.171</v>
      </c>
      <c r="W184" s="125">
        <f>$V$184*$K$184</f>
        <v>3000.1020000000003</v>
      </c>
      <c r="X184" s="125">
        <v>0.1837</v>
      </c>
      <c r="Y184" s="125">
        <f>$X$184*$K$184</f>
        <v>470.6394</v>
      </c>
      <c r="Z184" s="125">
        <v>0</v>
      </c>
      <c r="AA184" s="126">
        <f>$Z$184*$K$184</f>
        <v>0</v>
      </c>
      <c r="AR184" s="6" t="s">
        <v>140</v>
      </c>
      <c r="AT184" s="6" t="s">
        <v>136</v>
      </c>
      <c r="AU184" s="6" t="s">
        <v>80</v>
      </c>
      <c r="AY184" s="6" t="s">
        <v>135</v>
      </c>
      <c r="BE184" s="99">
        <f>IF($U$184="základní",$N$184,0)</f>
        <v>0</v>
      </c>
      <c r="BF184" s="99">
        <f>IF($U$184="snížená",$N$184,0)</f>
        <v>0</v>
      </c>
      <c r="BG184" s="99">
        <f>IF($U$184="zákl. přenesená",$N$184,0)</f>
        <v>0</v>
      </c>
      <c r="BH184" s="99">
        <f>IF($U$184="sníž. přenesená",$N$184,0)</f>
        <v>0</v>
      </c>
      <c r="BI184" s="99">
        <f>IF($U$184="nulová",$N$184,0)</f>
        <v>0</v>
      </c>
      <c r="BJ184" s="6" t="s">
        <v>20</v>
      </c>
      <c r="BK184" s="99">
        <f>ROUND($L$184*$K$184,2)</f>
        <v>0</v>
      </c>
      <c r="BL184" s="6" t="s">
        <v>140</v>
      </c>
    </row>
    <row r="185" spans="2:64" s="6" customFormat="1" ht="15.75" customHeight="1">
      <c r="B185" s="19"/>
      <c r="C185" s="127" t="s">
        <v>324</v>
      </c>
      <c r="D185" s="127" t="s">
        <v>208</v>
      </c>
      <c r="E185" s="128" t="s">
        <v>325</v>
      </c>
      <c r="F185" s="377" t="s">
        <v>326</v>
      </c>
      <c r="G185" s="378"/>
      <c r="H185" s="378"/>
      <c r="I185" s="378"/>
      <c r="J185" s="129" t="s">
        <v>173</v>
      </c>
      <c r="K185" s="130">
        <v>691.74</v>
      </c>
      <c r="L185" s="374">
        <v>0</v>
      </c>
      <c r="M185" s="373"/>
      <c r="N185" s="379">
        <f>ROUND($L$185*$K$185,2)</f>
        <v>0</v>
      </c>
      <c r="O185" s="373"/>
      <c r="P185" s="373"/>
      <c r="Q185" s="373"/>
      <c r="R185" s="20"/>
      <c r="T185" s="124"/>
      <c r="U185" s="26" t="s">
        <v>42</v>
      </c>
      <c r="V185" s="125">
        <v>0</v>
      </c>
      <c r="W185" s="125">
        <f>$V$185*$K$185</f>
        <v>0</v>
      </c>
      <c r="X185" s="125">
        <v>1</v>
      </c>
      <c r="Y185" s="125">
        <f>$X$185*$K$185</f>
        <v>691.74</v>
      </c>
      <c r="Z185" s="125">
        <v>0</v>
      </c>
      <c r="AA185" s="126">
        <f>$Z$185*$K$185</f>
        <v>0</v>
      </c>
      <c r="AR185" s="6" t="s">
        <v>157</v>
      </c>
      <c r="AT185" s="6" t="s">
        <v>208</v>
      </c>
      <c r="AU185" s="6" t="s">
        <v>80</v>
      </c>
      <c r="AY185" s="6" t="s">
        <v>135</v>
      </c>
      <c r="BE185" s="99">
        <f>IF($U$185="základní",$N$185,0)</f>
        <v>0</v>
      </c>
      <c r="BF185" s="99">
        <f>IF($U$185="snížená",$N$185,0)</f>
        <v>0</v>
      </c>
      <c r="BG185" s="99">
        <f>IF($U$185="zákl. přenesená",$N$185,0)</f>
        <v>0</v>
      </c>
      <c r="BH185" s="99">
        <f>IF($U$185="sníž. přenesená",$N$185,0)</f>
        <v>0</v>
      </c>
      <c r="BI185" s="99">
        <f>IF($U$185="nulová",$N$185,0)</f>
        <v>0</v>
      </c>
      <c r="BJ185" s="6" t="s">
        <v>20</v>
      </c>
      <c r="BK185" s="99">
        <f>ROUND($L$185*$K$185,2)</f>
        <v>0</v>
      </c>
      <c r="BL185" s="6" t="s">
        <v>140</v>
      </c>
    </row>
    <row r="186" spans="2:64" s="6" customFormat="1" ht="27" customHeight="1">
      <c r="B186" s="19"/>
      <c r="C186" s="120" t="s">
        <v>327</v>
      </c>
      <c r="D186" s="120" t="s">
        <v>136</v>
      </c>
      <c r="E186" s="121" t="s">
        <v>328</v>
      </c>
      <c r="F186" s="372" t="s">
        <v>329</v>
      </c>
      <c r="G186" s="373"/>
      <c r="H186" s="373"/>
      <c r="I186" s="373"/>
      <c r="J186" s="122" t="s">
        <v>139</v>
      </c>
      <c r="K186" s="123">
        <v>2638.86</v>
      </c>
      <c r="L186" s="374">
        <v>0</v>
      </c>
      <c r="M186" s="373"/>
      <c r="N186" s="374">
        <f>ROUND($L$186*$K$186,2)</f>
        <v>0</v>
      </c>
      <c r="O186" s="373"/>
      <c r="P186" s="373"/>
      <c r="Q186" s="373"/>
      <c r="R186" s="20"/>
      <c r="T186" s="124"/>
      <c r="U186" s="26" t="s">
        <v>42</v>
      </c>
      <c r="V186" s="125">
        <v>0.037</v>
      </c>
      <c r="W186" s="125">
        <f>$V$186*$K$186</f>
        <v>97.63782</v>
      </c>
      <c r="X186" s="125">
        <v>0.20266</v>
      </c>
      <c r="Y186" s="125">
        <f>$X$186*$K$186</f>
        <v>534.7913676000001</v>
      </c>
      <c r="Z186" s="125">
        <v>0</v>
      </c>
      <c r="AA186" s="126">
        <f>$Z$186*$K$186</f>
        <v>0</v>
      </c>
      <c r="AR186" s="6" t="s">
        <v>140</v>
      </c>
      <c r="AT186" s="6" t="s">
        <v>136</v>
      </c>
      <c r="AU186" s="6" t="s">
        <v>80</v>
      </c>
      <c r="AY186" s="6" t="s">
        <v>135</v>
      </c>
      <c r="BE186" s="99">
        <f>IF($U$186="základní",$N$186,0)</f>
        <v>0</v>
      </c>
      <c r="BF186" s="99">
        <f>IF($U$186="snížená",$N$186,0)</f>
        <v>0</v>
      </c>
      <c r="BG186" s="99">
        <f>IF($U$186="zákl. přenesená",$N$186,0)</f>
        <v>0</v>
      </c>
      <c r="BH186" s="99">
        <f>IF($U$186="sníž. přenesená",$N$186,0)</f>
        <v>0</v>
      </c>
      <c r="BI186" s="99">
        <f>IF($U$186="nulová",$N$186,0)</f>
        <v>0</v>
      </c>
      <c r="BJ186" s="6" t="s">
        <v>20</v>
      </c>
      <c r="BK186" s="99">
        <f>ROUND($L$186*$K$186,2)</f>
        <v>0</v>
      </c>
      <c r="BL186" s="6" t="s">
        <v>140</v>
      </c>
    </row>
    <row r="187" spans="2:64" s="6" customFormat="1" ht="15.75" customHeight="1">
      <c r="B187" s="19"/>
      <c r="C187" s="120" t="s">
        <v>330</v>
      </c>
      <c r="D187" s="120" t="s">
        <v>136</v>
      </c>
      <c r="E187" s="121" t="s">
        <v>331</v>
      </c>
      <c r="F187" s="372" t="s">
        <v>332</v>
      </c>
      <c r="G187" s="373"/>
      <c r="H187" s="373"/>
      <c r="I187" s="373"/>
      <c r="J187" s="122" t="s">
        <v>139</v>
      </c>
      <c r="K187" s="123">
        <v>2664.48</v>
      </c>
      <c r="L187" s="374">
        <v>0</v>
      </c>
      <c r="M187" s="373"/>
      <c r="N187" s="374">
        <f>ROUND($L$187*$K$187,2)</f>
        <v>0</v>
      </c>
      <c r="O187" s="373"/>
      <c r="P187" s="373"/>
      <c r="Q187" s="373"/>
      <c r="R187" s="20"/>
      <c r="T187" s="124"/>
      <c r="U187" s="26" t="s">
        <v>42</v>
      </c>
      <c r="V187" s="125">
        <v>0.029</v>
      </c>
      <c r="W187" s="125">
        <f>$V$187*$K$187</f>
        <v>77.26992</v>
      </c>
      <c r="X187" s="125">
        <v>0</v>
      </c>
      <c r="Y187" s="125">
        <f>$X$187*$K$187</f>
        <v>0</v>
      </c>
      <c r="Z187" s="125">
        <v>0</v>
      </c>
      <c r="AA187" s="126">
        <f>$Z$187*$K$187</f>
        <v>0</v>
      </c>
      <c r="AR187" s="6" t="s">
        <v>140</v>
      </c>
      <c r="AT187" s="6" t="s">
        <v>136</v>
      </c>
      <c r="AU187" s="6" t="s">
        <v>80</v>
      </c>
      <c r="AY187" s="6" t="s">
        <v>135</v>
      </c>
      <c r="BE187" s="99">
        <f>IF($U$187="základní",$N$187,0)</f>
        <v>0</v>
      </c>
      <c r="BF187" s="99">
        <f>IF($U$187="snížená",$N$187,0)</f>
        <v>0</v>
      </c>
      <c r="BG187" s="99">
        <f>IF($U$187="zákl. přenesená",$N$187,0)</f>
        <v>0</v>
      </c>
      <c r="BH187" s="99">
        <f>IF($U$187="sníž. přenesená",$N$187,0)</f>
        <v>0</v>
      </c>
      <c r="BI187" s="99">
        <f>IF($U$187="nulová",$N$187,0)</f>
        <v>0</v>
      </c>
      <c r="BJ187" s="6" t="s">
        <v>20</v>
      </c>
      <c r="BK187" s="99">
        <f>ROUND($L$187*$K$187,2)</f>
        <v>0</v>
      </c>
      <c r="BL187" s="6" t="s">
        <v>140</v>
      </c>
    </row>
    <row r="188" spans="2:64" s="6" customFormat="1" ht="27" customHeight="1">
      <c r="B188" s="19"/>
      <c r="C188" s="120" t="s">
        <v>333</v>
      </c>
      <c r="D188" s="120" t="s">
        <v>136</v>
      </c>
      <c r="E188" s="121" t="s">
        <v>334</v>
      </c>
      <c r="F188" s="372" t="s">
        <v>335</v>
      </c>
      <c r="G188" s="373"/>
      <c r="H188" s="373"/>
      <c r="I188" s="373"/>
      <c r="J188" s="122" t="s">
        <v>139</v>
      </c>
      <c r="K188" s="123">
        <v>2638.86</v>
      </c>
      <c r="L188" s="374">
        <v>0</v>
      </c>
      <c r="M188" s="373"/>
      <c r="N188" s="374">
        <f>ROUND($L$188*$K$188,2)</f>
        <v>0</v>
      </c>
      <c r="O188" s="373"/>
      <c r="P188" s="373"/>
      <c r="Q188" s="373"/>
      <c r="R188" s="20"/>
      <c r="T188" s="124"/>
      <c r="U188" s="26" t="s">
        <v>42</v>
      </c>
      <c r="V188" s="125">
        <v>0.034</v>
      </c>
      <c r="W188" s="125">
        <f>$V$188*$K$188</f>
        <v>89.72124000000001</v>
      </c>
      <c r="X188" s="125">
        <v>0</v>
      </c>
      <c r="Y188" s="125">
        <f>$X$188*$K$188</f>
        <v>0</v>
      </c>
      <c r="Z188" s="125">
        <v>0</v>
      </c>
      <c r="AA188" s="126">
        <f>$Z$188*$K$188</f>
        <v>0</v>
      </c>
      <c r="AR188" s="6" t="s">
        <v>140</v>
      </c>
      <c r="AT188" s="6" t="s">
        <v>136</v>
      </c>
      <c r="AU188" s="6" t="s">
        <v>80</v>
      </c>
      <c r="AY188" s="6" t="s">
        <v>135</v>
      </c>
      <c r="BE188" s="99">
        <f>IF($U$188="základní",$N$188,0)</f>
        <v>0</v>
      </c>
      <c r="BF188" s="99">
        <f>IF($U$188="snížená",$N$188,0)</f>
        <v>0</v>
      </c>
      <c r="BG188" s="99">
        <f>IF($U$188="zákl. přenesená",$N$188,0)</f>
        <v>0</v>
      </c>
      <c r="BH188" s="99">
        <f>IF($U$188="sníž. přenesená",$N$188,0)</f>
        <v>0</v>
      </c>
      <c r="BI188" s="99">
        <f>IF($U$188="nulová",$N$188,0)</f>
        <v>0</v>
      </c>
      <c r="BJ188" s="6" t="s">
        <v>20</v>
      </c>
      <c r="BK188" s="99">
        <f>ROUND($L$188*$K$188,2)</f>
        <v>0</v>
      </c>
      <c r="BL188" s="6" t="s">
        <v>140</v>
      </c>
    </row>
    <row r="189" spans="2:63" s="110" customFormat="1" ht="30.75" customHeight="1">
      <c r="B189" s="111"/>
      <c r="D189" s="119" t="s">
        <v>113</v>
      </c>
      <c r="N189" s="383">
        <f>$BK$189</f>
        <v>0</v>
      </c>
      <c r="O189" s="384"/>
      <c r="P189" s="384"/>
      <c r="Q189" s="384"/>
      <c r="R189" s="114"/>
      <c r="T189" s="115"/>
      <c r="W189" s="116">
        <f>SUM($W$190:$W$215)</f>
        <v>1452.6917</v>
      </c>
      <c r="Y189" s="116">
        <f>SUM($Y$190:$Y$215)</f>
        <v>410.47105000000005</v>
      </c>
      <c r="AA189" s="117">
        <f>SUM($AA$190:$AA$215)</f>
        <v>0</v>
      </c>
      <c r="AR189" s="113" t="s">
        <v>20</v>
      </c>
      <c r="AT189" s="113" t="s">
        <v>76</v>
      </c>
      <c r="AU189" s="113" t="s">
        <v>20</v>
      </c>
      <c r="AY189" s="113" t="s">
        <v>135</v>
      </c>
      <c r="BK189" s="118">
        <f>SUM($BK$190:$BK$215)</f>
        <v>0</v>
      </c>
    </row>
    <row r="190" spans="2:64" s="6" customFormat="1" ht="15.75" customHeight="1">
      <c r="B190" s="19"/>
      <c r="C190" s="120" t="s">
        <v>336</v>
      </c>
      <c r="D190" s="120" t="s">
        <v>136</v>
      </c>
      <c r="E190" s="121" t="s">
        <v>337</v>
      </c>
      <c r="F190" s="372" t="s">
        <v>338</v>
      </c>
      <c r="G190" s="373"/>
      <c r="H190" s="373"/>
      <c r="I190" s="373"/>
      <c r="J190" s="122" t="s">
        <v>296</v>
      </c>
      <c r="K190" s="123">
        <v>17</v>
      </c>
      <c r="L190" s="374">
        <v>0</v>
      </c>
      <c r="M190" s="373"/>
      <c r="N190" s="374">
        <f>ROUND($L$190*$K$190,2)</f>
        <v>0</v>
      </c>
      <c r="O190" s="373"/>
      <c r="P190" s="373"/>
      <c r="Q190" s="373"/>
      <c r="R190" s="20"/>
      <c r="T190" s="124"/>
      <c r="U190" s="26" t="s">
        <v>42</v>
      </c>
      <c r="V190" s="125">
        <v>0.101</v>
      </c>
      <c r="W190" s="125">
        <f>$V$190*$K$190</f>
        <v>1.717</v>
      </c>
      <c r="X190" s="125">
        <v>0</v>
      </c>
      <c r="Y190" s="125">
        <f>$X$190*$K$190</f>
        <v>0</v>
      </c>
      <c r="Z190" s="125">
        <v>0</v>
      </c>
      <c r="AA190" s="126">
        <f>$Z$190*$K$190</f>
        <v>0</v>
      </c>
      <c r="AR190" s="6" t="s">
        <v>140</v>
      </c>
      <c r="AT190" s="6" t="s">
        <v>136</v>
      </c>
      <c r="AU190" s="6" t="s">
        <v>80</v>
      </c>
      <c r="AY190" s="6" t="s">
        <v>135</v>
      </c>
      <c r="BE190" s="99">
        <f>IF($U$190="základní",$N$190,0)</f>
        <v>0</v>
      </c>
      <c r="BF190" s="99">
        <f>IF($U$190="snížená",$N$190,0)</f>
        <v>0</v>
      </c>
      <c r="BG190" s="99">
        <f>IF($U$190="zákl. přenesená",$N$190,0)</f>
        <v>0</v>
      </c>
      <c r="BH190" s="99">
        <f>IF($U$190="sníž. přenesená",$N$190,0)</f>
        <v>0</v>
      </c>
      <c r="BI190" s="99">
        <f>IF($U$190="nulová",$N$190,0)</f>
        <v>0</v>
      </c>
      <c r="BJ190" s="6" t="s">
        <v>20</v>
      </c>
      <c r="BK190" s="99">
        <f>ROUND($L$190*$K$190,2)</f>
        <v>0</v>
      </c>
      <c r="BL190" s="6" t="s">
        <v>140</v>
      </c>
    </row>
    <row r="191" spans="2:64" s="6" customFormat="1" ht="27" customHeight="1">
      <c r="B191" s="19"/>
      <c r="C191" s="127" t="s">
        <v>339</v>
      </c>
      <c r="D191" s="127" t="s">
        <v>208</v>
      </c>
      <c r="E191" s="128" t="s">
        <v>340</v>
      </c>
      <c r="F191" s="377" t="s">
        <v>341</v>
      </c>
      <c r="G191" s="378"/>
      <c r="H191" s="378"/>
      <c r="I191" s="378"/>
      <c r="J191" s="129" t="s">
        <v>296</v>
      </c>
      <c r="K191" s="130">
        <v>17</v>
      </c>
      <c r="L191" s="379">
        <v>0</v>
      </c>
      <c r="M191" s="378"/>
      <c r="N191" s="379">
        <f>ROUND($L$191*$K$191,2)</f>
        <v>0</v>
      </c>
      <c r="O191" s="373"/>
      <c r="P191" s="373"/>
      <c r="Q191" s="373"/>
      <c r="R191" s="20"/>
      <c r="T191" s="124"/>
      <c r="U191" s="26" t="s">
        <v>42</v>
      </c>
      <c r="V191" s="125">
        <v>0</v>
      </c>
      <c r="W191" s="125">
        <f>$V$191*$K$191</f>
        <v>0</v>
      </c>
      <c r="X191" s="125">
        <v>0.004</v>
      </c>
      <c r="Y191" s="125">
        <f>$X$191*$K$191</f>
        <v>0.068</v>
      </c>
      <c r="Z191" s="125">
        <v>0</v>
      </c>
      <c r="AA191" s="126">
        <f>$Z$191*$K$191</f>
        <v>0</v>
      </c>
      <c r="AR191" s="6" t="s">
        <v>157</v>
      </c>
      <c r="AT191" s="6" t="s">
        <v>208</v>
      </c>
      <c r="AU191" s="6" t="s">
        <v>80</v>
      </c>
      <c r="AY191" s="6" t="s">
        <v>135</v>
      </c>
      <c r="BE191" s="99">
        <f>IF($U$191="základní",$N$191,0)</f>
        <v>0</v>
      </c>
      <c r="BF191" s="99">
        <f>IF($U$191="snížená",$N$191,0)</f>
        <v>0</v>
      </c>
      <c r="BG191" s="99">
        <f>IF($U$191="zákl. přenesená",$N$191,0)</f>
        <v>0</v>
      </c>
      <c r="BH191" s="99">
        <f>IF($U$191="sníž. přenesená",$N$191,0)</f>
        <v>0</v>
      </c>
      <c r="BI191" s="99">
        <f>IF($U$191="nulová",$N$191,0)</f>
        <v>0</v>
      </c>
      <c r="BJ191" s="6" t="s">
        <v>20</v>
      </c>
      <c r="BK191" s="99">
        <f>ROUND($L$191*$K$191,2)</f>
        <v>0</v>
      </c>
      <c r="BL191" s="6" t="s">
        <v>140</v>
      </c>
    </row>
    <row r="192" spans="2:64" s="6" customFormat="1" ht="15.75" customHeight="1">
      <c r="B192" s="19"/>
      <c r="C192" s="127" t="s">
        <v>342</v>
      </c>
      <c r="D192" s="127" t="s">
        <v>208</v>
      </c>
      <c r="E192" s="128" t="s">
        <v>343</v>
      </c>
      <c r="F192" s="377" t="s">
        <v>344</v>
      </c>
      <c r="G192" s="378"/>
      <c r="H192" s="378"/>
      <c r="I192" s="378"/>
      <c r="J192" s="129" t="s">
        <v>296</v>
      </c>
      <c r="K192" s="130">
        <v>17.17</v>
      </c>
      <c r="L192" s="374">
        <v>0</v>
      </c>
      <c r="M192" s="373"/>
      <c r="N192" s="379">
        <f>ROUND($L$192*$K$192,2)</f>
        <v>0</v>
      </c>
      <c r="O192" s="373"/>
      <c r="P192" s="373"/>
      <c r="Q192" s="373"/>
      <c r="R192" s="20"/>
      <c r="T192" s="124"/>
      <c r="U192" s="26" t="s">
        <v>42</v>
      </c>
      <c r="V192" s="125">
        <v>0</v>
      </c>
      <c r="W192" s="125">
        <f>$V$192*$K$192</f>
        <v>0</v>
      </c>
      <c r="X192" s="125">
        <v>0.018</v>
      </c>
      <c r="Y192" s="125">
        <f>$X$192*$K$192</f>
        <v>0.30906</v>
      </c>
      <c r="Z192" s="125">
        <v>0</v>
      </c>
      <c r="AA192" s="126">
        <f>$Z$192*$K$192</f>
        <v>0</v>
      </c>
      <c r="AR192" s="6" t="s">
        <v>157</v>
      </c>
      <c r="AT192" s="6" t="s">
        <v>208</v>
      </c>
      <c r="AU192" s="6" t="s">
        <v>80</v>
      </c>
      <c r="AY192" s="6" t="s">
        <v>135</v>
      </c>
      <c r="BE192" s="99">
        <f>IF($U$192="základní",$N$192,0)</f>
        <v>0</v>
      </c>
      <c r="BF192" s="99">
        <f>IF($U$192="snížená",$N$192,0)</f>
        <v>0</v>
      </c>
      <c r="BG192" s="99">
        <f>IF($U$192="zákl. přenesená",$N$192,0)</f>
        <v>0</v>
      </c>
      <c r="BH192" s="99">
        <f>IF($U$192="sníž. přenesená",$N$192,0)</f>
        <v>0</v>
      </c>
      <c r="BI192" s="99">
        <f>IF($U$192="nulová",$N$192,0)</f>
        <v>0</v>
      </c>
      <c r="BJ192" s="6" t="s">
        <v>20</v>
      </c>
      <c r="BK192" s="99">
        <f>ROUND($L$192*$K$192,2)</f>
        <v>0</v>
      </c>
      <c r="BL192" s="6" t="s">
        <v>140</v>
      </c>
    </row>
    <row r="193" spans="2:64" s="6" customFormat="1" ht="15.75" customHeight="1">
      <c r="B193" s="19"/>
      <c r="C193" s="120" t="s">
        <v>345</v>
      </c>
      <c r="D193" s="120" t="s">
        <v>136</v>
      </c>
      <c r="E193" s="121" t="s">
        <v>346</v>
      </c>
      <c r="F193" s="372" t="s">
        <v>347</v>
      </c>
      <c r="G193" s="373"/>
      <c r="H193" s="373"/>
      <c r="I193" s="373"/>
      <c r="J193" s="122" t="s">
        <v>296</v>
      </c>
      <c r="K193" s="123">
        <v>17</v>
      </c>
      <c r="L193" s="379">
        <v>0</v>
      </c>
      <c r="M193" s="378"/>
      <c r="N193" s="374">
        <f>ROUND($L$193*$K$193,2)</f>
        <v>0</v>
      </c>
      <c r="O193" s="373"/>
      <c r="P193" s="373"/>
      <c r="Q193" s="373"/>
      <c r="R193" s="20"/>
      <c r="T193" s="124"/>
      <c r="U193" s="26" t="s">
        <v>42</v>
      </c>
      <c r="V193" s="125">
        <v>1.182</v>
      </c>
      <c r="W193" s="125">
        <f>$V$193*$K$193</f>
        <v>20.093999999999998</v>
      </c>
      <c r="X193" s="125">
        <v>0.30704</v>
      </c>
      <c r="Y193" s="125">
        <f>$X$193*$K$193</f>
        <v>5.219679999999999</v>
      </c>
      <c r="Z193" s="125">
        <v>0</v>
      </c>
      <c r="AA193" s="126">
        <f>$Z$193*$K$193</f>
        <v>0</v>
      </c>
      <c r="AR193" s="6" t="s">
        <v>140</v>
      </c>
      <c r="AT193" s="6" t="s">
        <v>136</v>
      </c>
      <c r="AU193" s="6" t="s">
        <v>80</v>
      </c>
      <c r="AY193" s="6" t="s">
        <v>135</v>
      </c>
      <c r="BE193" s="99">
        <f>IF($U$193="základní",$N$193,0)</f>
        <v>0</v>
      </c>
      <c r="BF193" s="99">
        <f>IF($U$193="snížená",$N$193,0)</f>
        <v>0</v>
      </c>
      <c r="BG193" s="99">
        <f>IF($U$193="zákl. přenesená",$N$193,0)</f>
        <v>0</v>
      </c>
      <c r="BH193" s="99">
        <f>IF($U$193="sníž. přenesená",$N$193,0)</f>
        <v>0</v>
      </c>
      <c r="BI193" s="99">
        <f>IF($U$193="nulová",$N$193,0)</f>
        <v>0</v>
      </c>
      <c r="BJ193" s="6" t="s">
        <v>20</v>
      </c>
      <c r="BK193" s="99">
        <f>ROUND($L$193*$K$193,2)</f>
        <v>0</v>
      </c>
      <c r="BL193" s="6" t="s">
        <v>140</v>
      </c>
    </row>
    <row r="194" spans="2:64" s="6" customFormat="1" ht="27" customHeight="1">
      <c r="B194" s="19"/>
      <c r="C194" s="120" t="s">
        <v>348</v>
      </c>
      <c r="D194" s="120" t="s">
        <v>136</v>
      </c>
      <c r="E194" s="121" t="s">
        <v>349</v>
      </c>
      <c r="F194" s="372" t="s">
        <v>350</v>
      </c>
      <c r="G194" s="373"/>
      <c r="H194" s="373"/>
      <c r="I194" s="373"/>
      <c r="J194" s="122" t="s">
        <v>160</v>
      </c>
      <c r="K194" s="123">
        <v>135</v>
      </c>
      <c r="L194" s="374">
        <v>0</v>
      </c>
      <c r="M194" s="373"/>
      <c r="N194" s="374">
        <f>ROUND($L$194*$K$194,2)</f>
        <v>0</v>
      </c>
      <c r="O194" s="373"/>
      <c r="P194" s="373"/>
      <c r="Q194" s="373"/>
      <c r="R194" s="20"/>
      <c r="T194" s="124"/>
      <c r="U194" s="26" t="s">
        <v>42</v>
      </c>
      <c r="V194" s="125">
        <v>0.066</v>
      </c>
      <c r="W194" s="125">
        <f>$V$194*$K$194</f>
        <v>8.91</v>
      </c>
      <c r="X194" s="125">
        <v>0</v>
      </c>
      <c r="Y194" s="125">
        <f>$X$194*$K$194</f>
        <v>0</v>
      </c>
      <c r="Z194" s="125">
        <v>0</v>
      </c>
      <c r="AA194" s="126">
        <f>$Z$194*$K$194</f>
        <v>0</v>
      </c>
      <c r="AR194" s="6" t="s">
        <v>140</v>
      </c>
      <c r="AT194" s="6" t="s">
        <v>136</v>
      </c>
      <c r="AU194" s="6" t="s">
        <v>80</v>
      </c>
      <c r="AY194" s="6" t="s">
        <v>135</v>
      </c>
      <c r="BE194" s="99">
        <f>IF($U$194="základní",$N$194,0)</f>
        <v>0</v>
      </c>
      <c r="BF194" s="99">
        <f>IF($U$194="snížená",$N$194,0)</f>
        <v>0</v>
      </c>
      <c r="BG194" s="99">
        <f>IF($U$194="zákl. přenesená",$N$194,0)</f>
        <v>0</v>
      </c>
      <c r="BH194" s="99">
        <f>IF($U$194="sníž. přenesená",$N$194,0)</f>
        <v>0</v>
      </c>
      <c r="BI194" s="99">
        <f>IF($U$194="nulová",$N$194,0)</f>
        <v>0</v>
      </c>
      <c r="BJ194" s="6" t="s">
        <v>20</v>
      </c>
      <c r="BK194" s="99">
        <f>ROUND($L$194*$K$194,2)</f>
        <v>0</v>
      </c>
      <c r="BL194" s="6" t="s">
        <v>140</v>
      </c>
    </row>
    <row r="195" spans="2:64" s="6" customFormat="1" ht="27" customHeight="1">
      <c r="B195" s="19"/>
      <c r="C195" s="120" t="s">
        <v>351</v>
      </c>
      <c r="D195" s="120" t="s">
        <v>136</v>
      </c>
      <c r="E195" s="121" t="s">
        <v>352</v>
      </c>
      <c r="F195" s="372" t="s">
        <v>353</v>
      </c>
      <c r="G195" s="373"/>
      <c r="H195" s="373"/>
      <c r="I195" s="373"/>
      <c r="J195" s="122" t="s">
        <v>164</v>
      </c>
      <c r="K195" s="123">
        <v>8.1</v>
      </c>
      <c r="L195" s="379">
        <v>0</v>
      </c>
      <c r="M195" s="378"/>
      <c r="N195" s="374">
        <f>ROUND($L$195*$K$195,2)</f>
        <v>0</v>
      </c>
      <c r="O195" s="373"/>
      <c r="P195" s="373"/>
      <c r="Q195" s="373"/>
      <c r="R195" s="20"/>
      <c r="T195" s="124"/>
      <c r="U195" s="26" t="s">
        <v>42</v>
      </c>
      <c r="V195" s="125">
        <v>1.317</v>
      </c>
      <c r="W195" s="125">
        <f>$V$195*$K$195</f>
        <v>10.6677</v>
      </c>
      <c r="X195" s="125">
        <v>0</v>
      </c>
      <c r="Y195" s="125">
        <f>$X$195*$K$195</f>
        <v>0</v>
      </c>
      <c r="Z195" s="125">
        <v>0</v>
      </c>
      <c r="AA195" s="126">
        <f>$Z$195*$K$195</f>
        <v>0</v>
      </c>
      <c r="AR195" s="6" t="s">
        <v>140</v>
      </c>
      <c r="AT195" s="6" t="s">
        <v>136</v>
      </c>
      <c r="AU195" s="6" t="s">
        <v>80</v>
      </c>
      <c r="AY195" s="6" t="s">
        <v>135</v>
      </c>
      <c r="BE195" s="99">
        <f>IF($U$195="základní",$N$195,0)</f>
        <v>0</v>
      </c>
      <c r="BF195" s="99">
        <f>IF($U$195="snížená",$N$195,0)</f>
        <v>0</v>
      </c>
      <c r="BG195" s="99">
        <f>IF($U$195="zákl. přenesená",$N$195,0)</f>
        <v>0</v>
      </c>
      <c r="BH195" s="99">
        <f>IF($U$195="sníž. přenesená",$N$195,0)</f>
        <v>0</v>
      </c>
      <c r="BI195" s="99">
        <f>IF($U$195="nulová",$N$195,0)</f>
        <v>0</v>
      </c>
      <c r="BJ195" s="6" t="s">
        <v>20</v>
      </c>
      <c r="BK195" s="99">
        <f>ROUND($L$195*$K$195,2)</f>
        <v>0</v>
      </c>
      <c r="BL195" s="6" t="s">
        <v>140</v>
      </c>
    </row>
    <row r="196" spans="2:64" s="6" customFormat="1" ht="27" customHeight="1">
      <c r="B196" s="19"/>
      <c r="C196" s="127" t="s">
        <v>354</v>
      </c>
      <c r="D196" s="127" t="s">
        <v>208</v>
      </c>
      <c r="E196" s="128" t="s">
        <v>355</v>
      </c>
      <c r="F196" s="377" t="s">
        <v>356</v>
      </c>
      <c r="G196" s="378"/>
      <c r="H196" s="378"/>
      <c r="I196" s="378"/>
      <c r="J196" s="129" t="s">
        <v>296</v>
      </c>
      <c r="K196" s="130">
        <v>28.35</v>
      </c>
      <c r="L196" s="374">
        <v>0</v>
      </c>
      <c r="M196" s="373"/>
      <c r="N196" s="379">
        <f>ROUND($L$196*$K$196,2)</f>
        <v>0</v>
      </c>
      <c r="O196" s="373"/>
      <c r="P196" s="373"/>
      <c r="Q196" s="373"/>
      <c r="R196" s="20"/>
      <c r="T196" s="124"/>
      <c r="U196" s="26" t="s">
        <v>42</v>
      </c>
      <c r="V196" s="125">
        <v>0</v>
      </c>
      <c r="W196" s="125">
        <f>$V$196*$K$196</f>
        <v>0</v>
      </c>
      <c r="X196" s="125">
        <v>0.013</v>
      </c>
      <c r="Y196" s="125">
        <f>$X$196*$K$196</f>
        <v>0.36855</v>
      </c>
      <c r="Z196" s="125">
        <v>0</v>
      </c>
      <c r="AA196" s="126">
        <f>$Z$196*$K$196</f>
        <v>0</v>
      </c>
      <c r="AR196" s="6" t="s">
        <v>157</v>
      </c>
      <c r="AT196" s="6" t="s">
        <v>208</v>
      </c>
      <c r="AU196" s="6" t="s">
        <v>80</v>
      </c>
      <c r="AY196" s="6" t="s">
        <v>135</v>
      </c>
      <c r="BE196" s="99">
        <f>IF($U$196="základní",$N$196,0)</f>
        <v>0</v>
      </c>
      <c r="BF196" s="99">
        <f>IF($U$196="snížená",$N$196,0)</f>
        <v>0</v>
      </c>
      <c r="BG196" s="99">
        <f>IF($U$196="zákl. přenesená",$N$196,0)</f>
        <v>0</v>
      </c>
      <c r="BH196" s="99">
        <f>IF($U$196="sníž. přenesená",$N$196,0)</f>
        <v>0</v>
      </c>
      <c r="BI196" s="99">
        <f>IF($U$196="nulová",$N$196,0)</f>
        <v>0</v>
      </c>
      <c r="BJ196" s="6" t="s">
        <v>20</v>
      </c>
      <c r="BK196" s="99">
        <f>ROUND($L$196*$K$196,2)</f>
        <v>0</v>
      </c>
      <c r="BL196" s="6" t="s">
        <v>140</v>
      </c>
    </row>
    <row r="197" spans="2:64" s="6" customFormat="1" ht="39" customHeight="1">
      <c r="B197" s="19"/>
      <c r="C197" s="120" t="s">
        <v>357</v>
      </c>
      <c r="D197" s="120" t="s">
        <v>136</v>
      </c>
      <c r="E197" s="121" t="s">
        <v>358</v>
      </c>
      <c r="F197" s="372" t="s">
        <v>359</v>
      </c>
      <c r="G197" s="373"/>
      <c r="H197" s="373"/>
      <c r="I197" s="373"/>
      <c r="J197" s="122" t="s">
        <v>296</v>
      </c>
      <c r="K197" s="123">
        <v>40</v>
      </c>
      <c r="L197" s="379">
        <v>0</v>
      </c>
      <c r="M197" s="378"/>
      <c r="N197" s="374">
        <f>ROUND($L$197*$K$197,2)</f>
        <v>0</v>
      </c>
      <c r="O197" s="373"/>
      <c r="P197" s="373"/>
      <c r="Q197" s="373"/>
      <c r="R197" s="20"/>
      <c r="T197" s="124"/>
      <c r="U197" s="26" t="s">
        <v>42</v>
      </c>
      <c r="V197" s="125">
        <v>0.42</v>
      </c>
      <c r="W197" s="125">
        <f>$V$197*$K$197</f>
        <v>16.8</v>
      </c>
      <c r="X197" s="125">
        <v>5E-05</v>
      </c>
      <c r="Y197" s="125">
        <f>$X$197*$K$197</f>
        <v>0.002</v>
      </c>
      <c r="Z197" s="125">
        <v>0</v>
      </c>
      <c r="AA197" s="126">
        <f>$Z$197*$K$197</f>
        <v>0</v>
      </c>
      <c r="AR197" s="6" t="s">
        <v>140</v>
      </c>
      <c r="AT197" s="6" t="s">
        <v>136</v>
      </c>
      <c r="AU197" s="6" t="s">
        <v>80</v>
      </c>
      <c r="AY197" s="6" t="s">
        <v>135</v>
      </c>
      <c r="BE197" s="99">
        <f>IF($U$197="základní",$N$197,0)</f>
        <v>0</v>
      </c>
      <c r="BF197" s="99">
        <f>IF($U$197="snížená",$N$197,0)</f>
        <v>0</v>
      </c>
      <c r="BG197" s="99">
        <f>IF($U$197="zákl. přenesená",$N$197,0)</f>
        <v>0</v>
      </c>
      <c r="BH197" s="99">
        <f>IF($U$197="sníž. přenesená",$N$197,0)</f>
        <v>0</v>
      </c>
      <c r="BI197" s="99">
        <f>IF($U$197="nulová",$N$197,0)</f>
        <v>0</v>
      </c>
      <c r="BJ197" s="6" t="s">
        <v>20</v>
      </c>
      <c r="BK197" s="99">
        <f>ROUND($L$197*$K$197,2)</f>
        <v>0</v>
      </c>
      <c r="BL197" s="6" t="s">
        <v>140</v>
      </c>
    </row>
    <row r="198" spans="2:64" s="6" customFormat="1" ht="27" customHeight="1">
      <c r="B198" s="19"/>
      <c r="C198" s="127" t="s">
        <v>360</v>
      </c>
      <c r="D198" s="127" t="s">
        <v>208</v>
      </c>
      <c r="E198" s="128" t="s">
        <v>361</v>
      </c>
      <c r="F198" s="377" t="s">
        <v>362</v>
      </c>
      <c r="G198" s="378"/>
      <c r="H198" s="378"/>
      <c r="I198" s="378"/>
      <c r="J198" s="129" t="s">
        <v>296</v>
      </c>
      <c r="K198" s="130">
        <v>40</v>
      </c>
      <c r="L198" s="374">
        <v>0</v>
      </c>
      <c r="M198" s="373"/>
      <c r="N198" s="379">
        <f>ROUND($L$198*$K$198,2)</f>
        <v>0</v>
      </c>
      <c r="O198" s="373"/>
      <c r="P198" s="373"/>
      <c r="Q198" s="373"/>
      <c r="R198" s="20"/>
      <c r="T198" s="124"/>
      <c r="U198" s="26" t="s">
        <v>42</v>
      </c>
      <c r="V198" s="125">
        <v>0</v>
      </c>
      <c r="W198" s="125">
        <f>$V$198*$K$198</f>
        <v>0</v>
      </c>
      <c r="X198" s="125">
        <v>0.0043</v>
      </c>
      <c r="Y198" s="125">
        <f>$X$198*$K$198</f>
        <v>0.172</v>
      </c>
      <c r="Z198" s="125">
        <v>0</v>
      </c>
      <c r="AA198" s="126">
        <f>$Z$198*$K$198</f>
        <v>0</v>
      </c>
      <c r="AR198" s="6" t="s">
        <v>157</v>
      </c>
      <c r="AT198" s="6" t="s">
        <v>208</v>
      </c>
      <c r="AU198" s="6" t="s">
        <v>80</v>
      </c>
      <c r="AY198" s="6" t="s">
        <v>135</v>
      </c>
      <c r="BE198" s="99">
        <f>IF($U$198="základní",$N$198,0)</f>
        <v>0</v>
      </c>
      <c r="BF198" s="99">
        <f>IF($U$198="snížená",$N$198,0)</f>
        <v>0</v>
      </c>
      <c r="BG198" s="99">
        <f>IF($U$198="zákl. přenesená",$N$198,0)</f>
        <v>0</v>
      </c>
      <c r="BH198" s="99">
        <f>IF($U$198="sníž. přenesená",$N$198,0)</f>
        <v>0</v>
      </c>
      <c r="BI198" s="99">
        <f>IF($U$198="nulová",$N$198,0)</f>
        <v>0</v>
      </c>
      <c r="BJ198" s="6" t="s">
        <v>20</v>
      </c>
      <c r="BK198" s="99">
        <f>ROUND($L$198*$K$198,2)</f>
        <v>0</v>
      </c>
      <c r="BL198" s="6" t="s">
        <v>140</v>
      </c>
    </row>
    <row r="199" spans="2:64" s="6" customFormat="1" ht="15.75" customHeight="1">
      <c r="B199" s="19"/>
      <c r="C199" s="120" t="s">
        <v>363</v>
      </c>
      <c r="D199" s="120" t="s">
        <v>136</v>
      </c>
      <c r="E199" s="121" t="s">
        <v>364</v>
      </c>
      <c r="F199" s="372" t="s">
        <v>365</v>
      </c>
      <c r="G199" s="373"/>
      <c r="H199" s="373"/>
      <c r="I199" s="373"/>
      <c r="J199" s="122" t="s">
        <v>296</v>
      </c>
      <c r="K199" s="123">
        <v>30</v>
      </c>
      <c r="L199" s="379">
        <v>0</v>
      </c>
      <c r="M199" s="378"/>
      <c r="N199" s="374">
        <f>ROUND($L$199*$K$199,2)</f>
        <v>0</v>
      </c>
      <c r="O199" s="373"/>
      <c r="P199" s="373"/>
      <c r="Q199" s="373"/>
      <c r="R199" s="20"/>
      <c r="T199" s="124"/>
      <c r="U199" s="26" t="s">
        <v>42</v>
      </c>
      <c r="V199" s="125">
        <v>37.765</v>
      </c>
      <c r="W199" s="125">
        <f>$V$199*$K$199</f>
        <v>1132.95</v>
      </c>
      <c r="X199" s="125">
        <v>11.87327</v>
      </c>
      <c r="Y199" s="125">
        <f>$X$199*$K$199</f>
        <v>356.1981</v>
      </c>
      <c r="Z199" s="125">
        <v>0</v>
      </c>
      <c r="AA199" s="126">
        <f>$Z$199*$K$199</f>
        <v>0</v>
      </c>
      <c r="AR199" s="6" t="s">
        <v>140</v>
      </c>
      <c r="AT199" s="6" t="s">
        <v>136</v>
      </c>
      <c r="AU199" s="6" t="s">
        <v>80</v>
      </c>
      <c r="AY199" s="6" t="s">
        <v>135</v>
      </c>
      <c r="BE199" s="99">
        <f>IF($U$199="základní",$N$199,0)</f>
        <v>0</v>
      </c>
      <c r="BF199" s="99">
        <f>IF($U$199="snížená",$N$199,0)</f>
        <v>0</v>
      </c>
      <c r="BG199" s="99">
        <f>IF($U$199="zákl. přenesená",$N$199,0)</f>
        <v>0</v>
      </c>
      <c r="BH199" s="99">
        <f>IF($U$199="sníž. přenesená",$N$199,0)</f>
        <v>0</v>
      </c>
      <c r="BI199" s="99">
        <f>IF($U$199="nulová",$N$199,0)</f>
        <v>0</v>
      </c>
      <c r="BJ199" s="6" t="s">
        <v>20</v>
      </c>
      <c r="BK199" s="99">
        <f>ROUND($L$199*$K$199,2)</f>
        <v>0</v>
      </c>
      <c r="BL199" s="6" t="s">
        <v>140</v>
      </c>
    </row>
    <row r="200" spans="2:64" s="6" customFormat="1" ht="27" customHeight="1">
      <c r="B200" s="19"/>
      <c r="C200" s="120" t="s">
        <v>366</v>
      </c>
      <c r="D200" s="120" t="s">
        <v>136</v>
      </c>
      <c r="E200" s="121" t="s">
        <v>367</v>
      </c>
      <c r="F200" s="372" t="s">
        <v>368</v>
      </c>
      <c r="G200" s="373"/>
      <c r="H200" s="373"/>
      <c r="I200" s="373"/>
      <c r="J200" s="122" t="s">
        <v>296</v>
      </c>
      <c r="K200" s="123">
        <v>36</v>
      </c>
      <c r="L200" s="374">
        <v>0</v>
      </c>
      <c r="M200" s="373"/>
      <c r="N200" s="374">
        <f>ROUND($L$200*$K$200,2)</f>
        <v>0</v>
      </c>
      <c r="O200" s="373"/>
      <c r="P200" s="373"/>
      <c r="Q200" s="373"/>
      <c r="R200" s="20"/>
      <c r="T200" s="124"/>
      <c r="U200" s="26" t="s">
        <v>42</v>
      </c>
      <c r="V200" s="125">
        <v>4.198</v>
      </c>
      <c r="W200" s="125">
        <f>$V$200*$K$200</f>
        <v>151.12800000000001</v>
      </c>
      <c r="X200" s="125">
        <v>0.3409</v>
      </c>
      <c r="Y200" s="125">
        <f>$X$200*$K$200</f>
        <v>12.2724</v>
      </c>
      <c r="Z200" s="125">
        <v>0</v>
      </c>
      <c r="AA200" s="126">
        <f>$Z$200*$K$200</f>
        <v>0</v>
      </c>
      <c r="AR200" s="6" t="s">
        <v>140</v>
      </c>
      <c r="AT200" s="6" t="s">
        <v>136</v>
      </c>
      <c r="AU200" s="6" t="s">
        <v>80</v>
      </c>
      <c r="AY200" s="6" t="s">
        <v>135</v>
      </c>
      <c r="BE200" s="99">
        <f>IF($U$200="základní",$N$200,0)</f>
        <v>0</v>
      </c>
      <c r="BF200" s="99">
        <f>IF($U$200="snížená",$N$200,0)</f>
        <v>0</v>
      </c>
      <c r="BG200" s="99">
        <f>IF($U$200="zákl. přenesená",$N$200,0)</f>
        <v>0</v>
      </c>
      <c r="BH200" s="99">
        <f>IF($U$200="sníž. přenesená",$N$200,0)</f>
        <v>0</v>
      </c>
      <c r="BI200" s="99">
        <f>IF($U$200="nulová",$N$200,0)</f>
        <v>0</v>
      </c>
      <c r="BJ200" s="6" t="s">
        <v>20</v>
      </c>
      <c r="BK200" s="99">
        <f>ROUND($L$200*$K$200,2)</f>
        <v>0</v>
      </c>
      <c r="BL200" s="6" t="s">
        <v>140</v>
      </c>
    </row>
    <row r="201" spans="2:64" s="6" customFormat="1" ht="27" customHeight="1">
      <c r="B201" s="19"/>
      <c r="C201" s="127" t="s">
        <v>369</v>
      </c>
      <c r="D201" s="127" t="s">
        <v>208</v>
      </c>
      <c r="E201" s="128" t="s">
        <v>370</v>
      </c>
      <c r="F201" s="377" t="s">
        <v>371</v>
      </c>
      <c r="G201" s="378"/>
      <c r="H201" s="378"/>
      <c r="I201" s="378"/>
      <c r="J201" s="129" t="s">
        <v>296</v>
      </c>
      <c r="K201" s="130">
        <v>36</v>
      </c>
      <c r="L201" s="379">
        <v>0</v>
      </c>
      <c r="M201" s="378"/>
      <c r="N201" s="379">
        <f>ROUND($L$201*$K$201,2)</f>
        <v>0</v>
      </c>
      <c r="O201" s="373"/>
      <c r="P201" s="373"/>
      <c r="Q201" s="373"/>
      <c r="R201" s="20"/>
      <c r="T201" s="124"/>
      <c r="U201" s="26" t="s">
        <v>42</v>
      </c>
      <c r="V201" s="125">
        <v>0</v>
      </c>
      <c r="W201" s="125">
        <f>$V$201*$K$201</f>
        <v>0</v>
      </c>
      <c r="X201" s="125">
        <v>0.027</v>
      </c>
      <c r="Y201" s="125">
        <f>$X$201*$K$201</f>
        <v>0.972</v>
      </c>
      <c r="Z201" s="125">
        <v>0</v>
      </c>
      <c r="AA201" s="126">
        <f>$Z$201*$K$201</f>
        <v>0</v>
      </c>
      <c r="AR201" s="6" t="s">
        <v>157</v>
      </c>
      <c r="AT201" s="6" t="s">
        <v>208</v>
      </c>
      <c r="AU201" s="6" t="s">
        <v>80</v>
      </c>
      <c r="AY201" s="6" t="s">
        <v>135</v>
      </c>
      <c r="BE201" s="99">
        <f>IF($U$201="základní",$N$201,0)</f>
        <v>0</v>
      </c>
      <c r="BF201" s="99">
        <f>IF($U$201="snížená",$N$201,0)</f>
        <v>0</v>
      </c>
      <c r="BG201" s="99">
        <f>IF($U$201="zákl. přenesená",$N$201,0)</f>
        <v>0</v>
      </c>
      <c r="BH201" s="99">
        <f>IF($U$201="sníž. přenesená",$N$201,0)</f>
        <v>0</v>
      </c>
      <c r="BI201" s="99">
        <f>IF($U$201="nulová",$N$201,0)</f>
        <v>0</v>
      </c>
      <c r="BJ201" s="6" t="s">
        <v>20</v>
      </c>
      <c r="BK201" s="99">
        <f>ROUND($L$201*$K$201,2)</f>
        <v>0</v>
      </c>
      <c r="BL201" s="6" t="s">
        <v>140</v>
      </c>
    </row>
    <row r="202" spans="2:64" s="6" customFormat="1" ht="15.75" customHeight="1">
      <c r="B202" s="19"/>
      <c r="C202" s="127" t="s">
        <v>372</v>
      </c>
      <c r="D202" s="127" t="s">
        <v>208</v>
      </c>
      <c r="E202" s="128" t="s">
        <v>373</v>
      </c>
      <c r="F202" s="377" t="s">
        <v>374</v>
      </c>
      <c r="G202" s="378"/>
      <c r="H202" s="378"/>
      <c r="I202" s="378"/>
      <c r="J202" s="129" t="s">
        <v>296</v>
      </c>
      <c r="K202" s="130">
        <v>36</v>
      </c>
      <c r="L202" s="374">
        <v>0</v>
      </c>
      <c r="M202" s="373"/>
      <c r="N202" s="379">
        <f>ROUND($L$202*$K$202,2)</f>
        <v>0</v>
      </c>
      <c r="O202" s="373"/>
      <c r="P202" s="373"/>
      <c r="Q202" s="373"/>
      <c r="R202" s="20"/>
      <c r="T202" s="124"/>
      <c r="U202" s="26" t="s">
        <v>42</v>
      </c>
      <c r="V202" s="125">
        <v>0</v>
      </c>
      <c r="W202" s="125">
        <f>$V$202*$K$202</f>
        <v>0</v>
      </c>
      <c r="X202" s="125">
        <v>0.058</v>
      </c>
      <c r="Y202" s="125">
        <f>$X$202*$K$202</f>
        <v>2.088</v>
      </c>
      <c r="Z202" s="125">
        <v>0</v>
      </c>
      <c r="AA202" s="126">
        <f>$Z$202*$K$202</f>
        <v>0</v>
      </c>
      <c r="AR202" s="6" t="s">
        <v>157</v>
      </c>
      <c r="AT202" s="6" t="s">
        <v>208</v>
      </c>
      <c r="AU202" s="6" t="s">
        <v>80</v>
      </c>
      <c r="AY202" s="6" t="s">
        <v>135</v>
      </c>
      <c r="BE202" s="99">
        <f>IF($U$202="základní",$N$202,0)</f>
        <v>0</v>
      </c>
      <c r="BF202" s="99">
        <f>IF($U$202="snížená",$N$202,0)</f>
        <v>0</v>
      </c>
      <c r="BG202" s="99">
        <f>IF($U$202="zákl. přenesená",$N$202,0)</f>
        <v>0</v>
      </c>
      <c r="BH202" s="99">
        <f>IF($U$202="sníž. přenesená",$N$202,0)</f>
        <v>0</v>
      </c>
      <c r="BI202" s="99">
        <f>IF($U$202="nulová",$N$202,0)</f>
        <v>0</v>
      </c>
      <c r="BJ202" s="6" t="s">
        <v>20</v>
      </c>
      <c r="BK202" s="99">
        <f>ROUND($L$202*$K$202,2)</f>
        <v>0</v>
      </c>
      <c r="BL202" s="6" t="s">
        <v>140</v>
      </c>
    </row>
    <row r="203" spans="2:64" s="6" customFormat="1" ht="27" customHeight="1">
      <c r="B203" s="19"/>
      <c r="C203" s="127" t="s">
        <v>375</v>
      </c>
      <c r="D203" s="127" t="s">
        <v>208</v>
      </c>
      <c r="E203" s="128" t="s">
        <v>376</v>
      </c>
      <c r="F203" s="377" t="s">
        <v>377</v>
      </c>
      <c r="G203" s="378"/>
      <c r="H203" s="378"/>
      <c r="I203" s="378"/>
      <c r="J203" s="129" t="s">
        <v>296</v>
      </c>
      <c r="K203" s="130">
        <v>36</v>
      </c>
      <c r="L203" s="379">
        <v>0</v>
      </c>
      <c r="M203" s="378"/>
      <c r="N203" s="379">
        <f>ROUND($L$203*$K$203,2)</f>
        <v>0</v>
      </c>
      <c r="O203" s="373"/>
      <c r="P203" s="373"/>
      <c r="Q203" s="373"/>
      <c r="R203" s="20"/>
      <c r="T203" s="124"/>
      <c r="U203" s="26" t="s">
        <v>42</v>
      </c>
      <c r="V203" s="125">
        <v>0</v>
      </c>
      <c r="W203" s="125">
        <f>$V$203*$K$203</f>
        <v>0</v>
      </c>
      <c r="X203" s="125">
        <v>0.05</v>
      </c>
      <c r="Y203" s="125">
        <f>$X$203*$K$203</f>
        <v>1.8</v>
      </c>
      <c r="Z203" s="125">
        <v>0</v>
      </c>
      <c r="AA203" s="126">
        <f>$Z$203*$K$203</f>
        <v>0</v>
      </c>
      <c r="AR203" s="6" t="s">
        <v>157</v>
      </c>
      <c r="AT203" s="6" t="s">
        <v>208</v>
      </c>
      <c r="AU203" s="6" t="s">
        <v>80</v>
      </c>
      <c r="AY203" s="6" t="s">
        <v>135</v>
      </c>
      <c r="BE203" s="99">
        <f>IF($U$203="základní",$N$203,0)</f>
        <v>0</v>
      </c>
      <c r="BF203" s="99">
        <f>IF($U$203="snížená",$N$203,0)</f>
        <v>0</v>
      </c>
      <c r="BG203" s="99">
        <f>IF($U$203="zákl. přenesená",$N$203,0)</f>
        <v>0</v>
      </c>
      <c r="BH203" s="99">
        <f>IF($U$203="sníž. přenesená",$N$203,0)</f>
        <v>0</v>
      </c>
      <c r="BI203" s="99">
        <f>IF($U$203="nulová",$N$203,0)</f>
        <v>0</v>
      </c>
      <c r="BJ203" s="6" t="s">
        <v>20</v>
      </c>
      <c r="BK203" s="99">
        <f>ROUND($L$203*$K$203,2)</f>
        <v>0</v>
      </c>
      <c r="BL203" s="6" t="s">
        <v>140</v>
      </c>
    </row>
    <row r="204" spans="2:64" s="6" customFormat="1" ht="27" customHeight="1">
      <c r="B204" s="19"/>
      <c r="C204" s="127" t="s">
        <v>378</v>
      </c>
      <c r="D204" s="127" t="s">
        <v>208</v>
      </c>
      <c r="E204" s="128" t="s">
        <v>379</v>
      </c>
      <c r="F204" s="377" t="s">
        <v>380</v>
      </c>
      <c r="G204" s="378"/>
      <c r="H204" s="378"/>
      <c r="I204" s="378"/>
      <c r="J204" s="129" t="s">
        <v>296</v>
      </c>
      <c r="K204" s="130">
        <v>36</v>
      </c>
      <c r="L204" s="374">
        <v>0</v>
      </c>
      <c r="M204" s="373"/>
      <c r="N204" s="379">
        <f>ROUND($L$204*$K$204,2)</f>
        <v>0</v>
      </c>
      <c r="O204" s="373"/>
      <c r="P204" s="373"/>
      <c r="Q204" s="373"/>
      <c r="R204" s="20"/>
      <c r="T204" s="124"/>
      <c r="U204" s="26" t="s">
        <v>42</v>
      </c>
      <c r="V204" s="125">
        <v>0</v>
      </c>
      <c r="W204" s="125">
        <f>$V$204*$K$204</f>
        <v>0</v>
      </c>
      <c r="X204" s="125">
        <v>0.006</v>
      </c>
      <c r="Y204" s="125">
        <f>$X$204*$K$204</f>
        <v>0.216</v>
      </c>
      <c r="Z204" s="125">
        <v>0</v>
      </c>
      <c r="AA204" s="126">
        <f>$Z$204*$K$204</f>
        <v>0</v>
      </c>
      <c r="AR204" s="6" t="s">
        <v>157</v>
      </c>
      <c r="AT204" s="6" t="s">
        <v>208</v>
      </c>
      <c r="AU204" s="6" t="s">
        <v>80</v>
      </c>
      <c r="AY204" s="6" t="s">
        <v>135</v>
      </c>
      <c r="BE204" s="99">
        <f>IF($U$204="základní",$N$204,0)</f>
        <v>0</v>
      </c>
      <c r="BF204" s="99">
        <f>IF($U$204="snížená",$N$204,0)</f>
        <v>0</v>
      </c>
      <c r="BG204" s="99">
        <f>IF($U$204="zákl. přenesená",$N$204,0)</f>
        <v>0</v>
      </c>
      <c r="BH204" s="99">
        <f>IF($U$204="sníž. přenesená",$N$204,0)</f>
        <v>0</v>
      </c>
      <c r="BI204" s="99">
        <f>IF($U$204="nulová",$N$204,0)</f>
        <v>0</v>
      </c>
      <c r="BJ204" s="6" t="s">
        <v>20</v>
      </c>
      <c r="BK204" s="99">
        <f>ROUND($L$204*$K$204,2)</f>
        <v>0</v>
      </c>
      <c r="BL204" s="6" t="s">
        <v>140</v>
      </c>
    </row>
    <row r="205" spans="2:64" s="6" customFormat="1" ht="27" customHeight="1">
      <c r="B205" s="19"/>
      <c r="C205" s="127" t="s">
        <v>381</v>
      </c>
      <c r="D205" s="127" t="s">
        <v>208</v>
      </c>
      <c r="E205" s="128" t="s">
        <v>382</v>
      </c>
      <c r="F205" s="377" t="s">
        <v>383</v>
      </c>
      <c r="G205" s="378"/>
      <c r="H205" s="378"/>
      <c r="I205" s="378"/>
      <c r="J205" s="129" t="s">
        <v>296</v>
      </c>
      <c r="K205" s="130">
        <v>36</v>
      </c>
      <c r="L205" s="379">
        <v>0</v>
      </c>
      <c r="M205" s="378"/>
      <c r="N205" s="379">
        <f>ROUND($L$205*$K$205,2)</f>
        <v>0</v>
      </c>
      <c r="O205" s="373"/>
      <c r="P205" s="373"/>
      <c r="Q205" s="373"/>
      <c r="R205" s="20"/>
      <c r="T205" s="124"/>
      <c r="U205" s="26" t="s">
        <v>42</v>
      </c>
      <c r="V205" s="125">
        <v>0</v>
      </c>
      <c r="W205" s="125">
        <f>$V$205*$K$205</f>
        <v>0</v>
      </c>
      <c r="X205" s="125">
        <v>0.103</v>
      </c>
      <c r="Y205" s="125">
        <f>$X$205*$K$205</f>
        <v>3.7079999999999997</v>
      </c>
      <c r="Z205" s="125">
        <v>0</v>
      </c>
      <c r="AA205" s="126">
        <f>$Z$205*$K$205</f>
        <v>0</v>
      </c>
      <c r="AR205" s="6" t="s">
        <v>157</v>
      </c>
      <c r="AT205" s="6" t="s">
        <v>208</v>
      </c>
      <c r="AU205" s="6" t="s">
        <v>80</v>
      </c>
      <c r="AY205" s="6" t="s">
        <v>135</v>
      </c>
      <c r="BE205" s="99">
        <f>IF($U$205="základní",$N$205,0)</f>
        <v>0</v>
      </c>
      <c r="BF205" s="99">
        <f>IF($U$205="snížená",$N$205,0)</f>
        <v>0</v>
      </c>
      <c r="BG205" s="99">
        <f>IF($U$205="zákl. přenesená",$N$205,0)</f>
        <v>0</v>
      </c>
      <c r="BH205" s="99">
        <f>IF($U$205="sníž. přenesená",$N$205,0)</f>
        <v>0</v>
      </c>
      <c r="BI205" s="99">
        <f>IF($U$205="nulová",$N$205,0)</f>
        <v>0</v>
      </c>
      <c r="BJ205" s="6" t="s">
        <v>20</v>
      </c>
      <c r="BK205" s="99">
        <f>ROUND($L$205*$K$205,2)</f>
        <v>0</v>
      </c>
      <c r="BL205" s="6" t="s">
        <v>140</v>
      </c>
    </row>
    <row r="206" spans="2:64" s="6" customFormat="1" ht="27" customHeight="1">
      <c r="B206" s="19"/>
      <c r="C206" s="127" t="s">
        <v>384</v>
      </c>
      <c r="D206" s="127" t="s">
        <v>208</v>
      </c>
      <c r="E206" s="128" t="s">
        <v>385</v>
      </c>
      <c r="F206" s="377" t="s">
        <v>386</v>
      </c>
      <c r="G206" s="378"/>
      <c r="H206" s="378"/>
      <c r="I206" s="378"/>
      <c r="J206" s="129" t="s">
        <v>296</v>
      </c>
      <c r="K206" s="130">
        <v>36</v>
      </c>
      <c r="L206" s="374">
        <v>0</v>
      </c>
      <c r="M206" s="373"/>
      <c r="N206" s="379">
        <f>ROUND($L$206*$K$206,2)</f>
        <v>0</v>
      </c>
      <c r="O206" s="373"/>
      <c r="P206" s="373"/>
      <c r="Q206" s="373"/>
      <c r="R206" s="20"/>
      <c r="T206" s="124"/>
      <c r="U206" s="26" t="s">
        <v>42</v>
      </c>
      <c r="V206" s="125">
        <v>0</v>
      </c>
      <c r="W206" s="125">
        <f>$V$206*$K$206</f>
        <v>0</v>
      </c>
      <c r="X206" s="125">
        <v>0.06</v>
      </c>
      <c r="Y206" s="125">
        <f>$X$206*$K$206</f>
        <v>2.16</v>
      </c>
      <c r="Z206" s="125">
        <v>0</v>
      </c>
      <c r="AA206" s="126">
        <f>$Z$206*$K$206</f>
        <v>0</v>
      </c>
      <c r="AR206" s="6" t="s">
        <v>157</v>
      </c>
      <c r="AT206" s="6" t="s">
        <v>208</v>
      </c>
      <c r="AU206" s="6" t="s">
        <v>80</v>
      </c>
      <c r="AY206" s="6" t="s">
        <v>135</v>
      </c>
      <c r="BE206" s="99">
        <f>IF($U$206="základní",$N$206,0)</f>
        <v>0</v>
      </c>
      <c r="BF206" s="99">
        <f>IF($U$206="snížená",$N$206,0)</f>
        <v>0</v>
      </c>
      <c r="BG206" s="99">
        <f>IF($U$206="zákl. přenesená",$N$206,0)</f>
        <v>0</v>
      </c>
      <c r="BH206" s="99">
        <f>IF($U$206="sníž. přenesená",$N$206,0)</f>
        <v>0</v>
      </c>
      <c r="BI206" s="99">
        <f>IF($U$206="nulová",$N$206,0)</f>
        <v>0</v>
      </c>
      <c r="BJ206" s="6" t="s">
        <v>20</v>
      </c>
      <c r="BK206" s="99">
        <f>ROUND($L$206*$K$206,2)</f>
        <v>0</v>
      </c>
      <c r="BL206" s="6" t="s">
        <v>140</v>
      </c>
    </row>
    <row r="207" spans="2:64" s="6" customFormat="1" ht="27" customHeight="1">
      <c r="B207" s="19"/>
      <c r="C207" s="127" t="s">
        <v>387</v>
      </c>
      <c r="D207" s="127" t="s">
        <v>208</v>
      </c>
      <c r="E207" s="128" t="s">
        <v>388</v>
      </c>
      <c r="F207" s="377" t="s">
        <v>389</v>
      </c>
      <c r="G207" s="378"/>
      <c r="H207" s="378"/>
      <c r="I207" s="378"/>
      <c r="J207" s="129" t="s">
        <v>296</v>
      </c>
      <c r="K207" s="130">
        <v>36</v>
      </c>
      <c r="L207" s="379">
        <v>0</v>
      </c>
      <c r="M207" s="378"/>
      <c r="N207" s="379">
        <f>ROUND($L$207*$K$207,2)</f>
        <v>0</v>
      </c>
      <c r="O207" s="373"/>
      <c r="P207" s="373"/>
      <c r="Q207" s="373"/>
      <c r="R207" s="20"/>
      <c r="T207" s="124"/>
      <c r="U207" s="26" t="s">
        <v>42</v>
      </c>
      <c r="V207" s="125">
        <v>0</v>
      </c>
      <c r="W207" s="125">
        <f>$V$207*$K$207</f>
        <v>0</v>
      </c>
      <c r="X207" s="125">
        <v>0.12</v>
      </c>
      <c r="Y207" s="125">
        <f>$X$207*$K$207</f>
        <v>4.32</v>
      </c>
      <c r="Z207" s="125">
        <v>0</v>
      </c>
      <c r="AA207" s="126">
        <f>$Z$207*$K$207</f>
        <v>0</v>
      </c>
      <c r="AR207" s="6" t="s">
        <v>157</v>
      </c>
      <c r="AT207" s="6" t="s">
        <v>208</v>
      </c>
      <c r="AU207" s="6" t="s">
        <v>80</v>
      </c>
      <c r="AY207" s="6" t="s">
        <v>135</v>
      </c>
      <c r="BE207" s="99">
        <f>IF($U$207="základní",$N$207,0)</f>
        <v>0</v>
      </c>
      <c r="BF207" s="99">
        <f>IF($U$207="snížená",$N$207,0)</f>
        <v>0</v>
      </c>
      <c r="BG207" s="99">
        <f>IF($U$207="zákl. přenesená",$N$207,0)</f>
        <v>0</v>
      </c>
      <c r="BH207" s="99">
        <f>IF($U$207="sníž. přenesená",$N$207,0)</f>
        <v>0</v>
      </c>
      <c r="BI207" s="99">
        <f>IF($U$207="nulová",$N$207,0)</f>
        <v>0</v>
      </c>
      <c r="BJ207" s="6" t="s">
        <v>20</v>
      </c>
      <c r="BK207" s="99">
        <f>ROUND($L$207*$K$207,2)</f>
        <v>0</v>
      </c>
      <c r="BL207" s="6" t="s">
        <v>140</v>
      </c>
    </row>
    <row r="208" spans="2:64" s="6" customFormat="1" ht="27" customHeight="1">
      <c r="B208" s="19"/>
      <c r="C208" s="127" t="s">
        <v>390</v>
      </c>
      <c r="D208" s="127" t="s">
        <v>208</v>
      </c>
      <c r="E208" s="128" t="s">
        <v>391</v>
      </c>
      <c r="F208" s="377" t="s">
        <v>392</v>
      </c>
      <c r="G208" s="378"/>
      <c r="H208" s="378"/>
      <c r="I208" s="378"/>
      <c r="J208" s="129" t="s">
        <v>296</v>
      </c>
      <c r="K208" s="130">
        <v>36</v>
      </c>
      <c r="L208" s="374">
        <v>0</v>
      </c>
      <c r="M208" s="373"/>
      <c r="N208" s="379">
        <f>ROUND($L$208*$K$208,2)</f>
        <v>0</v>
      </c>
      <c r="O208" s="373"/>
      <c r="P208" s="373"/>
      <c r="Q208" s="373"/>
      <c r="R208" s="20"/>
      <c r="T208" s="124"/>
      <c r="U208" s="26" t="s">
        <v>42</v>
      </c>
      <c r="V208" s="125">
        <v>0</v>
      </c>
      <c r="W208" s="125">
        <f>$V$208*$K$208</f>
        <v>0</v>
      </c>
      <c r="X208" s="125">
        <v>0.17</v>
      </c>
      <c r="Y208" s="125">
        <f>$X$208*$K$208</f>
        <v>6.12</v>
      </c>
      <c r="Z208" s="125">
        <v>0</v>
      </c>
      <c r="AA208" s="126">
        <f>$Z$208*$K$208</f>
        <v>0</v>
      </c>
      <c r="AR208" s="6" t="s">
        <v>157</v>
      </c>
      <c r="AT208" s="6" t="s">
        <v>208</v>
      </c>
      <c r="AU208" s="6" t="s">
        <v>80</v>
      </c>
      <c r="AY208" s="6" t="s">
        <v>135</v>
      </c>
      <c r="BE208" s="99">
        <f>IF($U$208="základní",$N$208,0)</f>
        <v>0</v>
      </c>
      <c r="BF208" s="99">
        <f>IF($U$208="snížená",$N$208,0)</f>
        <v>0</v>
      </c>
      <c r="BG208" s="99">
        <f>IF($U$208="zákl. přenesená",$N$208,0)</f>
        <v>0</v>
      </c>
      <c r="BH208" s="99">
        <f>IF($U$208="sníž. přenesená",$N$208,0)</f>
        <v>0</v>
      </c>
      <c r="BI208" s="99">
        <f>IF($U$208="nulová",$N$208,0)</f>
        <v>0</v>
      </c>
      <c r="BJ208" s="6" t="s">
        <v>20</v>
      </c>
      <c r="BK208" s="99">
        <f>ROUND($L$208*$K$208,2)</f>
        <v>0</v>
      </c>
      <c r="BL208" s="6" t="s">
        <v>140</v>
      </c>
    </row>
    <row r="209" spans="2:64" s="6" customFormat="1" ht="27" customHeight="1">
      <c r="B209" s="19"/>
      <c r="C209" s="127" t="s">
        <v>393</v>
      </c>
      <c r="D209" s="127" t="s">
        <v>208</v>
      </c>
      <c r="E209" s="128" t="s">
        <v>394</v>
      </c>
      <c r="F209" s="377" t="s">
        <v>395</v>
      </c>
      <c r="G209" s="378"/>
      <c r="H209" s="378"/>
      <c r="I209" s="378"/>
      <c r="J209" s="129" t="s">
        <v>296</v>
      </c>
      <c r="K209" s="130">
        <v>36</v>
      </c>
      <c r="L209" s="379">
        <v>0</v>
      </c>
      <c r="M209" s="378"/>
      <c r="N209" s="379">
        <f>ROUND($L$209*$K$209,2)</f>
        <v>0</v>
      </c>
      <c r="O209" s="373"/>
      <c r="P209" s="373"/>
      <c r="Q209" s="373"/>
      <c r="R209" s="20"/>
      <c r="T209" s="124"/>
      <c r="U209" s="26" t="s">
        <v>42</v>
      </c>
      <c r="V209" s="125">
        <v>0</v>
      </c>
      <c r="W209" s="125">
        <f>$V$209*$K$209</f>
        <v>0</v>
      </c>
      <c r="X209" s="125">
        <v>0.175</v>
      </c>
      <c r="Y209" s="125">
        <f>$X$209*$K$209</f>
        <v>6.3</v>
      </c>
      <c r="Z209" s="125">
        <v>0</v>
      </c>
      <c r="AA209" s="126">
        <f>$Z$209*$K$209</f>
        <v>0</v>
      </c>
      <c r="AR209" s="6" t="s">
        <v>157</v>
      </c>
      <c r="AT209" s="6" t="s">
        <v>208</v>
      </c>
      <c r="AU209" s="6" t="s">
        <v>80</v>
      </c>
      <c r="AY209" s="6" t="s">
        <v>135</v>
      </c>
      <c r="BE209" s="99">
        <f>IF($U$209="základní",$N$209,0)</f>
        <v>0</v>
      </c>
      <c r="BF209" s="99">
        <f>IF($U$209="snížená",$N$209,0)</f>
        <v>0</v>
      </c>
      <c r="BG209" s="99">
        <f>IF($U$209="zákl. přenesená",$N$209,0)</f>
        <v>0</v>
      </c>
      <c r="BH209" s="99">
        <f>IF($U$209="sníž. přenesená",$N$209,0)</f>
        <v>0</v>
      </c>
      <c r="BI209" s="99">
        <f>IF($U$209="nulová",$N$209,0)</f>
        <v>0</v>
      </c>
      <c r="BJ209" s="6" t="s">
        <v>20</v>
      </c>
      <c r="BK209" s="99">
        <f>ROUND($L$209*$K$209,2)</f>
        <v>0</v>
      </c>
      <c r="BL209" s="6" t="s">
        <v>140</v>
      </c>
    </row>
    <row r="210" spans="2:64" s="6" customFormat="1" ht="27" customHeight="1">
      <c r="B210" s="19"/>
      <c r="C210" s="120" t="s">
        <v>396</v>
      </c>
      <c r="D210" s="120" t="s">
        <v>136</v>
      </c>
      <c r="E210" s="121" t="s">
        <v>397</v>
      </c>
      <c r="F210" s="372" t="s">
        <v>398</v>
      </c>
      <c r="G210" s="373"/>
      <c r="H210" s="373"/>
      <c r="I210" s="373"/>
      <c r="J210" s="122" t="s">
        <v>296</v>
      </c>
      <c r="K210" s="123">
        <v>36</v>
      </c>
      <c r="L210" s="374">
        <v>0</v>
      </c>
      <c r="M210" s="373"/>
      <c r="N210" s="374">
        <f>ROUND($L$210*$K$210,2)</f>
        <v>0</v>
      </c>
      <c r="O210" s="373"/>
      <c r="P210" s="373"/>
      <c r="Q210" s="373"/>
      <c r="R210" s="20"/>
      <c r="T210" s="124"/>
      <c r="U210" s="26" t="s">
        <v>42</v>
      </c>
      <c r="V210" s="125">
        <v>1.689</v>
      </c>
      <c r="W210" s="125">
        <f>$V$210*$K$210</f>
        <v>60.804</v>
      </c>
      <c r="X210" s="125">
        <v>0.00936</v>
      </c>
      <c r="Y210" s="125">
        <f>$X$210*$K$210</f>
        <v>0.33696000000000004</v>
      </c>
      <c r="Z210" s="125">
        <v>0</v>
      </c>
      <c r="AA210" s="126">
        <f>$Z$210*$K$210</f>
        <v>0</v>
      </c>
      <c r="AR210" s="6" t="s">
        <v>140</v>
      </c>
      <c r="AT210" s="6" t="s">
        <v>136</v>
      </c>
      <c r="AU210" s="6" t="s">
        <v>80</v>
      </c>
      <c r="AY210" s="6" t="s">
        <v>135</v>
      </c>
      <c r="BE210" s="99">
        <f>IF($U$210="základní",$N$210,0)</f>
        <v>0</v>
      </c>
      <c r="BF210" s="99">
        <f>IF($U$210="snížená",$N$210,0)</f>
        <v>0</v>
      </c>
      <c r="BG210" s="99">
        <f>IF($U$210="zákl. přenesená",$N$210,0)</f>
        <v>0</v>
      </c>
      <c r="BH210" s="99">
        <f>IF($U$210="sníž. přenesená",$N$210,0)</f>
        <v>0</v>
      </c>
      <c r="BI210" s="99">
        <f>IF($U$210="nulová",$N$210,0)</f>
        <v>0</v>
      </c>
      <c r="BJ210" s="6" t="s">
        <v>20</v>
      </c>
      <c r="BK210" s="99">
        <f>ROUND($L$210*$K$210,2)</f>
        <v>0</v>
      </c>
      <c r="BL210" s="6" t="s">
        <v>140</v>
      </c>
    </row>
    <row r="211" spans="2:64" s="6" customFormat="1" ht="27" customHeight="1">
      <c r="B211" s="19"/>
      <c r="C211" s="120" t="s">
        <v>399</v>
      </c>
      <c r="D211" s="120" t="s">
        <v>136</v>
      </c>
      <c r="E211" s="121" t="s">
        <v>400</v>
      </c>
      <c r="F211" s="372" t="s">
        <v>401</v>
      </c>
      <c r="G211" s="373"/>
      <c r="H211" s="373"/>
      <c r="I211" s="373"/>
      <c r="J211" s="122" t="s">
        <v>296</v>
      </c>
      <c r="K211" s="123">
        <v>13</v>
      </c>
      <c r="L211" s="379">
        <v>0</v>
      </c>
      <c r="M211" s="378"/>
      <c r="N211" s="374">
        <f>ROUND($L$211*$K$211,2)</f>
        <v>0</v>
      </c>
      <c r="O211" s="373"/>
      <c r="P211" s="373"/>
      <c r="Q211" s="373"/>
      <c r="R211" s="20"/>
      <c r="T211" s="124"/>
      <c r="U211" s="26" t="s">
        <v>42</v>
      </c>
      <c r="V211" s="125">
        <v>3.817</v>
      </c>
      <c r="W211" s="125">
        <f>$V$211*$K$211</f>
        <v>49.621</v>
      </c>
      <c r="X211" s="125">
        <v>0.4208</v>
      </c>
      <c r="Y211" s="125">
        <f>$X$211*$K$211</f>
        <v>5.4704</v>
      </c>
      <c r="Z211" s="125">
        <v>0</v>
      </c>
      <c r="AA211" s="126">
        <f>$Z$211*$K$211</f>
        <v>0</v>
      </c>
      <c r="AR211" s="6" t="s">
        <v>140</v>
      </c>
      <c r="AT211" s="6" t="s">
        <v>136</v>
      </c>
      <c r="AU211" s="6" t="s">
        <v>80</v>
      </c>
      <c r="AY211" s="6" t="s">
        <v>135</v>
      </c>
      <c r="BE211" s="99">
        <f>IF($U$211="základní",$N$211,0)</f>
        <v>0</v>
      </c>
      <c r="BF211" s="99">
        <f>IF($U$211="snížená",$N$211,0)</f>
        <v>0</v>
      </c>
      <c r="BG211" s="99">
        <f>IF($U$211="zákl. přenesená",$N$211,0)</f>
        <v>0</v>
      </c>
      <c r="BH211" s="99">
        <f>IF($U$211="sníž. přenesená",$N$211,0)</f>
        <v>0</v>
      </c>
      <c r="BI211" s="99">
        <f>IF($U$211="nulová",$N$211,0)</f>
        <v>0</v>
      </c>
      <c r="BJ211" s="6" t="s">
        <v>20</v>
      </c>
      <c r="BK211" s="99">
        <f>ROUND($L$211*$K$211,2)</f>
        <v>0</v>
      </c>
      <c r="BL211" s="6" t="s">
        <v>140</v>
      </c>
    </row>
    <row r="212" spans="2:64" s="6" customFormat="1" ht="27" customHeight="1">
      <c r="B212" s="19"/>
      <c r="C212" s="127" t="s">
        <v>402</v>
      </c>
      <c r="D212" s="127" t="s">
        <v>208</v>
      </c>
      <c r="E212" s="128" t="s">
        <v>403</v>
      </c>
      <c r="F212" s="377" t="s">
        <v>404</v>
      </c>
      <c r="G212" s="378"/>
      <c r="H212" s="378"/>
      <c r="I212" s="378"/>
      <c r="J212" s="129" t="s">
        <v>296</v>
      </c>
      <c r="K212" s="130">
        <v>26</v>
      </c>
      <c r="L212" s="374">
        <v>0</v>
      </c>
      <c r="M212" s="373"/>
      <c r="N212" s="379">
        <f>ROUND($L$212*$K$212,2)</f>
        <v>0</v>
      </c>
      <c r="O212" s="373"/>
      <c r="P212" s="373"/>
      <c r="Q212" s="373"/>
      <c r="R212" s="20"/>
      <c r="T212" s="124"/>
      <c r="U212" s="26" t="s">
        <v>42</v>
      </c>
      <c r="V212" s="125">
        <v>0</v>
      </c>
      <c r="W212" s="125">
        <f>$V$212*$K$212</f>
        <v>0</v>
      </c>
      <c r="X212" s="125">
        <v>0.064</v>
      </c>
      <c r="Y212" s="125">
        <f>$X$212*$K$212</f>
        <v>1.6640000000000001</v>
      </c>
      <c r="Z212" s="125">
        <v>0</v>
      </c>
      <c r="AA212" s="126">
        <f>$Z$212*$K$212</f>
        <v>0</v>
      </c>
      <c r="AR212" s="6" t="s">
        <v>157</v>
      </c>
      <c r="AT212" s="6" t="s">
        <v>208</v>
      </c>
      <c r="AU212" s="6" t="s">
        <v>80</v>
      </c>
      <c r="AY212" s="6" t="s">
        <v>135</v>
      </c>
      <c r="BE212" s="99">
        <f>IF($U$212="základní",$N$212,0)</f>
        <v>0</v>
      </c>
      <c r="BF212" s="99">
        <f>IF($U$212="snížená",$N$212,0)</f>
        <v>0</v>
      </c>
      <c r="BG212" s="99">
        <f>IF($U$212="zákl. přenesená",$N$212,0)</f>
        <v>0</v>
      </c>
      <c r="BH212" s="99">
        <f>IF($U$212="sníž. přenesená",$N$212,0)</f>
        <v>0</v>
      </c>
      <c r="BI212" s="99">
        <f>IF($U$212="nulová",$N$212,0)</f>
        <v>0</v>
      </c>
      <c r="BJ212" s="6" t="s">
        <v>20</v>
      </c>
      <c r="BK212" s="99">
        <f>ROUND($L$212*$K$212,2)</f>
        <v>0</v>
      </c>
      <c r="BL212" s="6" t="s">
        <v>140</v>
      </c>
    </row>
    <row r="213" spans="2:64" s="6" customFormat="1" ht="27" customHeight="1">
      <c r="B213" s="19"/>
      <c r="C213" s="127" t="s">
        <v>405</v>
      </c>
      <c r="D213" s="127" t="s">
        <v>208</v>
      </c>
      <c r="E213" s="128" t="s">
        <v>406</v>
      </c>
      <c r="F213" s="377" t="s">
        <v>919</v>
      </c>
      <c r="G213" s="378"/>
      <c r="H213" s="378"/>
      <c r="I213" s="378"/>
      <c r="J213" s="129" t="s">
        <v>296</v>
      </c>
      <c r="K213" s="130">
        <v>13</v>
      </c>
      <c r="L213" s="379">
        <v>0</v>
      </c>
      <c r="M213" s="378"/>
      <c r="N213" s="379">
        <f>ROUND($L$213*$K$213,2)</f>
        <v>0</v>
      </c>
      <c r="O213" s="373"/>
      <c r="P213" s="373"/>
      <c r="Q213" s="373"/>
      <c r="R213" s="20"/>
      <c r="T213" s="124"/>
      <c r="U213" s="26" t="s">
        <v>42</v>
      </c>
      <c r="V213" s="125">
        <v>0</v>
      </c>
      <c r="W213" s="125">
        <f>$V$213*$K$213</f>
        <v>0</v>
      </c>
      <c r="X213" s="125">
        <v>0.0543</v>
      </c>
      <c r="Y213" s="125">
        <f>$X$213*$K$213</f>
        <v>0.7059</v>
      </c>
      <c r="Z213" s="125">
        <v>0</v>
      </c>
      <c r="AA213" s="126">
        <f>$Z$213*$K$213</f>
        <v>0</v>
      </c>
      <c r="AR213" s="6" t="s">
        <v>157</v>
      </c>
      <c r="AT213" s="6" t="s">
        <v>208</v>
      </c>
      <c r="AU213" s="6" t="s">
        <v>80</v>
      </c>
      <c r="AY213" s="6" t="s">
        <v>135</v>
      </c>
      <c r="BE213" s="99">
        <f>IF($U$213="základní",$N$213,0)</f>
        <v>0</v>
      </c>
      <c r="BF213" s="99">
        <f>IF($U$213="snížená",$N$213,0)</f>
        <v>0</v>
      </c>
      <c r="BG213" s="99">
        <f>IF($U$213="zákl. přenesená",$N$213,0)</f>
        <v>0</v>
      </c>
      <c r="BH213" s="99">
        <f>IF($U$213="sníž. přenesená",$N$213,0)</f>
        <v>0</v>
      </c>
      <c r="BI213" s="99">
        <f>IF($U$213="nulová",$N$213,0)</f>
        <v>0</v>
      </c>
      <c r="BJ213" s="6" t="s">
        <v>20</v>
      </c>
      <c r="BK213" s="99">
        <f>ROUND($L$213*$K$213,2)</f>
        <v>0</v>
      </c>
      <c r="BL213" s="6" t="s">
        <v>140</v>
      </c>
    </row>
    <row r="214" spans="2:64" s="6" customFormat="1" ht="39" customHeight="1" hidden="1">
      <c r="B214" s="19"/>
      <c r="C214" s="120" t="s">
        <v>407</v>
      </c>
      <c r="D214" s="120" t="s">
        <v>136</v>
      </c>
      <c r="E214" s="121" t="s">
        <v>408</v>
      </c>
      <c r="F214" s="372" t="s">
        <v>409</v>
      </c>
      <c r="G214" s="373"/>
      <c r="H214" s="373"/>
      <c r="I214" s="373"/>
      <c r="J214" s="122" t="s">
        <v>160</v>
      </c>
      <c r="K214" s="123">
        <v>0</v>
      </c>
      <c r="L214" s="374">
        <v>0</v>
      </c>
      <c r="M214" s="373"/>
      <c r="N214" s="374">
        <f>ROUND($L$214*$K$214,2)</f>
        <v>0</v>
      </c>
      <c r="O214" s="373"/>
      <c r="P214" s="373"/>
      <c r="Q214" s="373"/>
      <c r="R214" s="20"/>
      <c r="T214" s="124"/>
      <c r="U214" s="26" t="s">
        <v>42</v>
      </c>
      <c r="V214" s="125">
        <v>0.355</v>
      </c>
      <c r="W214" s="125">
        <f>$V$214*$K$214</f>
        <v>0</v>
      </c>
      <c r="X214" s="125">
        <v>0.46034</v>
      </c>
      <c r="Y214" s="125">
        <f>$X$214*$K$214</f>
        <v>0</v>
      </c>
      <c r="Z214" s="125">
        <v>0</v>
      </c>
      <c r="AA214" s="126">
        <f>$Z$214*$K$214</f>
        <v>0</v>
      </c>
      <c r="AR214" s="6" t="s">
        <v>140</v>
      </c>
      <c r="AT214" s="6" t="s">
        <v>136</v>
      </c>
      <c r="AU214" s="6" t="s">
        <v>80</v>
      </c>
      <c r="AY214" s="6" t="s">
        <v>135</v>
      </c>
      <c r="BE214" s="99">
        <f>IF($U$214="základní",$N$214,0)</f>
        <v>0</v>
      </c>
      <c r="BF214" s="99">
        <f>IF($U$214="snížená",$N$214,0)</f>
        <v>0</v>
      </c>
      <c r="BG214" s="99">
        <f>IF($U$214="zákl. přenesená",$N$214,0)</f>
        <v>0</v>
      </c>
      <c r="BH214" s="99">
        <f>IF($U$214="sníž. přenesená",$N$214,0)</f>
        <v>0</v>
      </c>
      <c r="BI214" s="99">
        <f>IF($U$214="nulová",$N$214,0)</f>
        <v>0</v>
      </c>
      <c r="BJ214" s="6" t="s">
        <v>20</v>
      </c>
      <c r="BK214" s="99">
        <f>ROUND($L$214*$K$214,2)</f>
        <v>0</v>
      </c>
      <c r="BL214" s="6" t="s">
        <v>140</v>
      </c>
    </row>
    <row r="215" spans="2:64" s="6" customFormat="1" ht="27" customHeight="1" hidden="1">
      <c r="B215" s="19"/>
      <c r="C215" s="120" t="s">
        <v>410</v>
      </c>
      <c r="D215" s="120" t="s">
        <v>136</v>
      </c>
      <c r="E215" s="121" t="s">
        <v>411</v>
      </c>
      <c r="F215" s="372" t="s">
        <v>412</v>
      </c>
      <c r="G215" s="373"/>
      <c r="H215" s="373"/>
      <c r="I215" s="373"/>
      <c r="J215" s="122" t="s">
        <v>296</v>
      </c>
      <c r="K215" s="123">
        <v>0</v>
      </c>
      <c r="L215" s="379">
        <v>0</v>
      </c>
      <c r="M215" s="378"/>
      <c r="N215" s="374">
        <f>ROUND($L$215*$K$215,2)</f>
        <v>0</v>
      </c>
      <c r="O215" s="373"/>
      <c r="P215" s="373"/>
      <c r="Q215" s="373"/>
      <c r="R215" s="20"/>
      <c r="T215" s="124"/>
      <c r="U215" s="26" t="s">
        <v>42</v>
      </c>
      <c r="V215" s="125">
        <v>10.479</v>
      </c>
      <c r="W215" s="125">
        <f>$V$215*$K$215</f>
        <v>0</v>
      </c>
      <c r="X215" s="125">
        <v>3.68752</v>
      </c>
      <c r="Y215" s="125">
        <f>$X$215*$K$215</f>
        <v>0</v>
      </c>
      <c r="Z215" s="125">
        <v>0</v>
      </c>
      <c r="AA215" s="126">
        <f>$Z$215*$K$215</f>
        <v>0</v>
      </c>
      <c r="AR215" s="6" t="s">
        <v>140</v>
      </c>
      <c r="AT215" s="6" t="s">
        <v>136</v>
      </c>
      <c r="AU215" s="6" t="s">
        <v>80</v>
      </c>
      <c r="AY215" s="6" t="s">
        <v>135</v>
      </c>
      <c r="BE215" s="99">
        <f>IF($U$215="základní",$N$215,0)</f>
        <v>0</v>
      </c>
      <c r="BF215" s="99">
        <f>IF($U$215="snížená",$N$215,0)</f>
        <v>0</v>
      </c>
      <c r="BG215" s="99">
        <f>IF($U$215="zákl. přenesená",$N$215,0)</f>
        <v>0</v>
      </c>
      <c r="BH215" s="99">
        <f>IF($U$215="sníž. přenesená",$N$215,0)</f>
        <v>0</v>
      </c>
      <c r="BI215" s="99">
        <f>IF($U$215="nulová",$N$215,0)</f>
        <v>0</v>
      </c>
      <c r="BJ215" s="6" t="s">
        <v>20</v>
      </c>
      <c r="BK215" s="99">
        <f>ROUND($L$215*$K$215,2)</f>
        <v>0</v>
      </c>
      <c r="BL215" s="6" t="s">
        <v>140</v>
      </c>
    </row>
    <row r="216" spans="2:63" s="110" customFormat="1" ht="30.75" customHeight="1">
      <c r="B216" s="111"/>
      <c r="D216" s="119" t="s">
        <v>114</v>
      </c>
      <c r="N216" s="383">
        <f>$BK$216</f>
        <v>0</v>
      </c>
      <c r="O216" s="384"/>
      <c r="P216" s="384"/>
      <c r="Q216" s="384"/>
      <c r="R216" s="114"/>
      <c r="T216" s="115"/>
      <c r="W216" s="116">
        <f>$W$217+SUM($W$218:$W$250)</f>
        <v>3618.5241779999997</v>
      </c>
      <c r="Y216" s="116">
        <f>$Y$217+SUM($Y$218:$Y$250)</f>
        <v>751.4566319999998</v>
      </c>
      <c r="AA216" s="117">
        <f>$AA$217+SUM($AA$218:$AA$250)</f>
        <v>23.076</v>
      </c>
      <c r="AR216" s="113" t="s">
        <v>20</v>
      </c>
      <c r="AT216" s="113" t="s">
        <v>76</v>
      </c>
      <c r="AU216" s="113" t="s">
        <v>20</v>
      </c>
      <c r="AY216" s="113" t="s">
        <v>135</v>
      </c>
      <c r="BK216" s="118">
        <f>$BK$217+SUM($BK$218:$BK$250)</f>
        <v>0</v>
      </c>
    </row>
    <row r="217" spans="2:64" s="6" customFormat="1" ht="27" customHeight="1" hidden="1">
      <c r="B217" s="19"/>
      <c r="C217" s="120" t="s">
        <v>413</v>
      </c>
      <c r="D217" s="120" t="s">
        <v>136</v>
      </c>
      <c r="E217" s="121" t="s">
        <v>414</v>
      </c>
      <c r="F217" s="372" t="s">
        <v>415</v>
      </c>
      <c r="G217" s="373"/>
      <c r="H217" s="373"/>
      <c r="I217" s="373"/>
      <c r="J217" s="122" t="s">
        <v>139</v>
      </c>
      <c r="K217" s="123">
        <v>0</v>
      </c>
      <c r="L217" s="374">
        <v>0</v>
      </c>
      <c r="M217" s="373"/>
      <c r="N217" s="374">
        <f>ROUND($L$217*$K$217,2)</f>
        <v>0</v>
      </c>
      <c r="O217" s="373"/>
      <c r="P217" s="373"/>
      <c r="Q217" s="373"/>
      <c r="R217" s="20"/>
      <c r="T217" s="124"/>
      <c r="U217" s="26" t="s">
        <v>42</v>
      </c>
      <c r="V217" s="125">
        <v>0.168</v>
      </c>
      <c r="W217" s="125">
        <f>$V$217*$K$217</f>
        <v>0</v>
      </c>
      <c r="X217" s="125">
        <v>0</v>
      </c>
      <c r="Y217" s="125">
        <f>$X$217*$K$217</f>
        <v>0</v>
      </c>
      <c r="Z217" s="125">
        <v>0</v>
      </c>
      <c r="AA217" s="126">
        <f>$Z$217*$K$217</f>
        <v>0</v>
      </c>
      <c r="AR217" s="6" t="s">
        <v>140</v>
      </c>
      <c r="AT217" s="6" t="s">
        <v>136</v>
      </c>
      <c r="AU217" s="6" t="s">
        <v>80</v>
      </c>
      <c r="AY217" s="6" t="s">
        <v>135</v>
      </c>
      <c r="BE217" s="99">
        <f>IF($U$217="základní",$N$217,0)</f>
        <v>0</v>
      </c>
      <c r="BF217" s="99">
        <f>IF($U$217="snížená",$N$217,0)</f>
        <v>0</v>
      </c>
      <c r="BG217" s="99">
        <f>IF($U$217="zákl. přenesená",$N$217,0)</f>
        <v>0</v>
      </c>
      <c r="BH217" s="99">
        <f>IF($U$217="sníž. přenesená",$N$217,0)</f>
        <v>0</v>
      </c>
      <c r="BI217" s="99">
        <f>IF($U$217="nulová",$N$217,0)</f>
        <v>0</v>
      </c>
      <c r="BJ217" s="6" t="s">
        <v>20</v>
      </c>
      <c r="BK217" s="99">
        <f>ROUND($L$217*$K$217,2)</f>
        <v>0</v>
      </c>
      <c r="BL217" s="6" t="s">
        <v>140</v>
      </c>
    </row>
    <row r="218" spans="2:64" s="6" customFormat="1" ht="27" customHeight="1" hidden="1">
      <c r="B218" s="19"/>
      <c r="C218" s="120" t="s">
        <v>416</v>
      </c>
      <c r="D218" s="120" t="s">
        <v>136</v>
      </c>
      <c r="E218" s="121" t="s">
        <v>417</v>
      </c>
      <c r="F218" s="372" t="s">
        <v>418</v>
      </c>
      <c r="G218" s="373"/>
      <c r="H218" s="373"/>
      <c r="I218" s="373"/>
      <c r="J218" s="122" t="s">
        <v>139</v>
      </c>
      <c r="K218" s="123">
        <v>0</v>
      </c>
      <c r="L218" s="374">
        <v>0</v>
      </c>
      <c r="M218" s="373"/>
      <c r="N218" s="374">
        <f>ROUND($L$218*$K$218,2)</f>
        <v>0</v>
      </c>
      <c r="O218" s="373"/>
      <c r="P218" s="373"/>
      <c r="Q218" s="373"/>
      <c r="R218" s="20"/>
      <c r="T218" s="124"/>
      <c r="U218" s="26" t="s">
        <v>42</v>
      </c>
      <c r="V218" s="125">
        <v>1.37</v>
      </c>
      <c r="W218" s="125">
        <f>$V$218*$K$218</f>
        <v>0</v>
      </c>
      <c r="X218" s="125">
        <v>0.48</v>
      </c>
      <c r="Y218" s="125">
        <f>$X$218*$K$218</f>
        <v>0</v>
      </c>
      <c r="Z218" s="125">
        <v>0</v>
      </c>
      <c r="AA218" s="126">
        <f>$Z$218*$K$218</f>
        <v>0</v>
      </c>
      <c r="AR218" s="6" t="s">
        <v>140</v>
      </c>
      <c r="AT218" s="6" t="s">
        <v>136</v>
      </c>
      <c r="AU218" s="6" t="s">
        <v>80</v>
      </c>
      <c r="AY218" s="6" t="s">
        <v>135</v>
      </c>
      <c r="BE218" s="99">
        <f>IF($U$218="základní",$N$218,0)</f>
        <v>0</v>
      </c>
      <c r="BF218" s="99">
        <f>IF($U$218="snížená",$N$218,0)</f>
        <v>0</v>
      </c>
      <c r="BG218" s="99">
        <f>IF($U$218="zákl. přenesená",$N$218,0)</f>
        <v>0</v>
      </c>
      <c r="BH218" s="99">
        <f>IF($U$218="sníž. přenesená",$N$218,0)</f>
        <v>0</v>
      </c>
      <c r="BI218" s="99">
        <f>IF($U$218="nulová",$N$218,0)</f>
        <v>0</v>
      </c>
      <c r="BJ218" s="6" t="s">
        <v>20</v>
      </c>
      <c r="BK218" s="99">
        <f>ROUND($L$218*$K$218,2)</f>
        <v>0</v>
      </c>
      <c r="BL218" s="6" t="s">
        <v>140</v>
      </c>
    </row>
    <row r="219" spans="2:64" s="6" customFormat="1" ht="39" customHeight="1" hidden="1">
      <c r="B219" s="19"/>
      <c r="C219" s="120" t="s">
        <v>419</v>
      </c>
      <c r="D219" s="120" t="s">
        <v>136</v>
      </c>
      <c r="E219" s="121" t="s">
        <v>420</v>
      </c>
      <c r="F219" s="372" t="s">
        <v>421</v>
      </c>
      <c r="G219" s="373"/>
      <c r="H219" s="373"/>
      <c r="I219" s="373"/>
      <c r="J219" s="122" t="s">
        <v>139</v>
      </c>
      <c r="K219" s="123">
        <v>0</v>
      </c>
      <c r="L219" s="374">
        <v>0</v>
      </c>
      <c r="M219" s="373"/>
      <c r="N219" s="374">
        <f>ROUND($L$219*$K$219,2)</f>
        <v>0</v>
      </c>
      <c r="O219" s="373"/>
      <c r="P219" s="373"/>
      <c r="Q219" s="373"/>
      <c r="R219" s="20"/>
      <c r="T219" s="124"/>
      <c r="U219" s="26" t="s">
        <v>42</v>
      </c>
      <c r="V219" s="125">
        <v>2.39</v>
      </c>
      <c r="W219" s="125">
        <f>$V$219*$K$219</f>
        <v>0</v>
      </c>
      <c r="X219" s="125">
        <v>0.789</v>
      </c>
      <c r="Y219" s="125">
        <f>$X$219*$K$219</f>
        <v>0</v>
      </c>
      <c r="Z219" s="125">
        <v>0</v>
      </c>
      <c r="AA219" s="126">
        <f>$Z$219*$K$219</f>
        <v>0</v>
      </c>
      <c r="AR219" s="6" t="s">
        <v>140</v>
      </c>
      <c r="AT219" s="6" t="s">
        <v>136</v>
      </c>
      <c r="AU219" s="6" t="s">
        <v>80</v>
      </c>
      <c r="AY219" s="6" t="s">
        <v>135</v>
      </c>
      <c r="BE219" s="99">
        <f>IF($U$219="základní",$N$219,0)</f>
        <v>0</v>
      </c>
      <c r="BF219" s="99">
        <f>IF($U$219="snížená",$N$219,0)</f>
        <v>0</v>
      </c>
      <c r="BG219" s="99">
        <f>IF($U$219="zákl. přenesená",$N$219,0)</f>
        <v>0</v>
      </c>
      <c r="BH219" s="99">
        <f>IF($U$219="sníž. přenesená",$N$219,0)</f>
        <v>0</v>
      </c>
      <c r="BI219" s="99">
        <f>IF($U$219="nulová",$N$219,0)</f>
        <v>0</v>
      </c>
      <c r="BJ219" s="6" t="s">
        <v>20</v>
      </c>
      <c r="BK219" s="99">
        <f>ROUND($L$219*$K$219,2)</f>
        <v>0</v>
      </c>
      <c r="BL219" s="6" t="s">
        <v>140</v>
      </c>
    </row>
    <row r="220" spans="2:64" s="6" customFormat="1" ht="39" customHeight="1">
      <c r="B220" s="19"/>
      <c r="C220" s="120" t="s">
        <v>422</v>
      </c>
      <c r="D220" s="120" t="s">
        <v>136</v>
      </c>
      <c r="E220" s="121" t="s">
        <v>423</v>
      </c>
      <c r="F220" s="372" t="s">
        <v>424</v>
      </c>
      <c r="G220" s="373"/>
      <c r="H220" s="373"/>
      <c r="I220" s="373"/>
      <c r="J220" s="122" t="s">
        <v>139</v>
      </c>
      <c r="K220" s="123">
        <v>180.05</v>
      </c>
      <c r="L220" s="374">
        <v>0</v>
      </c>
      <c r="M220" s="373"/>
      <c r="N220" s="374">
        <f>ROUND($L$220*$K$220,2)</f>
        <v>0</v>
      </c>
      <c r="O220" s="373"/>
      <c r="P220" s="373"/>
      <c r="Q220" s="373"/>
      <c r="R220" s="20"/>
      <c r="T220" s="124"/>
      <c r="U220" s="26" t="s">
        <v>42</v>
      </c>
      <c r="V220" s="125">
        <v>0.637</v>
      </c>
      <c r="W220" s="125">
        <f>$V$220*$K$220</f>
        <v>114.69185</v>
      </c>
      <c r="X220" s="125">
        <v>0.16795</v>
      </c>
      <c r="Y220" s="125">
        <f>$X$220*$K$220</f>
        <v>30.2393975</v>
      </c>
      <c r="Z220" s="125">
        <v>0</v>
      </c>
      <c r="AA220" s="126">
        <f>$Z$220*$K$220</f>
        <v>0</v>
      </c>
      <c r="AR220" s="6" t="s">
        <v>140</v>
      </c>
      <c r="AT220" s="6" t="s">
        <v>136</v>
      </c>
      <c r="AU220" s="6" t="s">
        <v>80</v>
      </c>
      <c r="AY220" s="6" t="s">
        <v>135</v>
      </c>
      <c r="BE220" s="99">
        <f>IF($U$220="základní",$N$220,0)</f>
        <v>0</v>
      </c>
      <c r="BF220" s="99">
        <f>IF($U$220="snížená",$N$220,0)</f>
        <v>0</v>
      </c>
      <c r="BG220" s="99">
        <f>IF($U$220="zákl. přenesená",$N$220,0)</f>
        <v>0</v>
      </c>
      <c r="BH220" s="99">
        <f>IF($U$220="sníž. přenesená",$N$220,0)</f>
        <v>0</v>
      </c>
      <c r="BI220" s="99">
        <f>IF($U$220="nulová",$N$220,0)</f>
        <v>0</v>
      </c>
      <c r="BJ220" s="6" t="s">
        <v>20</v>
      </c>
      <c r="BK220" s="99">
        <f>ROUND($L$220*$K$220,2)</f>
        <v>0</v>
      </c>
      <c r="BL220" s="6" t="s">
        <v>140</v>
      </c>
    </row>
    <row r="221" spans="2:64" s="6" customFormat="1" ht="27" customHeight="1">
      <c r="B221" s="19"/>
      <c r="C221" s="120" t="s">
        <v>425</v>
      </c>
      <c r="D221" s="120" t="s">
        <v>136</v>
      </c>
      <c r="E221" s="121" t="s">
        <v>426</v>
      </c>
      <c r="F221" s="372" t="s">
        <v>427</v>
      </c>
      <c r="G221" s="373"/>
      <c r="H221" s="373"/>
      <c r="I221" s="373"/>
      <c r="J221" s="122" t="s">
        <v>296</v>
      </c>
      <c r="K221" s="123">
        <v>22</v>
      </c>
      <c r="L221" s="374">
        <v>0</v>
      </c>
      <c r="M221" s="373"/>
      <c r="N221" s="374">
        <f>ROUND($L$221*$K$221,2)</f>
        <v>0</v>
      </c>
      <c r="O221" s="373"/>
      <c r="P221" s="373"/>
      <c r="Q221" s="373"/>
      <c r="R221" s="20"/>
      <c r="T221" s="124"/>
      <c r="U221" s="26" t="s">
        <v>42</v>
      </c>
      <c r="V221" s="125">
        <v>0.2</v>
      </c>
      <c r="W221" s="125">
        <f>$V$221*$K$221</f>
        <v>4.4</v>
      </c>
      <c r="X221" s="125">
        <v>0.0007</v>
      </c>
      <c r="Y221" s="125">
        <f>$X$221*$K$221</f>
        <v>0.0154</v>
      </c>
      <c r="Z221" s="125">
        <v>0</v>
      </c>
      <c r="AA221" s="126">
        <f>$Z$221*$K$221</f>
        <v>0</v>
      </c>
      <c r="AR221" s="6" t="s">
        <v>140</v>
      </c>
      <c r="AT221" s="6" t="s">
        <v>136</v>
      </c>
      <c r="AU221" s="6" t="s">
        <v>80</v>
      </c>
      <c r="AY221" s="6" t="s">
        <v>135</v>
      </c>
      <c r="BE221" s="99">
        <f>IF($U$221="základní",$N$221,0)</f>
        <v>0</v>
      </c>
      <c r="BF221" s="99">
        <f>IF($U$221="snížená",$N$221,0)</f>
        <v>0</v>
      </c>
      <c r="BG221" s="99">
        <f>IF($U$221="zákl. přenesená",$N$221,0)</f>
        <v>0</v>
      </c>
      <c r="BH221" s="99">
        <f>IF($U$221="sníž. přenesená",$N$221,0)</f>
        <v>0</v>
      </c>
      <c r="BI221" s="99">
        <f>IF($U$221="nulová",$N$221,0)</f>
        <v>0</v>
      </c>
      <c r="BJ221" s="6" t="s">
        <v>20</v>
      </c>
      <c r="BK221" s="99">
        <f>ROUND($L$221*$K$221,2)</f>
        <v>0</v>
      </c>
      <c r="BL221" s="6" t="s">
        <v>140</v>
      </c>
    </row>
    <row r="222" spans="2:64" s="6" customFormat="1" ht="27" customHeight="1">
      <c r="B222" s="19"/>
      <c r="C222" s="120" t="s">
        <v>428</v>
      </c>
      <c r="D222" s="120" t="s">
        <v>136</v>
      </c>
      <c r="E222" s="121" t="s">
        <v>429</v>
      </c>
      <c r="F222" s="372" t="s">
        <v>430</v>
      </c>
      <c r="G222" s="373"/>
      <c r="H222" s="373"/>
      <c r="I222" s="373"/>
      <c r="J222" s="122" t="s">
        <v>296</v>
      </c>
      <c r="K222" s="123">
        <v>18</v>
      </c>
      <c r="L222" s="374">
        <v>0</v>
      </c>
      <c r="M222" s="373"/>
      <c r="N222" s="374">
        <f>ROUND($L$222*$K$222,2)</f>
        <v>0</v>
      </c>
      <c r="O222" s="373"/>
      <c r="P222" s="373"/>
      <c r="Q222" s="373"/>
      <c r="R222" s="20"/>
      <c r="T222" s="124"/>
      <c r="U222" s="26" t="s">
        <v>42</v>
      </c>
      <c r="V222" s="125">
        <v>0.549</v>
      </c>
      <c r="W222" s="125">
        <f>$V$222*$K$222</f>
        <v>9.882000000000001</v>
      </c>
      <c r="X222" s="125">
        <v>0.1124</v>
      </c>
      <c r="Y222" s="125">
        <f>$X$222*$K$222</f>
        <v>2.0232</v>
      </c>
      <c r="Z222" s="125">
        <v>0</v>
      </c>
      <c r="AA222" s="126">
        <f>$Z$222*$K$222</f>
        <v>0</v>
      </c>
      <c r="AR222" s="6" t="s">
        <v>140</v>
      </c>
      <c r="AT222" s="6" t="s">
        <v>136</v>
      </c>
      <c r="AU222" s="6" t="s">
        <v>80</v>
      </c>
      <c r="AY222" s="6" t="s">
        <v>135</v>
      </c>
      <c r="BE222" s="99">
        <f>IF($U$222="základní",$N$222,0)</f>
        <v>0</v>
      </c>
      <c r="BF222" s="99">
        <f>IF($U$222="snížená",$N$222,0)</f>
        <v>0</v>
      </c>
      <c r="BG222" s="99">
        <f>IF($U$222="zákl. přenesená",$N$222,0)</f>
        <v>0</v>
      </c>
      <c r="BH222" s="99">
        <f>IF($U$222="sníž. přenesená",$N$222,0)</f>
        <v>0</v>
      </c>
      <c r="BI222" s="99">
        <f>IF($U$222="nulová",$N$222,0)</f>
        <v>0</v>
      </c>
      <c r="BJ222" s="6" t="s">
        <v>20</v>
      </c>
      <c r="BK222" s="99">
        <f>ROUND($L$222*$K$222,2)</f>
        <v>0</v>
      </c>
      <c r="BL222" s="6" t="s">
        <v>140</v>
      </c>
    </row>
    <row r="223" spans="2:64" s="6" customFormat="1" ht="15.75" customHeight="1">
      <c r="B223" s="19"/>
      <c r="C223" s="127" t="s">
        <v>431</v>
      </c>
      <c r="D223" s="127" t="s">
        <v>208</v>
      </c>
      <c r="E223" s="128" t="s">
        <v>432</v>
      </c>
      <c r="F223" s="377" t="s">
        <v>433</v>
      </c>
      <c r="G223" s="378"/>
      <c r="H223" s="378"/>
      <c r="I223" s="378"/>
      <c r="J223" s="129" t="s">
        <v>296</v>
      </c>
      <c r="K223" s="130">
        <v>22</v>
      </c>
      <c r="L223" s="374">
        <v>0</v>
      </c>
      <c r="M223" s="373"/>
      <c r="N223" s="379">
        <f>ROUND($L$223*$K$223,2)</f>
        <v>0</v>
      </c>
      <c r="O223" s="373"/>
      <c r="P223" s="373"/>
      <c r="Q223" s="373"/>
      <c r="R223" s="20"/>
      <c r="T223" s="124"/>
      <c r="U223" s="26" t="s">
        <v>42</v>
      </c>
      <c r="V223" s="125">
        <v>0</v>
      </c>
      <c r="W223" s="125">
        <f>$V$223*$K$223</f>
        <v>0</v>
      </c>
      <c r="X223" s="125">
        <v>0.004</v>
      </c>
      <c r="Y223" s="125">
        <f>$X$223*$K$223</f>
        <v>0.088</v>
      </c>
      <c r="Z223" s="125">
        <v>0</v>
      </c>
      <c r="AA223" s="126">
        <f>$Z$223*$K$223</f>
        <v>0</v>
      </c>
      <c r="AR223" s="6" t="s">
        <v>157</v>
      </c>
      <c r="AT223" s="6" t="s">
        <v>208</v>
      </c>
      <c r="AU223" s="6" t="s">
        <v>80</v>
      </c>
      <c r="AY223" s="6" t="s">
        <v>135</v>
      </c>
      <c r="BE223" s="99">
        <f>IF($U$223="základní",$N$223,0)</f>
        <v>0</v>
      </c>
      <c r="BF223" s="99">
        <f>IF($U$223="snížená",$N$223,0)</f>
        <v>0</v>
      </c>
      <c r="BG223" s="99">
        <f>IF($U$223="zákl. přenesená",$N$223,0)</f>
        <v>0</v>
      </c>
      <c r="BH223" s="99">
        <f>IF($U$223="sníž. přenesená",$N$223,0)</f>
        <v>0</v>
      </c>
      <c r="BI223" s="99">
        <f>IF($U$223="nulová",$N$223,0)</f>
        <v>0</v>
      </c>
      <c r="BJ223" s="6" t="s">
        <v>20</v>
      </c>
      <c r="BK223" s="99">
        <f>ROUND($L$223*$K$223,2)</f>
        <v>0</v>
      </c>
      <c r="BL223" s="6" t="s">
        <v>140</v>
      </c>
    </row>
    <row r="224" spans="2:64" s="6" customFormat="1" ht="15.75" customHeight="1">
      <c r="B224" s="19"/>
      <c r="C224" s="127" t="s">
        <v>434</v>
      </c>
      <c r="D224" s="127" t="s">
        <v>208</v>
      </c>
      <c r="E224" s="128" t="s">
        <v>435</v>
      </c>
      <c r="F224" s="377" t="s">
        <v>436</v>
      </c>
      <c r="G224" s="378"/>
      <c r="H224" s="378"/>
      <c r="I224" s="378"/>
      <c r="J224" s="129" t="s">
        <v>296</v>
      </c>
      <c r="K224" s="130">
        <v>22</v>
      </c>
      <c r="L224" s="374">
        <v>0</v>
      </c>
      <c r="M224" s="373"/>
      <c r="N224" s="379">
        <f>ROUND($L$224*$K$224,2)</f>
        <v>0</v>
      </c>
      <c r="O224" s="373"/>
      <c r="P224" s="373"/>
      <c r="Q224" s="373"/>
      <c r="R224" s="20"/>
      <c r="T224" s="124"/>
      <c r="U224" s="26" t="s">
        <v>42</v>
      </c>
      <c r="V224" s="125">
        <v>0</v>
      </c>
      <c r="W224" s="125">
        <f>$V$224*$K$224</f>
        <v>0</v>
      </c>
      <c r="X224" s="125">
        <v>0.0061</v>
      </c>
      <c r="Y224" s="125">
        <f>$X$224*$K$224</f>
        <v>0.1342</v>
      </c>
      <c r="Z224" s="125">
        <v>0</v>
      </c>
      <c r="AA224" s="126">
        <f>$Z$224*$K$224</f>
        <v>0</v>
      </c>
      <c r="AR224" s="6" t="s">
        <v>157</v>
      </c>
      <c r="AT224" s="6" t="s">
        <v>208</v>
      </c>
      <c r="AU224" s="6" t="s">
        <v>80</v>
      </c>
      <c r="AY224" s="6" t="s">
        <v>135</v>
      </c>
      <c r="BE224" s="99">
        <f>IF($U$224="základní",$N$224,0)</f>
        <v>0</v>
      </c>
      <c r="BF224" s="99">
        <f>IF($U$224="snížená",$N$224,0)</f>
        <v>0</v>
      </c>
      <c r="BG224" s="99">
        <f>IF($U$224="zákl. přenesená",$N$224,0)</f>
        <v>0</v>
      </c>
      <c r="BH224" s="99">
        <f>IF($U$224="sníž. přenesená",$N$224,0)</f>
        <v>0</v>
      </c>
      <c r="BI224" s="99">
        <f>IF($U$224="nulová",$N$224,0)</f>
        <v>0</v>
      </c>
      <c r="BJ224" s="6" t="s">
        <v>20</v>
      </c>
      <c r="BK224" s="99">
        <f>ROUND($L$224*$K$224,2)</f>
        <v>0</v>
      </c>
      <c r="BL224" s="6" t="s">
        <v>140</v>
      </c>
    </row>
    <row r="225" spans="2:64" s="6" customFormat="1" ht="27" customHeight="1">
      <c r="B225" s="19"/>
      <c r="C225" s="120" t="s">
        <v>25</v>
      </c>
      <c r="D225" s="120" t="s">
        <v>136</v>
      </c>
      <c r="E225" s="121" t="s">
        <v>437</v>
      </c>
      <c r="F225" s="372" t="s">
        <v>438</v>
      </c>
      <c r="G225" s="373"/>
      <c r="H225" s="373"/>
      <c r="I225" s="373"/>
      <c r="J225" s="122" t="s">
        <v>160</v>
      </c>
      <c r="K225" s="123">
        <v>123.9</v>
      </c>
      <c r="L225" s="374">
        <v>0</v>
      </c>
      <c r="M225" s="373"/>
      <c r="N225" s="374">
        <f>ROUND($L$225*$K$225,2)</f>
        <v>0</v>
      </c>
      <c r="O225" s="373"/>
      <c r="P225" s="373"/>
      <c r="Q225" s="373"/>
      <c r="R225" s="20"/>
      <c r="T225" s="124"/>
      <c r="U225" s="26" t="s">
        <v>42</v>
      </c>
      <c r="V225" s="125">
        <v>0.113</v>
      </c>
      <c r="W225" s="125">
        <f>$V$225*$K$225</f>
        <v>14.000700000000002</v>
      </c>
      <c r="X225" s="125">
        <v>0.08084</v>
      </c>
      <c r="Y225" s="125">
        <f>$X$225*$K$225</f>
        <v>10.016076</v>
      </c>
      <c r="Z225" s="125">
        <v>0</v>
      </c>
      <c r="AA225" s="126">
        <f>$Z$225*$K$225</f>
        <v>0</v>
      </c>
      <c r="AR225" s="6" t="s">
        <v>140</v>
      </c>
      <c r="AT225" s="6" t="s">
        <v>136</v>
      </c>
      <c r="AU225" s="6" t="s">
        <v>80</v>
      </c>
      <c r="AY225" s="6" t="s">
        <v>135</v>
      </c>
      <c r="BE225" s="99">
        <f>IF($U$225="základní",$N$225,0)</f>
        <v>0</v>
      </c>
      <c r="BF225" s="99">
        <f>IF($U$225="snížená",$N$225,0)</f>
        <v>0</v>
      </c>
      <c r="BG225" s="99">
        <f>IF($U$225="zákl. přenesená",$N$225,0)</f>
        <v>0</v>
      </c>
      <c r="BH225" s="99">
        <f>IF($U$225="sníž. přenesená",$N$225,0)</f>
        <v>0</v>
      </c>
      <c r="BI225" s="99">
        <f>IF($U$225="nulová",$N$225,0)</f>
        <v>0</v>
      </c>
      <c r="BJ225" s="6" t="s">
        <v>20</v>
      </c>
      <c r="BK225" s="99">
        <f>ROUND($L$225*$K$225,2)</f>
        <v>0</v>
      </c>
      <c r="BL225" s="6" t="s">
        <v>140</v>
      </c>
    </row>
    <row r="226" spans="2:64" s="6" customFormat="1" ht="39" customHeight="1">
      <c r="B226" s="19"/>
      <c r="C226" s="120" t="s">
        <v>439</v>
      </c>
      <c r="D226" s="120" t="s">
        <v>136</v>
      </c>
      <c r="E226" s="121" t="s">
        <v>440</v>
      </c>
      <c r="F226" s="372" t="s">
        <v>441</v>
      </c>
      <c r="G226" s="373"/>
      <c r="H226" s="373"/>
      <c r="I226" s="373"/>
      <c r="J226" s="122" t="s">
        <v>160</v>
      </c>
      <c r="K226" s="123">
        <v>1260</v>
      </c>
      <c r="L226" s="374">
        <v>0</v>
      </c>
      <c r="M226" s="373"/>
      <c r="N226" s="374">
        <f>ROUND($L$226*$K$226,2)</f>
        <v>0</v>
      </c>
      <c r="O226" s="373"/>
      <c r="P226" s="373"/>
      <c r="Q226" s="373"/>
      <c r="R226" s="20"/>
      <c r="T226" s="124"/>
      <c r="U226" s="26" t="s">
        <v>42</v>
      </c>
      <c r="V226" s="125">
        <v>0.268</v>
      </c>
      <c r="W226" s="125">
        <f>$V$226*$K$226</f>
        <v>337.68</v>
      </c>
      <c r="X226" s="125">
        <v>0.1554</v>
      </c>
      <c r="Y226" s="125">
        <f>$X$226*$K$226</f>
        <v>195.804</v>
      </c>
      <c r="Z226" s="125">
        <v>0</v>
      </c>
      <c r="AA226" s="126">
        <f>$Z$226*$K$226</f>
        <v>0</v>
      </c>
      <c r="AR226" s="6" t="s">
        <v>140</v>
      </c>
      <c r="AT226" s="6" t="s">
        <v>136</v>
      </c>
      <c r="AU226" s="6" t="s">
        <v>80</v>
      </c>
      <c r="AY226" s="6" t="s">
        <v>135</v>
      </c>
      <c r="BE226" s="99">
        <f>IF($U$226="základní",$N$226,0)</f>
        <v>0</v>
      </c>
      <c r="BF226" s="99">
        <f>IF($U$226="snížená",$N$226,0)</f>
        <v>0</v>
      </c>
      <c r="BG226" s="99">
        <f>IF($U$226="zákl. přenesená",$N$226,0)</f>
        <v>0</v>
      </c>
      <c r="BH226" s="99">
        <f>IF($U$226="sníž. přenesená",$N$226,0)</f>
        <v>0</v>
      </c>
      <c r="BI226" s="99">
        <f>IF($U$226="nulová",$N$226,0)</f>
        <v>0</v>
      </c>
      <c r="BJ226" s="6" t="s">
        <v>20</v>
      </c>
      <c r="BK226" s="99">
        <f>ROUND($L$226*$K$226,2)</f>
        <v>0</v>
      </c>
      <c r="BL226" s="6" t="s">
        <v>140</v>
      </c>
    </row>
    <row r="227" spans="2:64" s="6" customFormat="1" ht="27" customHeight="1">
      <c r="B227" s="19"/>
      <c r="C227" s="120" t="s">
        <v>442</v>
      </c>
      <c r="D227" s="120" t="s">
        <v>136</v>
      </c>
      <c r="E227" s="121" t="s">
        <v>443</v>
      </c>
      <c r="F227" s="372" t="s">
        <v>444</v>
      </c>
      <c r="G227" s="373"/>
      <c r="H227" s="373"/>
      <c r="I227" s="373"/>
      <c r="J227" s="122" t="s">
        <v>160</v>
      </c>
      <c r="K227" s="123">
        <v>300</v>
      </c>
      <c r="L227" s="374">
        <v>0</v>
      </c>
      <c r="M227" s="373"/>
      <c r="N227" s="374">
        <f>ROUND($L$227*$K$227,2)</f>
        <v>0</v>
      </c>
      <c r="O227" s="373"/>
      <c r="P227" s="373"/>
      <c r="Q227" s="373"/>
      <c r="R227" s="20"/>
      <c r="T227" s="124"/>
      <c r="U227" s="26" t="s">
        <v>42</v>
      </c>
      <c r="V227" s="125">
        <v>0.76</v>
      </c>
      <c r="W227" s="125">
        <f>$V$227*$K$227</f>
        <v>228</v>
      </c>
      <c r="X227" s="125">
        <v>0.17489</v>
      </c>
      <c r="Y227" s="125">
        <f>$X$227*$K$227</f>
        <v>52.467</v>
      </c>
      <c r="Z227" s="125">
        <v>0</v>
      </c>
      <c r="AA227" s="126">
        <f>$Z$227*$K$227</f>
        <v>0</v>
      </c>
      <c r="AR227" s="6" t="s">
        <v>140</v>
      </c>
      <c r="AT227" s="6" t="s">
        <v>136</v>
      </c>
      <c r="AU227" s="6" t="s">
        <v>80</v>
      </c>
      <c r="AY227" s="6" t="s">
        <v>135</v>
      </c>
      <c r="BE227" s="99">
        <f>IF($U$227="základní",$N$227,0)</f>
        <v>0</v>
      </c>
      <c r="BF227" s="99">
        <f>IF($U$227="snížená",$N$227,0)</f>
        <v>0</v>
      </c>
      <c r="BG227" s="99">
        <f>IF($U$227="zákl. přenesená",$N$227,0)</f>
        <v>0</v>
      </c>
      <c r="BH227" s="99">
        <f>IF($U$227="sníž. přenesená",$N$227,0)</f>
        <v>0</v>
      </c>
      <c r="BI227" s="99">
        <f>IF($U$227="nulová",$N$227,0)</f>
        <v>0</v>
      </c>
      <c r="BJ227" s="6" t="s">
        <v>20</v>
      </c>
      <c r="BK227" s="99">
        <f>ROUND($L$227*$K$227,2)</f>
        <v>0</v>
      </c>
      <c r="BL227" s="6" t="s">
        <v>140</v>
      </c>
    </row>
    <row r="228" spans="2:64" s="6" customFormat="1" ht="27" customHeight="1">
      <c r="B228" s="19"/>
      <c r="C228" s="127" t="s">
        <v>445</v>
      </c>
      <c r="D228" s="127" t="s">
        <v>208</v>
      </c>
      <c r="E228" s="128" t="s">
        <v>446</v>
      </c>
      <c r="F228" s="377" t="s">
        <v>447</v>
      </c>
      <c r="G228" s="378"/>
      <c r="H228" s="378"/>
      <c r="I228" s="378"/>
      <c r="J228" s="129" t="s">
        <v>160</v>
      </c>
      <c r="K228" s="130">
        <v>235</v>
      </c>
      <c r="L228" s="374">
        <v>0</v>
      </c>
      <c r="M228" s="373"/>
      <c r="N228" s="379">
        <f>ROUND($L$228*$K$228,2)</f>
        <v>0</v>
      </c>
      <c r="O228" s="373"/>
      <c r="P228" s="373"/>
      <c r="Q228" s="373"/>
      <c r="R228" s="20"/>
      <c r="T228" s="124"/>
      <c r="U228" s="26" t="s">
        <v>42</v>
      </c>
      <c r="V228" s="125">
        <v>0</v>
      </c>
      <c r="W228" s="125">
        <f>$V$228*$K$228</f>
        <v>0</v>
      </c>
      <c r="X228" s="125">
        <v>0.2</v>
      </c>
      <c r="Y228" s="125">
        <f>$X$228*$K$228</f>
        <v>47</v>
      </c>
      <c r="Z228" s="125">
        <v>0</v>
      </c>
      <c r="AA228" s="126">
        <f>$Z$228*$K$228</f>
        <v>0</v>
      </c>
      <c r="AR228" s="6" t="s">
        <v>157</v>
      </c>
      <c r="AT228" s="6" t="s">
        <v>208</v>
      </c>
      <c r="AU228" s="6" t="s">
        <v>80</v>
      </c>
      <c r="AY228" s="6" t="s">
        <v>135</v>
      </c>
      <c r="BE228" s="99">
        <f>IF($U$228="základní",$N$228,0)</f>
        <v>0</v>
      </c>
      <c r="BF228" s="99">
        <f>IF($U$228="snížená",$N$228,0)</f>
        <v>0</v>
      </c>
      <c r="BG228" s="99">
        <f>IF($U$228="zákl. přenesená",$N$228,0)</f>
        <v>0</v>
      </c>
      <c r="BH228" s="99">
        <f>IF($U$228="sníž. přenesená",$N$228,0)</f>
        <v>0</v>
      </c>
      <c r="BI228" s="99">
        <f>IF($U$228="nulová",$N$228,0)</f>
        <v>0</v>
      </c>
      <c r="BJ228" s="6" t="s">
        <v>20</v>
      </c>
      <c r="BK228" s="99">
        <f>ROUND($L$228*$K$228,2)</f>
        <v>0</v>
      </c>
      <c r="BL228" s="6" t="s">
        <v>140</v>
      </c>
    </row>
    <row r="229" spans="2:64" s="6" customFormat="1" ht="27" customHeight="1">
      <c r="B229" s="19"/>
      <c r="C229" s="127" t="s">
        <v>448</v>
      </c>
      <c r="D229" s="127" t="s">
        <v>208</v>
      </c>
      <c r="E229" s="128" t="s">
        <v>449</v>
      </c>
      <c r="F229" s="377" t="s">
        <v>450</v>
      </c>
      <c r="G229" s="378"/>
      <c r="H229" s="378"/>
      <c r="I229" s="378"/>
      <c r="J229" s="129" t="s">
        <v>160</v>
      </c>
      <c r="K229" s="130">
        <v>301</v>
      </c>
      <c r="L229" s="374">
        <v>0</v>
      </c>
      <c r="M229" s="373"/>
      <c r="N229" s="379">
        <f>ROUND($L$229*$K$229,2)</f>
        <v>0</v>
      </c>
      <c r="O229" s="373"/>
      <c r="P229" s="373"/>
      <c r="Q229" s="373"/>
      <c r="R229" s="20"/>
      <c r="T229" s="124"/>
      <c r="U229" s="26" t="s">
        <v>42</v>
      </c>
      <c r="V229" s="125">
        <v>0</v>
      </c>
      <c r="W229" s="125">
        <f>$V$229*$K$229</f>
        <v>0</v>
      </c>
      <c r="X229" s="125">
        <v>0.125</v>
      </c>
      <c r="Y229" s="125">
        <f>$X$229*$K$229</f>
        <v>37.625</v>
      </c>
      <c r="Z229" s="125">
        <v>0</v>
      </c>
      <c r="AA229" s="126">
        <f>$Z$229*$K$229</f>
        <v>0</v>
      </c>
      <c r="AR229" s="6" t="s">
        <v>157</v>
      </c>
      <c r="AT229" s="6" t="s">
        <v>208</v>
      </c>
      <c r="AU229" s="6" t="s">
        <v>80</v>
      </c>
      <c r="AY229" s="6" t="s">
        <v>135</v>
      </c>
      <c r="BE229" s="99">
        <f>IF($U$229="základní",$N$229,0)</f>
        <v>0</v>
      </c>
      <c r="BF229" s="99">
        <f>IF($U$229="snížená",$N$229,0)</f>
        <v>0</v>
      </c>
      <c r="BG229" s="99">
        <f>IF($U$229="zákl. přenesená",$N$229,0)</f>
        <v>0</v>
      </c>
      <c r="BH229" s="99">
        <f>IF($U$229="sníž. přenesená",$N$229,0)</f>
        <v>0</v>
      </c>
      <c r="BI229" s="99">
        <f>IF($U$229="nulová",$N$229,0)</f>
        <v>0</v>
      </c>
      <c r="BJ229" s="6" t="s">
        <v>20</v>
      </c>
      <c r="BK229" s="99">
        <f>ROUND($L$229*$K$229,2)</f>
        <v>0</v>
      </c>
      <c r="BL229" s="6" t="s">
        <v>140</v>
      </c>
    </row>
    <row r="230" spans="2:64" s="6" customFormat="1" ht="27" customHeight="1">
      <c r="B230" s="19"/>
      <c r="C230" s="127" t="s">
        <v>451</v>
      </c>
      <c r="D230" s="127" t="s">
        <v>208</v>
      </c>
      <c r="E230" s="128" t="s">
        <v>452</v>
      </c>
      <c r="F230" s="377" t="s">
        <v>453</v>
      </c>
      <c r="G230" s="378"/>
      <c r="H230" s="378"/>
      <c r="I230" s="378"/>
      <c r="J230" s="129" t="s">
        <v>296</v>
      </c>
      <c r="K230" s="130">
        <v>300</v>
      </c>
      <c r="L230" s="374">
        <v>0</v>
      </c>
      <c r="M230" s="373"/>
      <c r="N230" s="379">
        <f>ROUND($L$230*$K$230,2)</f>
        <v>0</v>
      </c>
      <c r="O230" s="373"/>
      <c r="P230" s="373"/>
      <c r="Q230" s="373"/>
      <c r="R230" s="20"/>
      <c r="T230" s="124"/>
      <c r="U230" s="26" t="s">
        <v>42</v>
      </c>
      <c r="V230" s="125">
        <v>0</v>
      </c>
      <c r="W230" s="125">
        <f>$V$230*$K$230</f>
        <v>0</v>
      </c>
      <c r="X230" s="125">
        <v>0.0483</v>
      </c>
      <c r="Y230" s="125">
        <f>$X$230*$K$230</f>
        <v>14.49</v>
      </c>
      <c r="Z230" s="125">
        <v>0</v>
      </c>
      <c r="AA230" s="126">
        <f>$Z$230*$K$230</f>
        <v>0</v>
      </c>
      <c r="AR230" s="6" t="s">
        <v>157</v>
      </c>
      <c r="AT230" s="6" t="s">
        <v>208</v>
      </c>
      <c r="AU230" s="6" t="s">
        <v>80</v>
      </c>
      <c r="AY230" s="6" t="s">
        <v>135</v>
      </c>
      <c r="BE230" s="99">
        <f>IF($U$230="základní",$N$230,0)</f>
        <v>0</v>
      </c>
      <c r="BF230" s="99">
        <f>IF($U$230="snížená",$N$230,0)</f>
        <v>0</v>
      </c>
      <c r="BG230" s="99">
        <f>IF($U$230="zákl. přenesená",$N$230,0)</f>
        <v>0</v>
      </c>
      <c r="BH230" s="99">
        <f>IF($U$230="sníž. přenesená",$N$230,0)</f>
        <v>0</v>
      </c>
      <c r="BI230" s="99">
        <f>IF($U$230="nulová",$N$230,0)</f>
        <v>0</v>
      </c>
      <c r="BJ230" s="6" t="s">
        <v>20</v>
      </c>
      <c r="BK230" s="99">
        <f>ROUND($L$230*$K$230,2)</f>
        <v>0</v>
      </c>
      <c r="BL230" s="6" t="s">
        <v>140</v>
      </c>
    </row>
    <row r="231" spans="2:64" s="6" customFormat="1" ht="27" customHeight="1">
      <c r="B231" s="19"/>
      <c r="C231" s="127" t="s">
        <v>454</v>
      </c>
      <c r="D231" s="127" t="s">
        <v>208</v>
      </c>
      <c r="E231" s="128" t="s">
        <v>455</v>
      </c>
      <c r="F231" s="377" t="s">
        <v>456</v>
      </c>
      <c r="G231" s="378"/>
      <c r="H231" s="378"/>
      <c r="I231" s="378"/>
      <c r="J231" s="129" t="s">
        <v>296</v>
      </c>
      <c r="K231" s="130">
        <v>725</v>
      </c>
      <c r="L231" s="374">
        <v>0</v>
      </c>
      <c r="M231" s="373"/>
      <c r="N231" s="379">
        <f>ROUND($L$231*$K$231,2)</f>
        <v>0</v>
      </c>
      <c r="O231" s="373"/>
      <c r="P231" s="373"/>
      <c r="Q231" s="373"/>
      <c r="R231" s="20"/>
      <c r="T231" s="124"/>
      <c r="U231" s="26" t="s">
        <v>42</v>
      </c>
      <c r="V231" s="125">
        <v>0</v>
      </c>
      <c r="W231" s="125">
        <f>$V$231*$K$231</f>
        <v>0</v>
      </c>
      <c r="X231" s="125">
        <v>0.102</v>
      </c>
      <c r="Y231" s="125">
        <f>$X$231*$K$231</f>
        <v>73.94999999999999</v>
      </c>
      <c r="Z231" s="125">
        <v>0</v>
      </c>
      <c r="AA231" s="126">
        <f>$Z$231*$K$231</f>
        <v>0</v>
      </c>
      <c r="AR231" s="6" t="s">
        <v>157</v>
      </c>
      <c r="AT231" s="6" t="s">
        <v>208</v>
      </c>
      <c r="AU231" s="6" t="s">
        <v>80</v>
      </c>
      <c r="AY231" s="6" t="s">
        <v>135</v>
      </c>
      <c r="BE231" s="99">
        <f>IF($U$231="základní",$N$231,0)</f>
        <v>0</v>
      </c>
      <c r="BF231" s="99">
        <f>IF($U$231="snížená",$N$231,0)</f>
        <v>0</v>
      </c>
      <c r="BG231" s="99">
        <f>IF($U$231="zákl. přenesená",$N$231,0)</f>
        <v>0</v>
      </c>
      <c r="BH231" s="99">
        <f>IF($U$231="sníž. přenesená",$N$231,0)</f>
        <v>0</v>
      </c>
      <c r="BI231" s="99">
        <f>IF($U$231="nulová",$N$231,0)</f>
        <v>0</v>
      </c>
      <c r="BJ231" s="6" t="s">
        <v>20</v>
      </c>
      <c r="BK231" s="99">
        <f>ROUND($L$231*$K$231,2)</f>
        <v>0</v>
      </c>
      <c r="BL231" s="6" t="s">
        <v>140</v>
      </c>
    </row>
    <row r="232" spans="2:64" s="6" customFormat="1" ht="27" customHeight="1">
      <c r="B232" s="19"/>
      <c r="C232" s="120" t="s">
        <v>457</v>
      </c>
      <c r="D232" s="120" t="s">
        <v>136</v>
      </c>
      <c r="E232" s="121" t="s">
        <v>458</v>
      </c>
      <c r="F232" s="372" t="s">
        <v>459</v>
      </c>
      <c r="G232" s="373"/>
      <c r="H232" s="373"/>
      <c r="I232" s="373"/>
      <c r="J232" s="122" t="s">
        <v>164</v>
      </c>
      <c r="K232" s="123">
        <v>70.2</v>
      </c>
      <c r="L232" s="374">
        <v>0</v>
      </c>
      <c r="M232" s="373"/>
      <c r="N232" s="374">
        <f>ROUND($L$232*$K$232,2)</f>
        <v>0</v>
      </c>
      <c r="O232" s="373"/>
      <c r="P232" s="373"/>
      <c r="Q232" s="373"/>
      <c r="R232" s="20"/>
      <c r="T232" s="124"/>
      <c r="U232" s="26" t="s">
        <v>42</v>
      </c>
      <c r="V232" s="125">
        <v>1.442</v>
      </c>
      <c r="W232" s="125">
        <f>$V$232*$K$232</f>
        <v>101.2284</v>
      </c>
      <c r="X232" s="125">
        <v>2.25634</v>
      </c>
      <c r="Y232" s="125">
        <f>$X$232*$K$232</f>
        <v>158.39506799999998</v>
      </c>
      <c r="Z232" s="125">
        <v>0</v>
      </c>
      <c r="AA232" s="126">
        <f>$Z$232*$K$232</f>
        <v>0</v>
      </c>
      <c r="AR232" s="6" t="s">
        <v>140</v>
      </c>
      <c r="AT232" s="6" t="s">
        <v>136</v>
      </c>
      <c r="AU232" s="6" t="s">
        <v>80</v>
      </c>
      <c r="AY232" s="6" t="s">
        <v>135</v>
      </c>
      <c r="BE232" s="99">
        <f>IF($U$232="základní",$N$232,0)</f>
        <v>0</v>
      </c>
      <c r="BF232" s="99">
        <f>IF($U$232="snížená",$N$232,0)</f>
        <v>0</v>
      </c>
      <c r="BG232" s="99">
        <f>IF($U$232="zákl. přenesená",$N$232,0)</f>
        <v>0</v>
      </c>
      <c r="BH232" s="99">
        <f>IF($U$232="sníž. přenesená",$N$232,0)</f>
        <v>0</v>
      </c>
      <c r="BI232" s="99">
        <f>IF($U$232="nulová",$N$232,0)</f>
        <v>0</v>
      </c>
      <c r="BJ232" s="6" t="s">
        <v>20</v>
      </c>
      <c r="BK232" s="99">
        <f>ROUND($L$232*$K$232,2)</f>
        <v>0</v>
      </c>
      <c r="BL232" s="6" t="s">
        <v>140</v>
      </c>
    </row>
    <row r="233" spans="2:64" s="6" customFormat="1" ht="27" customHeight="1">
      <c r="B233" s="19"/>
      <c r="C233" s="120" t="s">
        <v>460</v>
      </c>
      <c r="D233" s="120" t="s">
        <v>136</v>
      </c>
      <c r="E233" s="121" t="s">
        <v>461</v>
      </c>
      <c r="F233" s="372" t="s">
        <v>462</v>
      </c>
      <c r="G233" s="373"/>
      <c r="H233" s="373"/>
      <c r="I233" s="373"/>
      <c r="J233" s="122" t="s">
        <v>160</v>
      </c>
      <c r="K233" s="123">
        <v>92.3</v>
      </c>
      <c r="L233" s="374">
        <v>0</v>
      </c>
      <c r="M233" s="373"/>
      <c r="N233" s="374">
        <f>ROUND($L$233*$K$233,2)</f>
        <v>0</v>
      </c>
      <c r="O233" s="373"/>
      <c r="P233" s="373"/>
      <c r="Q233" s="373"/>
      <c r="R233" s="20"/>
      <c r="T233" s="124"/>
      <c r="U233" s="26" t="s">
        <v>42</v>
      </c>
      <c r="V233" s="125">
        <v>0.144</v>
      </c>
      <c r="W233" s="125">
        <f>$V$233*$K$233</f>
        <v>13.291199999999998</v>
      </c>
      <c r="X233" s="125">
        <v>1E-05</v>
      </c>
      <c r="Y233" s="125">
        <f>$X$233*$K$233</f>
        <v>0.0009230000000000001</v>
      </c>
      <c r="Z233" s="125">
        <v>0</v>
      </c>
      <c r="AA233" s="126">
        <f>$Z$233*$K$233</f>
        <v>0</v>
      </c>
      <c r="AR233" s="6" t="s">
        <v>140</v>
      </c>
      <c r="AT233" s="6" t="s">
        <v>136</v>
      </c>
      <c r="AU233" s="6" t="s">
        <v>80</v>
      </c>
      <c r="AY233" s="6" t="s">
        <v>135</v>
      </c>
      <c r="BE233" s="99">
        <f>IF($U$233="základní",$N$233,0)</f>
        <v>0</v>
      </c>
      <c r="BF233" s="99">
        <f>IF($U$233="snížená",$N$233,0)</f>
        <v>0</v>
      </c>
      <c r="BG233" s="99">
        <f>IF($U$233="zákl. přenesená",$N$233,0)</f>
        <v>0</v>
      </c>
      <c r="BH233" s="99">
        <f>IF($U$233="sníž. přenesená",$N$233,0)</f>
        <v>0</v>
      </c>
      <c r="BI233" s="99">
        <f>IF($U$233="nulová",$N$233,0)</f>
        <v>0</v>
      </c>
      <c r="BJ233" s="6" t="s">
        <v>20</v>
      </c>
      <c r="BK233" s="99">
        <f>ROUND($L$233*$K$233,2)</f>
        <v>0</v>
      </c>
      <c r="BL233" s="6" t="s">
        <v>140</v>
      </c>
    </row>
    <row r="234" spans="2:64" s="6" customFormat="1" ht="39" customHeight="1">
      <c r="B234" s="19"/>
      <c r="C234" s="120" t="s">
        <v>463</v>
      </c>
      <c r="D234" s="120" t="s">
        <v>136</v>
      </c>
      <c r="E234" s="121" t="s">
        <v>464</v>
      </c>
      <c r="F234" s="372" t="s">
        <v>465</v>
      </c>
      <c r="G234" s="373"/>
      <c r="H234" s="373"/>
      <c r="I234" s="373"/>
      <c r="J234" s="122" t="s">
        <v>139</v>
      </c>
      <c r="K234" s="123">
        <v>524.55</v>
      </c>
      <c r="L234" s="374">
        <v>0</v>
      </c>
      <c r="M234" s="373"/>
      <c r="N234" s="374">
        <f>ROUND($L$234*$K$234,2)</f>
        <v>0</v>
      </c>
      <c r="O234" s="373"/>
      <c r="P234" s="373"/>
      <c r="Q234" s="373"/>
      <c r="R234" s="20"/>
      <c r="T234" s="124"/>
      <c r="U234" s="26" t="s">
        <v>42</v>
      </c>
      <c r="V234" s="125">
        <v>0.118</v>
      </c>
      <c r="W234" s="125">
        <f>$V$234*$K$234</f>
        <v>61.89689999999999</v>
      </c>
      <c r="X234" s="125">
        <v>0.00085</v>
      </c>
      <c r="Y234" s="125">
        <f>$X$234*$K$234</f>
        <v>0.4458674999999999</v>
      </c>
      <c r="Z234" s="125">
        <v>0</v>
      </c>
      <c r="AA234" s="126">
        <f>$Z$234*$K$234</f>
        <v>0</v>
      </c>
      <c r="AR234" s="6" t="s">
        <v>140</v>
      </c>
      <c r="AT234" s="6" t="s">
        <v>136</v>
      </c>
      <c r="AU234" s="6" t="s">
        <v>80</v>
      </c>
      <c r="AY234" s="6" t="s">
        <v>135</v>
      </c>
      <c r="BE234" s="99">
        <f>IF($U$234="základní",$N$234,0)</f>
        <v>0</v>
      </c>
      <c r="BF234" s="99">
        <f>IF($U$234="snížená",$N$234,0)</f>
        <v>0</v>
      </c>
      <c r="BG234" s="99">
        <f>IF($U$234="zákl. přenesená",$N$234,0)</f>
        <v>0</v>
      </c>
      <c r="BH234" s="99">
        <f>IF($U$234="sníž. přenesená",$N$234,0)</f>
        <v>0</v>
      </c>
      <c r="BI234" s="99">
        <f>IF($U$234="nulová",$N$234,0)</f>
        <v>0</v>
      </c>
      <c r="BJ234" s="6" t="s">
        <v>20</v>
      </c>
      <c r="BK234" s="99">
        <f>ROUND($L$234*$K$234,2)</f>
        <v>0</v>
      </c>
      <c r="BL234" s="6" t="s">
        <v>140</v>
      </c>
    </row>
    <row r="235" spans="2:64" s="6" customFormat="1" ht="15.75" customHeight="1" hidden="1">
      <c r="B235" s="19"/>
      <c r="C235" s="120" t="s">
        <v>466</v>
      </c>
      <c r="D235" s="120" t="s">
        <v>136</v>
      </c>
      <c r="E235" s="121" t="s">
        <v>467</v>
      </c>
      <c r="F235" s="372" t="s">
        <v>468</v>
      </c>
      <c r="G235" s="373"/>
      <c r="H235" s="373"/>
      <c r="I235" s="373"/>
      <c r="J235" s="122" t="s">
        <v>164</v>
      </c>
      <c r="K235" s="123">
        <v>0</v>
      </c>
      <c r="L235" s="374">
        <v>0</v>
      </c>
      <c r="M235" s="373"/>
      <c r="N235" s="374">
        <f>ROUND($L$235*$K$235,2)</f>
        <v>0</v>
      </c>
      <c r="O235" s="373"/>
      <c r="P235" s="373"/>
      <c r="Q235" s="373"/>
      <c r="R235" s="20"/>
      <c r="T235" s="124"/>
      <c r="U235" s="26" t="s">
        <v>42</v>
      </c>
      <c r="V235" s="125">
        <v>1.658</v>
      </c>
      <c r="W235" s="125">
        <f>$V$235*$K$235</f>
        <v>0</v>
      </c>
      <c r="X235" s="125">
        <v>2.28955</v>
      </c>
      <c r="Y235" s="125">
        <f>$X$235*$K$235</f>
        <v>0</v>
      </c>
      <c r="Z235" s="125">
        <v>0</v>
      </c>
      <c r="AA235" s="126">
        <f>$Z$235*$K$235</f>
        <v>0</v>
      </c>
      <c r="AR235" s="6" t="s">
        <v>140</v>
      </c>
      <c r="AT235" s="6" t="s">
        <v>136</v>
      </c>
      <c r="AU235" s="6" t="s">
        <v>80</v>
      </c>
      <c r="AY235" s="6" t="s">
        <v>135</v>
      </c>
      <c r="BE235" s="99">
        <f>IF($U$235="základní",$N$235,0)</f>
        <v>0</v>
      </c>
      <c r="BF235" s="99">
        <f>IF($U$235="snížená",$N$235,0)</f>
        <v>0</v>
      </c>
      <c r="BG235" s="99">
        <f>IF($U$235="zákl. přenesená",$N$235,0)</f>
        <v>0</v>
      </c>
      <c r="BH235" s="99">
        <f>IF($U$235="sníž. přenesená",$N$235,0)</f>
        <v>0</v>
      </c>
      <c r="BI235" s="99">
        <f>IF($U$235="nulová",$N$235,0)</f>
        <v>0</v>
      </c>
      <c r="BJ235" s="6" t="s">
        <v>20</v>
      </c>
      <c r="BK235" s="99">
        <f>ROUND($L$235*$K$235,2)</f>
        <v>0</v>
      </c>
      <c r="BL235" s="6" t="s">
        <v>140</v>
      </c>
    </row>
    <row r="236" spans="2:64" s="6" customFormat="1" ht="27" customHeight="1" hidden="1">
      <c r="B236" s="19"/>
      <c r="C236" s="127" t="s">
        <v>469</v>
      </c>
      <c r="D236" s="127" t="s">
        <v>208</v>
      </c>
      <c r="E236" s="128" t="s">
        <v>470</v>
      </c>
      <c r="F236" s="377" t="s">
        <v>471</v>
      </c>
      <c r="G236" s="378"/>
      <c r="H236" s="378"/>
      <c r="I236" s="378"/>
      <c r="J236" s="129" t="s">
        <v>296</v>
      </c>
      <c r="K236" s="130">
        <v>0</v>
      </c>
      <c r="L236" s="374">
        <v>0</v>
      </c>
      <c r="M236" s="373"/>
      <c r="N236" s="379">
        <f>ROUND($L$236*$K$236,2)</f>
        <v>0</v>
      </c>
      <c r="O236" s="373"/>
      <c r="P236" s="373"/>
      <c r="Q236" s="373"/>
      <c r="R236" s="20"/>
      <c r="T236" s="124"/>
      <c r="U236" s="26" t="s">
        <v>42</v>
      </c>
      <c r="V236" s="125">
        <v>0</v>
      </c>
      <c r="W236" s="125">
        <f>$V$236*$K$236</f>
        <v>0</v>
      </c>
      <c r="X236" s="125">
        <v>0.77</v>
      </c>
      <c r="Y236" s="125">
        <f>$X$236*$K$236</f>
        <v>0</v>
      </c>
      <c r="Z236" s="125">
        <v>0</v>
      </c>
      <c r="AA236" s="126">
        <f>$Z$236*$K$236</f>
        <v>0</v>
      </c>
      <c r="AR236" s="6" t="s">
        <v>157</v>
      </c>
      <c r="AT236" s="6" t="s">
        <v>208</v>
      </c>
      <c r="AU236" s="6" t="s">
        <v>80</v>
      </c>
      <c r="AY236" s="6" t="s">
        <v>135</v>
      </c>
      <c r="BE236" s="99">
        <f>IF($U$236="základní",$N$236,0)</f>
        <v>0</v>
      </c>
      <c r="BF236" s="99">
        <f>IF($U$236="snížená",$N$236,0)</f>
        <v>0</v>
      </c>
      <c r="BG236" s="99">
        <f>IF($U$236="zákl. přenesená",$N$236,0)</f>
        <v>0</v>
      </c>
      <c r="BH236" s="99">
        <f>IF($U$236="sníž. přenesená",$N$236,0)</f>
        <v>0</v>
      </c>
      <c r="BI236" s="99">
        <f>IF($U$236="nulová",$N$236,0)</f>
        <v>0</v>
      </c>
      <c r="BJ236" s="6" t="s">
        <v>20</v>
      </c>
      <c r="BK236" s="99">
        <f>ROUND($L$236*$K$236,2)</f>
        <v>0</v>
      </c>
      <c r="BL236" s="6" t="s">
        <v>140</v>
      </c>
    </row>
    <row r="237" spans="2:64" s="6" customFormat="1" ht="15.75" customHeight="1" hidden="1">
      <c r="B237" s="19"/>
      <c r="C237" s="120" t="s">
        <v>472</v>
      </c>
      <c r="D237" s="120" t="s">
        <v>136</v>
      </c>
      <c r="E237" s="121" t="s">
        <v>473</v>
      </c>
      <c r="F237" s="372" t="s">
        <v>474</v>
      </c>
      <c r="G237" s="373"/>
      <c r="H237" s="373"/>
      <c r="I237" s="373"/>
      <c r="J237" s="122" t="s">
        <v>160</v>
      </c>
      <c r="K237" s="123">
        <v>0</v>
      </c>
      <c r="L237" s="374">
        <v>0</v>
      </c>
      <c r="M237" s="373"/>
      <c r="N237" s="374">
        <f>ROUND($L$237*$K$237,2)</f>
        <v>0</v>
      </c>
      <c r="O237" s="373"/>
      <c r="P237" s="373"/>
      <c r="Q237" s="373"/>
      <c r="R237" s="20"/>
      <c r="T237" s="124"/>
      <c r="U237" s="26" t="s">
        <v>42</v>
      </c>
      <c r="V237" s="125">
        <v>1.699</v>
      </c>
      <c r="W237" s="125">
        <f>$V$237*$K$237</f>
        <v>0</v>
      </c>
      <c r="X237" s="125">
        <v>0.95352</v>
      </c>
      <c r="Y237" s="125">
        <f>$X$237*$K$237</f>
        <v>0</v>
      </c>
      <c r="Z237" s="125">
        <v>0</v>
      </c>
      <c r="AA237" s="126">
        <f>$Z$237*$K$237</f>
        <v>0</v>
      </c>
      <c r="AR237" s="6" t="s">
        <v>140</v>
      </c>
      <c r="AT237" s="6" t="s">
        <v>136</v>
      </c>
      <c r="AU237" s="6" t="s">
        <v>80</v>
      </c>
      <c r="AY237" s="6" t="s">
        <v>135</v>
      </c>
      <c r="BE237" s="99">
        <f>IF($U$237="základní",$N$237,0)</f>
        <v>0</v>
      </c>
      <c r="BF237" s="99">
        <f>IF($U$237="snížená",$N$237,0)</f>
        <v>0</v>
      </c>
      <c r="BG237" s="99">
        <f>IF($U$237="zákl. přenesená",$N$237,0)</f>
        <v>0</v>
      </c>
      <c r="BH237" s="99">
        <f>IF($U$237="sníž. přenesená",$N$237,0)</f>
        <v>0</v>
      </c>
      <c r="BI237" s="99">
        <f>IF($U$237="nulová",$N$237,0)</f>
        <v>0</v>
      </c>
      <c r="BJ237" s="6" t="s">
        <v>20</v>
      </c>
      <c r="BK237" s="99">
        <f>ROUND($L$237*$K$237,2)</f>
        <v>0</v>
      </c>
      <c r="BL237" s="6" t="s">
        <v>140</v>
      </c>
    </row>
    <row r="238" spans="2:64" s="6" customFormat="1" ht="27" customHeight="1" hidden="1">
      <c r="B238" s="19"/>
      <c r="C238" s="120" t="s">
        <v>475</v>
      </c>
      <c r="D238" s="120" t="s">
        <v>136</v>
      </c>
      <c r="E238" s="121" t="s">
        <v>476</v>
      </c>
      <c r="F238" s="372" t="s">
        <v>477</v>
      </c>
      <c r="G238" s="373"/>
      <c r="H238" s="373"/>
      <c r="I238" s="373"/>
      <c r="J238" s="122" t="s">
        <v>160</v>
      </c>
      <c r="K238" s="123">
        <v>0</v>
      </c>
      <c r="L238" s="374">
        <v>0</v>
      </c>
      <c r="M238" s="373"/>
      <c r="N238" s="374">
        <f>ROUND($L$238*$K$238,2)</f>
        <v>0</v>
      </c>
      <c r="O238" s="373"/>
      <c r="P238" s="373"/>
      <c r="Q238" s="373"/>
      <c r="R238" s="20"/>
      <c r="T238" s="124"/>
      <c r="U238" s="26" t="s">
        <v>42</v>
      </c>
      <c r="V238" s="125">
        <v>0.778</v>
      </c>
      <c r="W238" s="125">
        <f>$V$238*$K$238</f>
        <v>0</v>
      </c>
      <c r="X238" s="125">
        <v>0.59184</v>
      </c>
      <c r="Y238" s="125">
        <f>$X$238*$K$238</f>
        <v>0</v>
      </c>
      <c r="Z238" s="125">
        <v>0</v>
      </c>
      <c r="AA238" s="126">
        <f>$Z$238*$K$238</f>
        <v>0</v>
      </c>
      <c r="AR238" s="6" t="s">
        <v>140</v>
      </c>
      <c r="AT238" s="6" t="s">
        <v>136</v>
      </c>
      <c r="AU238" s="6" t="s">
        <v>80</v>
      </c>
      <c r="AY238" s="6" t="s">
        <v>135</v>
      </c>
      <c r="BE238" s="99">
        <f>IF($U$238="základní",$N$238,0)</f>
        <v>0</v>
      </c>
      <c r="BF238" s="99">
        <f>IF($U$238="snížená",$N$238,0)</f>
        <v>0</v>
      </c>
      <c r="BG238" s="99">
        <f>IF($U$238="zákl. přenesená",$N$238,0)</f>
        <v>0</v>
      </c>
      <c r="BH238" s="99">
        <f>IF($U$238="sníž. přenesená",$N$238,0)</f>
        <v>0</v>
      </c>
      <c r="BI238" s="99">
        <f>IF($U$238="nulová",$N$238,0)</f>
        <v>0</v>
      </c>
      <c r="BJ238" s="6" t="s">
        <v>20</v>
      </c>
      <c r="BK238" s="99">
        <f>ROUND($L$238*$K$238,2)</f>
        <v>0</v>
      </c>
      <c r="BL238" s="6" t="s">
        <v>140</v>
      </c>
    </row>
    <row r="239" spans="2:64" s="6" customFormat="1" ht="27" customHeight="1">
      <c r="B239" s="19"/>
      <c r="C239" s="120" t="s">
        <v>478</v>
      </c>
      <c r="D239" s="120" t="s">
        <v>136</v>
      </c>
      <c r="E239" s="121" t="s">
        <v>479</v>
      </c>
      <c r="F239" s="372" t="s">
        <v>480</v>
      </c>
      <c r="G239" s="373"/>
      <c r="H239" s="373"/>
      <c r="I239" s="373"/>
      <c r="J239" s="122" t="s">
        <v>160</v>
      </c>
      <c r="K239" s="123">
        <v>301.6</v>
      </c>
      <c r="L239" s="374">
        <v>0</v>
      </c>
      <c r="M239" s="373"/>
      <c r="N239" s="374">
        <f>ROUND($L$239*$K$239,2)</f>
        <v>0</v>
      </c>
      <c r="O239" s="373"/>
      <c r="P239" s="373"/>
      <c r="Q239" s="373"/>
      <c r="R239" s="20"/>
      <c r="T239" s="124"/>
      <c r="U239" s="26" t="s">
        <v>42</v>
      </c>
      <c r="V239" s="125">
        <v>0.018</v>
      </c>
      <c r="W239" s="125">
        <f>$V$239*$K$239</f>
        <v>5.4288</v>
      </c>
      <c r="X239" s="125">
        <v>0</v>
      </c>
      <c r="Y239" s="125">
        <f>$X$239*$K$239</f>
        <v>0</v>
      </c>
      <c r="Z239" s="125">
        <v>0</v>
      </c>
      <c r="AA239" s="126">
        <f>$Z$239*$K$239</f>
        <v>0</v>
      </c>
      <c r="AR239" s="6" t="s">
        <v>140</v>
      </c>
      <c r="AT239" s="6" t="s">
        <v>136</v>
      </c>
      <c r="AU239" s="6" t="s">
        <v>80</v>
      </c>
      <c r="AY239" s="6" t="s">
        <v>135</v>
      </c>
      <c r="BE239" s="99">
        <f>IF($U$239="základní",$N$239,0)</f>
        <v>0</v>
      </c>
      <c r="BF239" s="99">
        <f>IF($U$239="snížená",$N$239,0)</f>
        <v>0</v>
      </c>
      <c r="BG239" s="99">
        <f>IF($U$239="zákl. přenesená",$N$239,0)</f>
        <v>0</v>
      </c>
      <c r="BH239" s="99">
        <f>IF($U$239="sníž. přenesená",$N$239,0)</f>
        <v>0</v>
      </c>
      <c r="BI239" s="99">
        <f>IF($U$239="nulová",$N$239,0)</f>
        <v>0</v>
      </c>
      <c r="BJ239" s="6" t="s">
        <v>20</v>
      </c>
      <c r="BK239" s="99">
        <f>ROUND($L$239*$K$239,2)</f>
        <v>0</v>
      </c>
      <c r="BL239" s="6" t="s">
        <v>140</v>
      </c>
    </row>
    <row r="240" spans="2:64" s="6" customFormat="1" ht="27" customHeight="1">
      <c r="B240" s="19"/>
      <c r="C240" s="120" t="s">
        <v>481</v>
      </c>
      <c r="D240" s="120" t="s">
        <v>136</v>
      </c>
      <c r="E240" s="121" t="s">
        <v>482</v>
      </c>
      <c r="F240" s="372" t="s">
        <v>483</v>
      </c>
      <c r="G240" s="373"/>
      <c r="H240" s="373"/>
      <c r="I240" s="373"/>
      <c r="J240" s="122" t="s">
        <v>160</v>
      </c>
      <c r="K240" s="123">
        <v>464</v>
      </c>
      <c r="L240" s="374">
        <v>0</v>
      </c>
      <c r="M240" s="373"/>
      <c r="N240" s="374">
        <f>ROUND($L$240*$K$240,2)</f>
        <v>0</v>
      </c>
      <c r="O240" s="373"/>
      <c r="P240" s="373"/>
      <c r="Q240" s="373"/>
      <c r="R240" s="20"/>
      <c r="T240" s="124"/>
      <c r="U240" s="26" t="s">
        <v>42</v>
      </c>
      <c r="V240" s="125">
        <v>0.186</v>
      </c>
      <c r="W240" s="125">
        <f>$V$240*$K$240</f>
        <v>86.304</v>
      </c>
      <c r="X240" s="125">
        <v>0.131</v>
      </c>
      <c r="Y240" s="125">
        <f>$X$240*$K$240</f>
        <v>60.784000000000006</v>
      </c>
      <c r="Z240" s="125">
        <v>0</v>
      </c>
      <c r="AA240" s="126">
        <f>$Z$240*$K$240</f>
        <v>0</v>
      </c>
      <c r="AR240" s="6" t="s">
        <v>140</v>
      </c>
      <c r="AT240" s="6" t="s">
        <v>136</v>
      </c>
      <c r="AU240" s="6" t="s">
        <v>80</v>
      </c>
      <c r="AY240" s="6" t="s">
        <v>135</v>
      </c>
      <c r="BE240" s="99">
        <f>IF($U$240="základní",$N$240,0)</f>
        <v>0</v>
      </c>
      <c r="BF240" s="99">
        <f>IF($U$240="snížená",$N$240,0)</f>
        <v>0</v>
      </c>
      <c r="BG240" s="99">
        <f>IF($U$240="zákl. přenesená",$N$240,0)</f>
        <v>0</v>
      </c>
      <c r="BH240" s="99">
        <f>IF($U$240="sníž. přenesená",$N$240,0)</f>
        <v>0</v>
      </c>
      <c r="BI240" s="99">
        <f>IF($U$240="nulová",$N$240,0)</f>
        <v>0</v>
      </c>
      <c r="BJ240" s="6" t="s">
        <v>20</v>
      </c>
      <c r="BK240" s="99">
        <f>ROUND($L$240*$K$240,2)</f>
        <v>0</v>
      </c>
      <c r="BL240" s="6" t="s">
        <v>140</v>
      </c>
    </row>
    <row r="241" spans="2:64" s="6" customFormat="1" ht="15.75" customHeight="1">
      <c r="B241" s="19"/>
      <c r="C241" s="120" t="s">
        <v>484</v>
      </c>
      <c r="D241" s="120" t="s">
        <v>136</v>
      </c>
      <c r="E241" s="121" t="s">
        <v>485</v>
      </c>
      <c r="F241" s="372" t="s">
        <v>486</v>
      </c>
      <c r="G241" s="373"/>
      <c r="H241" s="373"/>
      <c r="I241" s="373"/>
      <c r="J241" s="122" t="s">
        <v>164</v>
      </c>
      <c r="K241" s="123">
        <v>11.538</v>
      </c>
      <c r="L241" s="374">
        <v>0</v>
      </c>
      <c r="M241" s="373"/>
      <c r="N241" s="374">
        <f>ROUND($L$241*$K$241,2)</f>
        <v>0</v>
      </c>
      <c r="O241" s="373"/>
      <c r="P241" s="373"/>
      <c r="Q241" s="373"/>
      <c r="R241" s="20"/>
      <c r="T241" s="124"/>
      <c r="U241" s="26" t="s">
        <v>42</v>
      </c>
      <c r="V241" s="125">
        <v>6.436</v>
      </c>
      <c r="W241" s="125">
        <f>$V$241*$K$241</f>
        <v>74.258568</v>
      </c>
      <c r="X241" s="125">
        <v>0</v>
      </c>
      <c r="Y241" s="125">
        <f>$X$241*$K$241</f>
        <v>0</v>
      </c>
      <c r="Z241" s="125">
        <v>2</v>
      </c>
      <c r="AA241" s="126">
        <f>$Z$241*$K$241</f>
        <v>23.076</v>
      </c>
      <c r="AR241" s="6" t="s">
        <v>140</v>
      </c>
      <c r="AT241" s="6" t="s">
        <v>136</v>
      </c>
      <c r="AU241" s="6" t="s">
        <v>80</v>
      </c>
      <c r="AY241" s="6" t="s">
        <v>135</v>
      </c>
      <c r="BE241" s="99">
        <f>IF($U$241="základní",$N$241,0)</f>
        <v>0</v>
      </c>
      <c r="BF241" s="99">
        <f>IF($U$241="snížená",$N$241,0)</f>
        <v>0</v>
      </c>
      <c r="BG241" s="99">
        <f>IF($U$241="zákl. přenesená",$N$241,0)</f>
        <v>0</v>
      </c>
      <c r="BH241" s="99">
        <f>IF($U$241="sníž. přenesená",$N$241,0)</f>
        <v>0</v>
      </c>
      <c r="BI241" s="99">
        <f>IF($U$241="nulová",$N$241,0)</f>
        <v>0</v>
      </c>
      <c r="BJ241" s="6" t="s">
        <v>20</v>
      </c>
      <c r="BK241" s="99">
        <f>ROUND($L$241*$K$241,2)</f>
        <v>0</v>
      </c>
      <c r="BL241" s="6" t="s">
        <v>140</v>
      </c>
    </row>
    <row r="242" spans="2:64" s="6" customFormat="1" ht="15.75" customHeight="1">
      <c r="B242" s="19"/>
      <c r="C242" s="127" t="s">
        <v>487</v>
      </c>
      <c r="D242" s="127" t="s">
        <v>208</v>
      </c>
      <c r="E242" s="128" t="s">
        <v>488</v>
      </c>
      <c r="F242" s="377" t="s">
        <v>489</v>
      </c>
      <c r="G242" s="378"/>
      <c r="H242" s="378"/>
      <c r="I242" s="378"/>
      <c r="J242" s="129" t="s">
        <v>296</v>
      </c>
      <c r="K242" s="130">
        <v>1160</v>
      </c>
      <c r="L242" s="374">
        <v>0</v>
      </c>
      <c r="M242" s="373"/>
      <c r="N242" s="379">
        <f>ROUND($L$242*$K$242,2)</f>
        <v>0</v>
      </c>
      <c r="O242" s="373"/>
      <c r="P242" s="373"/>
      <c r="Q242" s="373"/>
      <c r="R242" s="20"/>
      <c r="T242" s="124"/>
      <c r="U242" s="26" t="s">
        <v>42</v>
      </c>
      <c r="V242" s="125">
        <v>0</v>
      </c>
      <c r="W242" s="125">
        <f>$V$242*$K$242</f>
        <v>0</v>
      </c>
      <c r="X242" s="125">
        <v>0.058</v>
      </c>
      <c r="Y242" s="125">
        <f>$X$242*$K$242</f>
        <v>67.28</v>
      </c>
      <c r="Z242" s="125">
        <v>0</v>
      </c>
      <c r="AA242" s="126">
        <f>$Z$242*$K$242</f>
        <v>0</v>
      </c>
      <c r="AR242" s="6" t="s">
        <v>157</v>
      </c>
      <c r="AT242" s="6" t="s">
        <v>208</v>
      </c>
      <c r="AU242" s="6" t="s">
        <v>80</v>
      </c>
      <c r="AY242" s="6" t="s">
        <v>135</v>
      </c>
      <c r="BE242" s="99">
        <f>IF($U$242="základní",$N$242,0)</f>
        <v>0</v>
      </c>
      <c r="BF242" s="99">
        <f>IF($U$242="snížená",$N$242,0)</f>
        <v>0</v>
      </c>
      <c r="BG242" s="99">
        <f>IF($U$242="zákl. přenesená",$N$242,0)</f>
        <v>0</v>
      </c>
      <c r="BH242" s="99">
        <f>IF($U$242="sníž. přenesená",$N$242,0)</f>
        <v>0</v>
      </c>
      <c r="BI242" s="99">
        <f>IF($U$242="nulová",$N$242,0)</f>
        <v>0</v>
      </c>
      <c r="BJ242" s="6" t="s">
        <v>20</v>
      </c>
      <c r="BK242" s="99">
        <f>ROUND($L$242*$K$242,2)</f>
        <v>0</v>
      </c>
      <c r="BL242" s="6" t="s">
        <v>140</v>
      </c>
    </row>
    <row r="243" spans="2:64" s="6" customFormat="1" ht="15.75" customHeight="1">
      <c r="B243" s="19"/>
      <c r="C243" s="120" t="s">
        <v>490</v>
      </c>
      <c r="D243" s="120" t="s">
        <v>136</v>
      </c>
      <c r="E243" s="121" t="s">
        <v>491</v>
      </c>
      <c r="F243" s="372" t="s">
        <v>492</v>
      </c>
      <c r="G243" s="373"/>
      <c r="H243" s="373"/>
      <c r="I243" s="373"/>
      <c r="J243" s="122" t="s">
        <v>173</v>
      </c>
      <c r="K243" s="123">
        <v>13420.399</v>
      </c>
      <c r="L243" s="374">
        <v>0</v>
      </c>
      <c r="M243" s="373"/>
      <c r="N243" s="374">
        <f>ROUND($L$243*$K$243,2)</f>
        <v>0</v>
      </c>
      <c r="O243" s="373"/>
      <c r="P243" s="373"/>
      <c r="Q243" s="373"/>
      <c r="R243" s="20"/>
      <c r="T243" s="124"/>
      <c r="U243" s="26" t="s">
        <v>42</v>
      </c>
      <c r="V243" s="125">
        <v>0</v>
      </c>
      <c r="W243" s="125">
        <f>$V$243*$K$243</f>
        <v>0</v>
      </c>
      <c r="X243" s="125">
        <v>0</v>
      </c>
      <c r="Y243" s="125">
        <f>$X$243*$K$243</f>
        <v>0</v>
      </c>
      <c r="Z243" s="125">
        <v>0</v>
      </c>
      <c r="AA243" s="126">
        <f>$Z$243*$K$243</f>
        <v>0</v>
      </c>
      <c r="AR243" s="6" t="s">
        <v>140</v>
      </c>
      <c r="AT243" s="6" t="s">
        <v>136</v>
      </c>
      <c r="AU243" s="6" t="s">
        <v>80</v>
      </c>
      <c r="AY243" s="6" t="s">
        <v>135</v>
      </c>
      <c r="BE243" s="99">
        <f>IF($U$243="základní",$N$243,0)</f>
        <v>0</v>
      </c>
      <c r="BF243" s="99">
        <f>IF($U$243="snížená",$N$243,0)</f>
        <v>0</v>
      </c>
      <c r="BG243" s="99">
        <f>IF($U$243="zákl. přenesená",$N$243,0)</f>
        <v>0</v>
      </c>
      <c r="BH243" s="99">
        <f>IF($U$243="sníž. přenesená",$N$243,0)</f>
        <v>0</v>
      </c>
      <c r="BI243" s="99">
        <f>IF($U$243="nulová",$N$243,0)</f>
        <v>0</v>
      </c>
      <c r="BJ243" s="6" t="s">
        <v>20</v>
      </c>
      <c r="BK243" s="99">
        <f>ROUND($L$243*$K$243,2)</f>
        <v>0</v>
      </c>
      <c r="BL243" s="6" t="s">
        <v>140</v>
      </c>
    </row>
    <row r="244" spans="2:64" s="6" customFormat="1" ht="15.75" customHeight="1">
      <c r="B244" s="19"/>
      <c r="C244" s="120" t="s">
        <v>493</v>
      </c>
      <c r="D244" s="120" t="s">
        <v>136</v>
      </c>
      <c r="E244" s="121" t="s">
        <v>494</v>
      </c>
      <c r="F244" s="372" t="s">
        <v>495</v>
      </c>
      <c r="G244" s="373"/>
      <c r="H244" s="373"/>
      <c r="I244" s="373"/>
      <c r="J244" s="122" t="s">
        <v>173</v>
      </c>
      <c r="K244" s="123">
        <v>9557.144</v>
      </c>
      <c r="L244" s="374">
        <v>0</v>
      </c>
      <c r="M244" s="373"/>
      <c r="N244" s="374">
        <f>ROUND($L$244*$K$244,2)</f>
        <v>0</v>
      </c>
      <c r="O244" s="373"/>
      <c r="P244" s="373"/>
      <c r="Q244" s="373"/>
      <c r="R244" s="20"/>
      <c r="T244" s="124"/>
      <c r="U244" s="26" t="s">
        <v>42</v>
      </c>
      <c r="V244" s="125">
        <v>0</v>
      </c>
      <c r="W244" s="125">
        <f>$V$244*$K$244</f>
        <v>0</v>
      </c>
      <c r="X244" s="125">
        <v>0</v>
      </c>
      <c r="Y244" s="125">
        <f>$X$244*$K$244</f>
        <v>0</v>
      </c>
      <c r="Z244" s="125">
        <v>0</v>
      </c>
      <c r="AA244" s="126">
        <f>$Z$244*$K$244</f>
        <v>0</v>
      </c>
      <c r="AR244" s="6" t="s">
        <v>140</v>
      </c>
      <c r="AT244" s="6" t="s">
        <v>136</v>
      </c>
      <c r="AU244" s="6" t="s">
        <v>80</v>
      </c>
      <c r="AY244" s="6" t="s">
        <v>135</v>
      </c>
      <c r="BE244" s="99">
        <f>IF($U$244="základní",$N$244,0)</f>
        <v>0</v>
      </c>
      <c r="BF244" s="99">
        <f>IF($U$244="snížená",$N$244,0)</f>
        <v>0</v>
      </c>
      <c r="BG244" s="99">
        <f>IF($U$244="zákl. přenesená",$N$244,0)</f>
        <v>0</v>
      </c>
      <c r="BH244" s="99">
        <f>IF($U$244="sníž. přenesená",$N$244,0)</f>
        <v>0</v>
      </c>
      <c r="BI244" s="99">
        <f>IF($U$244="nulová",$N$244,0)</f>
        <v>0</v>
      </c>
      <c r="BJ244" s="6" t="s">
        <v>20</v>
      </c>
      <c r="BK244" s="99">
        <f>ROUND($L$244*$K$244,2)</f>
        <v>0</v>
      </c>
      <c r="BL244" s="6" t="s">
        <v>140</v>
      </c>
    </row>
    <row r="245" spans="2:64" s="6" customFormat="1" ht="27" customHeight="1">
      <c r="B245" s="19"/>
      <c r="C245" s="120" t="s">
        <v>496</v>
      </c>
      <c r="D245" s="120" t="s">
        <v>136</v>
      </c>
      <c r="E245" s="121" t="s">
        <v>497</v>
      </c>
      <c r="F245" s="372" t="s">
        <v>498</v>
      </c>
      <c r="G245" s="373"/>
      <c r="H245" s="373"/>
      <c r="I245" s="373"/>
      <c r="J245" s="122" t="s">
        <v>139</v>
      </c>
      <c r="K245" s="123">
        <v>69850</v>
      </c>
      <c r="L245" s="374">
        <v>0</v>
      </c>
      <c r="M245" s="373"/>
      <c r="N245" s="374">
        <f>ROUND($L$245*$K$245,2)</f>
        <v>0</v>
      </c>
      <c r="O245" s="373"/>
      <c r="P245" s="373"/>
      <c r="Q245" s="373"/>
      <c r="R245" s="20"/>
      <c r="T245" s="124"/>
      <c r="U245" s="26" t="s">
        <v>42</v>
      </c>
      <c r="V245" s="125">
        <v>0.013</v>
      </c>
      <c r="W245" s="125">
        <f>$V$245*$K$245</f>
        <v>908.05</v>
      </c>
      <c r="X245" s="125">
        <v>1E-05</v>
      </c>
      <c r="Y245" s="125">
        <f>$X$245*$K$245</f>
        <v>0.6985</v>
      </c>
      <c r="Z245" s="125">
        <v>0</v>
      </c>
      <c r="AA245" s="126">
        <f>$Z$245*$K$245</f>
        <v>0</v>
      </c>
      <c r="AR245" s="6" t="s">
        <v>140</v>
      </c>
      <c r="AT245" s="6" t="s">
        <v>136</v>
      </c>
      <c r="AU245" s="6" t="s">
        <v>80</v>
      </c>
      <c r="AY245" s="6" t="s">
        <v>135</v>
      </c>
      <c r="BE245" s="99">
        <f>IF($U$245="základní",$N$245,0)</f>
        <v>0</v>
      </c>
      <c r="BF245" s="99">
        <f>IF($U$245="snížená",$N$245,0)</f>
        <v>0</v>
      </c>
      <c r="BG245" s="99">
        <f>IF($U$245="zákl. přenesená",$N$245,0)</f>
        <v>0</v>
      </c>
      <c r="BH245" s="99">
        <f>IF($U$245="sníž. přenesená",$N$245,0)</f>
        <v>0</v>
      </c>
      <c r="BI245" s="99">
        <f>IF($U$245="nulová",$N$245,0)</f>
        <v>0</v>
      </c>
      <c r="BJ245" s="6" t="s">
        <v>20</v>
      </c>
      <c r="BK245" s="99">
        <f>ROUND($L$245*$K$245,2)</f>
        <v>0</v>
      </c>
      <c r="BL245" s="6" t="s">
        <v>140</v>
      </c>
    </row>
    <row r="246" spans="2:64" s="6" customFormat="1" ht="15.75" customHeight="1" hidden="1">
      <c r="B246" s="19"/>
      <c r="C246" s="120" t="s">
        <v>499</v>
      </c>
      <c r="D246" s="120" t="s">
        <v>136</v>
      </c>
      <c r="E246" s="121" t="s">
        <v>500</v>
      </c>
      <c r="F246" s="388" t="s">
        <v>624</v>
      </c>
      <c r="G246" s="373"/>
      <c r="H246" s="373"/>
      <c r="I246" s="373"/>
      <c r="J246" s="122" t="s">
        <v>501</v>
      </c>
      <c r="K246" s="123">
        <v>0</v>
      </c>
      <c r="L246" s="374">
        <v>0</v>
      </c>
      <c r="M246" s="373"/>
      <c r="N246" s="374">
        <f>ROUND($L$246*$K$246,2)</f>
        <v>0</v>
      </c>
      <c r="O246" s="373"/>
      <c r="P246" s="373"/>
      <c r="Q246" s="373"/>
      <c r="R246" s="20"/>
      <c r="T246" s="124"/>
      <c r="U246" s="26" t="s">
        <v>42</v>
      </c>
      <c r="V246" s="125">
        <v>0</v>
      </c>
      <c r="W246" s="125">
        <f>$V$246*$K$246</f>
        <v>0</v>
      </c>
      <c r="X246" s="125">
        <v>0</v>
      </c>
      <c r="Y246" s="125">
        <f>$X$246*$K$246</f>
        <v>0</v>
      </c>
      <c r="Z246" s="125">
        <v>0</v>
      </c>
      <c r="AA246" s="126">
        <f>$Z$246*$K$246</f>
        <v>0</v>
      </c>
      <c r="AR246" s="6" t="s">
        <v>140</v>
      </c>
      <c r="AT246" s="6" t="s">
        <v>136</v>
      </c>
      <c r="AU246" s="6" t="s">
        <v>80</v>
      </c>
      <c r="AY246" s="6" t="s">
        <v>135</v>
      </c>
      <c r="BE246" s="99">
        <f>IF($U$246="základní",$N$246,0)</f>
        <v>0</v>
      </c>
      <c r="BF246" s="99">
        <f>IF($U$246="snížená",$N$246,0)</f>
        <v>0</v>
      </c>
      <c r="BG246" s="99">
        <f>IF($U$246="zákl. přenesená",$N$246,0)</f>
        <v>0</v>
      </c>
      <c r="BH246" s="99">
        <f>IF($U$246="sníž. přenesená",$N$246,0)</f>
        <v>0</v>
      </c>
      <c r="BI246" s="99">
        <f>IF($U$246="nulová",$N$246,0)</f>
        <v>0</v>
      </c>
      <c r="BJ246" s="6" t="s">
        <v>20</v>
      </c>
      <c r="BK246" s="99">
        <f>ROUND($L$246*$K$246,2)</f>
        <v>0</v>
      </c>
      <c r="BL246" s="6" t="s">
        <v>140</v>
      </c>
    </row>
    <row r="247" spans="2:64" s="6" customFormat="1" ht="15.75" customHeight="1" hidden="1">
      <c r="B247" s="19"/>
      <c r="C247" s="120" t="s">
        <v>502</v>
      </c>
      <c r="D247" s="120" t="s">
        <v>136</v>
      </c>
      <c r="E247" s="121" t="s">
        <v>503</v>
      </c>
      <c r="F247" s="372" t="s">
        <v>504</v>
      </c>
      <c r="G247" s="373"/>
      <c r="H247" s="373"/>
      <c r="I247" s="373"/>
      <c r="J247" s="122" t="s">
        <v>501</v>
      </c>
      <c r="K247" s="123">
        <v>0</v>
      </c>
      <c r="L247" s="374">
        <v>0</v>
      </c>
      <c r="M247" s="373"/>
      <c r="N247" s="374">
        <f>ROUND($L$247*$K$247,2)</f>
        <v>0</v>
      </c>
      <c r="O247" s="373"/>
      <c r="P247" s="373"/>
      <c r="Q247" s="373"/>
      <c r="R247" s="20"/>
      <c r="T247" s="124"/>
      <c r="U247" s="26" t="s">
        <v>42</v>
      </c>
      <c r="V247" s="125">
        <v>0</v>
      </c>
      <c r="W247" s="125">
        <f>$V$247*$K$247</f>
        <v>0</v>
      </c>
      <c r="X247" s="125">
        <v>0</v>
      </c>
      <c r="Y247" s="125">
        <f>$X$247*$K$247</f>
        <v>0</v>
      </c>
      <c r="Z247" s="125">
        <v>0</v>
      </c>
      <c r="AA247" s="126">
        <f>$Z$247*$K$247</f>
        <v>0</v>
      </c>
      <c r="AR247" s="6" t="s">
        <v>140</v>
      </c>
      <c r="AT247" s="6" t="s">
        <v>136</v>
      </c>
      <c r="AU247" s="6" t="s">
        <v>80</v>
      </c>
      <c r="AY247" s="6" t="s">
        <v>135</v>
      </c>
      <c r="BE247" s="99">
        <f>IF($U$247="základní",$N$247,0)</f>
        <v>0</v>
      </c>
      <c r="BF247" s="99">
        <f>IF($U$247="snížená",$N$247,0)</f>
        <v>0</v>
      </c>
      <c r="BG247" s="99">
        <f>IF($U$247="zákl. přenesená",$N$247,0)</f>
        <v>0</v>
      </c>
      <c r="BH247" s="99">
        <f>IF($U$247="sníž. přenesená",$N$247,0)</f>
        <v>0</v>
      </c>
      <c r="BI247" s="99">
        <f>IF($U$247="nulová",$N$247,0)</f>
        <v>0</v>
      </c>
      <c r="BJ247" s="6" t="s">
        <v>20</v>
      </c>
      <c r="BK247" s="99">
        <f>ROUND($L$247*$K$247,2)</f>
        <v>0</v>
      </c>
      <c r="BL247" s="6" t="s">
        <v>140</v>
      </c>
    </row>
    <row r="248" spans="2:64" s="6" customFormat="1" ht="27" customHeight="1">
      <c r="B248" s="19"/>
      <c r="C248" s="120">
        <v>121</v>
      </c>
      <c r="D248" s="120" t="s">
        <v>136</v>
      </c>
      <c r="E248" s="121" t="s">
        <v>506</v>
      </c>
      <c r="F248" s="372" t="s">
        <v>507</v>
      </c>
      <c r="G248" s="373"/>
      <c r="H248" s="373"/>
      <c r="I248" s="373"/>
      <c r="J248" s="122" t="s">
        <v>501</v>
      </c>
      <c r="K248" s="123">
        <v>1</v>
      </c>
      <c r="L248" s="374">
        <v>0</v>
      </c>
      <c r="M248" s="373"/>
      <c r="N248" s="374">
        <f>ROUND($L$248*$K$248,2)</f>
        <v>0</v>
      </c>
      <c r="O248" s="373"/>
      <c r="P248" s="373"/>
      <c r="Q248" s="373"/>
      <c r="R248" s="20"/>
      <c r="T248" s="124"/>
      <c r="U248" s="26" t="s">
        <v>42</v>
      </c>
      <c r="V248" s="125">
        <v>0</v>
      </c>
      <c r="W248" s="125">
        <f>$V$248*$K$248</f>
        <v>0</v>
      </c>
      <c r="X248" s="125">
        <v>0</v>
      </c>
      <c r="Y248" s="125">
        <f>$X$248*$K$248</f>
        <v>0</v>
      </c>
      <c r="Z248" s="125">
        <v>0</v>
      </c>
      <c r="AA248" s="126">
        <f>$Z$248*$K$248</f>
        <v>0</v>
      </c>
      <c r="AR248" s="6" t="s">
        <v>140</v>
      </c>
      <c r="AT248" s="6" t="s">
        <v>136</v>
      </c>
      <c r="AU248" s="6" t="s">
        <v>80</v>
      </c>
      <c r="AY248" s="6" t="s">
        <v>135</v>
      </c>
      <c r="BE248" s="99">
        <f>IF($U$248="základní",$N$248,0)</f>
        <v>0</v>
      </c>
      <c r="BF248" s="99">
        <f>IF($U$248="snížená",$N$248,0)</f>
        <v>0</v>
      </c>
      <c r="BG248" s="99">
        <f>IF($U$248="zákl. přenesená",$N$248,0)</f>
        <v>0</v>
      </c>
      <c r="BH248" s="99">
        <f>IF($U$248="sníž. přenesená",$N$248,0)</f>
        <v>0</v>
      </c>
      <c r="BI248" s="99">
        <f>IF($U$248="nulová",$N$248,0)</f>
        <v>0</v>
      </c>
      <c r="BJ248" s="6" t="s">
        <v>20</v>
      </c>
      <c r="BK248" s="99">
        <f>ROUND($L$248*$K$248,2)</f>
        <v>0</v>
      </c>
      <c r="BL248" s="6" t="s">
        <v>140</v>
      </c>
    </row>
    <row r="249" spans="2:64" s="6" customFormat="1" ht="15.75" customHeight="1" hidden="1">
      <c r="B249" s="19"/>
      <c r="C249" s="120" t="s">
        <v>508</v>
      </c>
      <c r="D249" s="120" t="s">
        <v>136</v>
      </c>
      <c r="E249" s="121" t="s">
        <v>509</v>
      </c>
      <c r="F249" s="372" t="s">
        <v>510</v>
      </c>
      <c r="G249" s="373"/>
      <c r="H249" s="373"/>
      <c r="I249" s="373"/>
      <c r="J249" s="122" t="s">
        <v>511</v>
      </c>
      <c r="K249" s="123">
        <v>0</v>
      </c>
      <c r="L249" s="374">
        <v>7630</v>
      </c>
      <c r="M249" s="373"/>
      <c r="N249" s="374">
        <f>ROUND($L$249*$K$249,2)</f>
        <v>0</v>
      </c>
      <c r="O249" s="373"/>
      <c r="P249" s="373"/>
      <c r="Q249" s="373"/>
      <c r="R249" s="20"/>
      <c r="T249" s="124"/>
      <c r="U249" s="26" t="s">
        <v>42</v>
      </c>
      <c r="V249" s="125">
        <v>0</v>
      </c>
      <c r="W249" s="125">
        <f>$V$249*$K$249</f>
        <v>0</v>
      </c>
      <c r="X249" s="125">
        <v>0</v>
      </c>
      <c r="Y249" s="125">
        <f>$X$249*$K$249</f>
        <v>0</v>
      </c>
      <c r="Z249" s="125">
        <v>0</v>
      </c>
      <c r="AA249" s="126">
        <f>$Z$249*$K$249</f>
        <v>0</v>
      </c>
      <c r="AR249" s="6" t="s">
        <v>512</v>
      </c>
      <c r="AT249" s="6" t="s">
        <v>136</v>
      </c>
      <c r="AU249" s="6" t="s">
        <v>80</v>
      </c>
      <c r="AY249" s="6" t="s">
        <v>135</v>
      </c>
      <c r="BE249" s="99">
        <f>IF($U$249="základní",$N$249,0)</f>
        <v>0</v>
      </c>
      <c r="BF249" s="99">
        <f>IF($U$249="snížená",$N$249,0)</f>
        <v>0</v>
      </c>
      <c r="BG249" s="99">
        <f>IF($U$249="zákl. přenesená",$N$249,0)</f>
        <v>0</v>
      </c>
      <c r="BH249" s="99">
        <f>IF($U$249="sníž. přenesená",$N$249,0)</f>
        <v>0</v>
      </c>
      <c r="BI249" s="99">
        <f>IF($U$249="nulová",$N$249,0)</f>
        <v>0</v>
      </c>
      <c r="BJ249" s="6" t="s">
        <v>20</v>
      </c>
      <c r="BK249" s="99">
        <f>ROUND($L$249*$K$249,2)</f>
        <v>0</v>
      </c>
      <c r="BL249" s="6" t="s">
        <v>512</v>
      </c>
    </row>
    <row r="250" spans="2:63" s="110" customFormat="1" ht="23.25" customHeight="1">
      <c r="B250" s="111"/>
      <c r="D250" s="119" t="s">
        <v>115</v>
      </c>
      <c r="L250" s="374"/>
      <c r="M250" s="373"/>
      <c r="N250" s="383">
        <f>$BK$250</f>
        <v>0</v>
      </c>
      <c r="O250" s="384"/>
      <c r="P250" s="384"/>
      <c r="Q250" s="384"/>
      <c r="R250" s="114"/>
      <c r="T250" s="115"/>
      <c r="W250" s="116">
        <f>SUM($W$251:$W$253)</f>
        <v>1659.41176</v>
      </c>
      <c r="Y250" s="116">
        <f>SUM($Y$251:$Y$253)</f>
        <v>0</v>
      </c>
      <c r="AA250" s="117">
        <f>SUM($AA$251:$AA$253)</f>
        <v>0</v>
      </c>
      <c r="AR250" s="113" t="s">
        <v>20</v>
      </c>
      <c r="AT250" s="113" t="s">
        <v>76</v>
      </c>
      <c r="AU250" s="113" t="s">
        <v>80</v>
      </c>
      <c r="AY250" s="113" t="s">
        <v>135</v>
      </c>
      <c r="BK250" s="118">
        <f>SUM($BK$251:$BK$253)</f>
        <v>0</v>
      </c>
    </row>
    <row r="251" spans="2:64" s="6" customFormat="1" ht="39" customHeight="1">
      <c r="B251" s="19"/>
      <c r="C251" s="120">
        <v>122</v>
      </c>
      <c r="D251" s="120" t="s">
        <v>136</v>
      </c>
      <c r="E251" s="121" t="s">
        <v>513</v>
      </c>
      <c r="F251" s="372" t="s">
        <v>514</v>
      </c>
      <c r="G251" s="373"/>
      <c r="H251" s="373"/>
      <c r="I251" s="373"/>
      <c r="J251" s="122" t="s">
        <v>173</v>
      </c>
      <c r="K251" s="123">
        <v>8507.57</v>
      </c>
      <c r="L251" s="374">
        <v>0</v>
      </c>
      <c r="M251" s="373"/>
      <c r="N251" s="374">
        <f>ROUND($L$251*$K$251,2)</f>
        <v>0</v>
      </c>
      <c r="O251" s="373"/>
      <c r="P251" s="373"/>
      <c r="Q251" s="373"/>
      <c r="R251" s="20"/>
      <c r="T251" s="124"/>
      <c r="U251" s="26" t="s">
        <v>42</v>
      </c>
      <c r="V251" s="125">
        <v>0.014</v>
      </c>
      <c r="W251" s="125">
        <f>$V$251*$K$251</f>
        <v>119.10598</v>
      </c>
      <c r="X251" s="125">
        <v>0</v>
      </c>
      <c r="Y251" s="125">
        <f>$X$251*$K$251</f>
        <v>0</v>
      </c>
      <c r="Z251" s="125">
        <v>0</v>
      </c>
      <c r="AA251" s="126">
        <f>$Z$251*$K$251</f>
        <v>0</v>
      </c>
      <c r="AR251" s="6" t="s">
        <v>140</v>
      </c>
      <c r="AT251" s="6" t="s">
        <v>136</v>
      </c>
      <c r="AU251" s="6" t="s">
        <v>143</v>
      </c>
      <c r="AY251" s="6" t="s">
        <v>135</v>
      </c>
      <c r="BE251" s="99">
        <f>IF($U$251="základní",$N$251,0)</f>
        <v>0</v>
      </c>
      <c r="BF251" s="99">
        <f>IF($U$251="snížená",$N$251,0)</f>
        <v>0</v>
      </c>
      <c r="BG251" s="99">
        <f>IF($U$251="zákl. přenesená",$N$251,0)</f>
        <v>0</v>
      </c>
      <c r="BH251" s="99">
        <f>IF($U$251="sníž. přenesená",$N$251,0)</f>
        <v>0</v>
      </c>
      <c r="BI251" s="99">
        <f>IF($U$251="nulová",$N$251,0)</f>
        <v>0</v>
      </c>
      <c r="BJ251" s="6" t="s">
        <v>20</v>
      </c>
      <c r="BK251" s="99">
        <f>ROUND($L$251*$K$251,2)</f>
        <v>0</v>
      </c>
      <c r="BL251" s="6" t="s">
        <v>140</v>
      </c>
    </row>
    <row r="252" spans="2:64" s="6" customFormat="1" ht="27" customHeight="1">
      <c r="B252" s="19"/>
      <c r="C252" s="120">
        <v>123</v>
      </c>
      <c r="D252" s="120" t="s">
        <v>136</v>
      </c>
      <c r="E252" s="121" t="s">
        <v>515</v>
      </c>
      <c r="F252" s="372" t="s">
        <v>516</v>
      </c>
      <c r="G252" s="373"/>
      <c r="H252" s="373"/>
      <c r="I252" s="373"/>
      <c r="J252" s="122" t="s">
        <v>173</v>
      </c>
      <c r="K252" s="123">
        <v>79.95</v>
      </c>
      <c r="L252" s="374">
        <v>0</v>
      </c>
      <c r="M252" s="373"/>
      <c r="N252" s="374">
        <f>ROUND($L$252*$K$252,2)</f>
        <v>0</v>
      </c>
      <c r="O252" s="373"/>
      <c r="P252" s="373"/>
      <c r="Q252" s="373"/>
      <c r="R252" s="20"/>
      <c r="T252" s="124"/>
      <c r="U252" s="26" t="s">
        <v>42</v>
      </c>
      <c r="V252" s="125">
        <v>1.48</v>
      </c>
      <c r="W252" s="125">
        <f>$V$252*$K$252</f>
        <v>118.32600000000001</v>
      </c>
      <c r="X252" s="125">
        <v>0</v>
      </c>
      <c r="Y252" s="125">
        <f>$X$252*$K$252</f>
        <v>0</v>
      </c>
      <c r="Z252" s="125">
        <v>0</v>
      </c>
      <c r="AA252" s="126">
        <f>$Z$252*$K$252</f>
        <v>0</v>
      </c>
      <c r="AR252" s="6" t="s">
        <v>140</v>
      </c>
      <c r="AT252" s="6" t="s">
        <v>136</v>
      </c>
      <c r="AU252" s="6" t="s">
        <v>143</v>
      </c>
      <c r="AY252" s="6" t="s">
        <v>135</v>
      </c>
      <c r="BE252" s="99">
        <f>IF($U$252="základní",$N$252,0)</f>
        <v>0</v>
      </c>
      <c r="BF252" s="99">
        <f>IF($U$252="snížená",$N$252,0)</f>
        <v>0</v>
      </c>
      <c r="BG252" s="99">
        <f>IF($U$252="zákl. přenesená",$N$252,0)</f>
        <v>0</v>
      </c>
      <c r="BH252" s="99">
        <f>IF($U$252="sníž. přenesená",$N$252,0)</f>
        <v>0</v>
      </c>
      <c r="BI252" s="99">
        <f>IF($U$252="nulová",$N$252,0)</f>
        <v>0</v>
      </c>
      <c r="BJ252" s="6" t="s">
        <v>20</v>
      </c>
      <c r="BK252" s="99">
        <f>ROUND($L$252*$K$252,2)</f>
        <v>0</v>
      </c>
      <c r="BL252" s="6" t="s">
        <v>140</v>
      </c>
    </row>
    <row r="253" spans="2:64" s="6" customFormat="1" ht="27" customHeight="1">
      <c r="B253" s="19"/>
      <c r="C253" s="120">
        <v>124</v>
      </c>
      <c r="D253" s="120" t="s">
        <v>136</v>
      </c>
      <c r="E253" s="121" t="s">
        <v>517</v>
      </c>
      <c r="F253" s="372" t="s">
        <v>518</v>
      </c>
      <c r="G253" s="373"/>
      <c r="H253" s="373"/>
      <c r="I253" s="373"/>
      <c r="J253" s="122" t="s">
        <v>173</v>
      </c>
      <c r="K253" s="123">
        <v>3646.102</v>
      </c>
      <c r="L253" s="374">
        <v>0</v>
      </c>
      <c r="M253" s="373"/>
      <c r="N253" s="374">
        <f>ROUND($L$253*$K$253,2)</f>
        <v>0</v>
      </c>
      <c r="O253" s="373"/>
      <c r="P253" s="373"/>
      <c r="Q253" s="373"/>
      <c r="R253" s="20"/>
      <c r="T253" s="124"/>
      <c r="U253" s="131" t="s">
        <v>42</v>
      </c>
      <c r="V253" s="132">
        <v>0.39</v>
      </c>
      <c r="W253" s="132">
        <f>$V$253*$K$253</f>
        <v>1421.97978</v>
      </c>
      <c r="X253" s="132">
        <v>0</v>
      </c>
      <c r="Y253" s="132">
        <f>$X$253*$K$253</f>
        <v>0</v>
      </c>
      <c r="Z253" s="132">
        <v>0</v>
      </c>
      <c r="AA253" s="133">
        <f>$Z$253*$K$253</f>
        <v>0</v>
      </c>
      <c r="AR253" s="6" t="s">
        <v>140</v>
      </c>
      <c r="AT253" s="6" t="s">
        <v>136</v>
      </c>
      <c r="AU253" s="6" t="s">
        <v>143</v>
      </c>
      <c r="AY253" s="6" t="s">
        <v>135</v>
      </c>
      <c r="BE253" s="99">
        <f>IF($U$253="základní",$N$253,0)</f>
        <v>0</v>
      </c>
      <c r="BF253" s="99">
        <f>IF($U$253="snížená",$N$253,0)</f>
        <v>0</v>
      </c>
      <c r="BG253" s="99">
        <f>IF($U$253="zákl. přenesená",$N$253,0)</f>
        <v>0</v>
      </c>
      <c r="BH253" s="99">
        <f>IF($U$253="sníž. přenesená",$N$253,0)</f>
        <v>0</v>
      </c>
      <c r="BI253" s="99">
        <f>IF($U$253="nulová",$N$253,0)</f>
        <v>0</v>
      </c>
      <c r="BJ253" s="6" t="s">
        <v>20</v>
      </c>
      <c r="BK253" s="99">
        <f>ROUND($L$253*$K$253,2)</f>
        <v>0</v>
      </c>
      <c r="BL253" s="6" t="s">
        <v>140</v>
      </c>
    </row>
    <row r="254" spans="2:18" s="6" customFormat="1" ht="7.5" customHeight="1">
      <c r="B254" s="4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3"/>
    </row>
    <row r="255" s="2" customFormat="1" ht="14.25" customHeight="1"/>
  </sheetData>
  <protectedRanges>
    <protectedRange sqref="N98:Q99" name="Oblast2"/>
    <protectedRange sqref="L158:M162 L164:M167 L251:M253 L121:M156 L169:M188 L190:M215 L217:M248" name="Oblast1"/>
  </protectedRanges>
  <mergeCells count="450">
    <mergeCell ref="H1:K1"/>
    <mergeCell ref="S2:AC2"/>
    <mergeCell ref="F253:I253"/>
    <mergeCell ref="L253:M253"/>
    <mergeCell ref="N253:Q253"/>
    <mergeCell ref="N118:Q118"/>
    <mergeCell ref="N119:Q119"/>
    <mergeCell ref="N120:Q120"/>
    <mergeCell ref="N163:Q163"/>
    <mergeCell ref="N168:Q168"/>
    <mergeCell ref="N189:Q189"/>
    <mergeCell ref="F251:I251"/>
    <mergeCell ref="L251:M251"/>
    <mergeCell ref="N251:Q251"/>
    <mergeCell ref="F247:I247"/>
    <mergeCell ref="L247:M247"/>
    <mergeCell ref="N247:Q247"/>
    <mergeCell ref="N216:Q216"/>
    <mergeCell ref="F245:I245"/>
    <mergeCell ref="L245:M245"/>
    <mergeCell ref="N245:Q245"/>
    <mergeCell ref="L250:M250"/>
    <mergeCell ref="F246:I246"/>
    <mergeCell ref="L246:M246"/>
    <mergeCell ref="N246:Q246"/>
    <mergeCell ref="F252:I252"/>
    <mergeCell ref="L252:M252"/>
    <mergeCell ref="N252:Q252"/>
    <mergeCell ref="F248:I248"/>
    <mergeCell ref="L248:M248"/>
    <mergeCell ref="N248:Q248"/>
    <mergeCell ref="F249:I249"/>
    <mergeCell ref="L249:M249"/>
    <mergeCell ref="N249:Q249"/>
    <mergeCell ref="N250:Q250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8:I158"/>
    <mergeCell ref="L158:M158"/>
    <mergeCell ref="N158:Q158"/>
    <mergeCell ref="N157:Q157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D99:H99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O17:P17"/>
    <mergeCell ref="O18:P18"/>
    <mergeCell ref="O20:P20"/>
    <mergeCell ref="O21:P21"/>
    <mergeCell ref="M24:P24"/>
    <mergeCell ref="M25:P25"/>
    <mergeCell ref="M27:P27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5"/>
  <sheetViews>
    <sheetView showGridLines="0" workbookViewId="0" topLeftCell="A1">
      <pane ySplit="1" topLeftCell="A158" activePane="bottomLeft" state="frozen"/>
      <selection pane="bottomLeft" activeCell="M80" sqref="M80:P8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customWidth="1"/>
    <col min="29" max="29" width="15.5" style="2" customWidth="1"/>
    <col min="30" max="30" width="15" style="2" customWidth="1"/>
    <col min="31" max="31" width="16.33203125" style="2" customWidth="1"/>
    <col min="32" max="43" width="10.5" style="195" customWidth="1"/>
    <col min="44" max="56" width="10.5" style="2" hidden="1" customWidth="1"/>
    <col min="57" max="57" width="14.5" style="2" hidden="1" customWidth="1"/>
    <col min="58" max="62" width="10.5" style="2" hidden="1" customWidth="1"/>
    <col min="63" max="63" width="13.16015625" style="2" hidden="1" customWidth="1"/>
    <col min="64" max="64" width="10.5" style="2" hidden="1" customWidth="1"/>
    <col min="65" max="16384" width="10.5" style="195" customWidth="1"/>
  </cols>
  <sheetData>
    <row r="1" spans="1:256" s="3" customFormat="1" ht="22.5" customHeight="1">
      <c r="A1" s="139"/>
      <c r="B1" s="136"/>
      <c r="C1" s="136"/>
      <c r="D1" s="137" t="s">
        <v>1</v>
      </c>
      <c r="E1" s="136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136"/>
      <c r="N1" s="136"/>
      <c r="O1" s="137" t="s">
        <v>91</v>
      </c>
      <c r="P1" s="136"/>
      <c r="Q1" s="136"/>
      <c r="R1" s="136"/>
      <c r="S1" s="138" t="s">
        <v>865</v>
      </c>
      <c r="T1" s="138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357" t="s">
        <v>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S2" s="352" t="s">
        <v>5</v>
      </c>
      <c r="T2" s="346"/>
      <c r="U2" s="346"/>
      <c r="V2" s="346"/>
      <c r="W2" s="346"/>
      <c r="X2" s="346"/>
      <c r="Y2" s="346"/>
      <c r="Z2" s="346"/>
      <c r="AA2" s="346"/>
      <c r="AB2" s="346"/>
      <c r="AC2" s="346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348" t="s">
        <v>92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359" t="str">
        <f>'Rekapitulace stavby'!$K$6</f>
        <v>Rekonstrukce komunikace III/00312 ul. Rooseveltova úsek Kolovratská - Kuříčko v Říčanech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R6" s="11"/>
    </row>
    <row r="7" spans="2:18" s="198" customFormat="1" ht="33.75" customHeight="1">
      <c r="B7" s="19"/>
      <c r="D7" s="15" t="s">
        <v>93</v>
      </c>
      <c r="F7" s="360" t="s">
        <v>878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R7" s="20"/>
    </row>
    <row r="8" spans="2:18" s="198" customFormat="1" ht="15" customHeight="1">
      <c r="B8" s="19"/>
      <c r="D8" s="16" t="s">
        <v>17</v>
      </c>
      <c r="F8" s="196" t="s">
        <v>94</v>
      </c>
      <c r="M8" s="16" t="s">
        <v>18</v>
      </c>
      <c r="O8" s="196" t="s">
        <v>19</v>
      </c>
      <c r="R8" s="20"/>
    </row>
    <row r="9" spans="2:18" s="198" customFormat="1" ht="15" customHeight="1">
      <c r="B9" s="19"/>
      <c r="D9" s="16" t="s">
        <v>21</v>
      </c>
      <c r="F9" s="196" t="s">
        <v>22</v>
      </c>
      <c r="M9" s="16" t="s">
        <v>23</v>
      </c>
      <c r="O9" s="344">
        <f>'Rekapitulace stavby'!$AN$8</f>
        <v>42011</v>
      </c>
      <c r="P9" s="339"/>
      <c r="R9" s="20"/>
    </row>
    <row r="10" spans="2:18" s="198" customFormat="1" ht="22.5" customHeight="1">
      <c r="B10" s="19"/>
      <c r="D10" s="13" t="s">
        <v>95</v>
      </c>
      <c r="F10" s="86" t="s">
        <v>96</v>
      </c>
      <c r="M10" s="13" t="s">
        <v>97</v>
      </c>
      <c r="O10" s="86" t="s">
        <v>98</v>
      </c>
      <c r="R10" s="20"/>
    </row>
    <row r="11" spans="2:18" s="198" customFormat="1" ht="15" customHeight="1">
      <c r="B11" s="19"/>
      <c r="D11" s="16" t="s">
        <v>26</v>
      </c>
      <c r="M11" s="16" t="s">
        <v>27</v>
      </c>
      <c r="O11" s="343"/>
      <c r="P11" s="339"/>
      <c r="R11" s="20"/>
    </row>
    <row r="12" spans="2:18" s="198" customFormat="1" ht="18.75" customHeight="1">
      <c r="B12" s="19"/>
      <c r="E12" s="196" t="s">
        <v>99</v>
      </c>
      <c r="M12" s="16" t="s">
        <v>28</v>
      </c>
      <c r="O12" s="343"/>
      <c r="P12" s="339"/>
      <c r="R12" s="20"/>
    </row>
    <row r="13" spans="2:18" s="198" customFormat="1" ht="7.5" customHeight="1">
      <c r="B13" s="19"/>
      <c r="R13" s="20"/>
    </row>
    <row r="14" spans="2:18" s="198" customFormat="1" ht="15" customHeight="1">
      <c r="B14" s="19"/>
      <c r="D14" s="16" t="s">
        <v>29</v>
      </c>
      <c r="M14" s="16" t="s">
        <v>27</v>
      </c>
      <c r="O14" s="343" t="str">
        <f>IF('Rekapitulace stavby'!$AN$13="","",'Rekapitulace stavby'!$AN$13)</f>
        <v/>
      </c>
      <c r="P14" s="339"/>
      <c r="R14" s="20"/>
    </row>
    <row r="15" spans="2:18" s="198" customFormat="1" ht="18.75" customHeight="1">
      <c r="B15" s="19"/>
      <c r="E15" s="196" t="str">
        <f>IF('Rekapitulace stavby'!$E$14="","",'Rekapitulace stavby'!$E$14)</f>
        <v xml:space="preserve"> </v>
      </c>
      <c r="M15" s="16" t="s">
        <v>28</v>
      </c>
      <c r="O15" s="343" t="str">
        <f>IF('Rekapitulace stavby'!$AN$14="","",'Rekapitulace stavby'!$AN$14)</f>
        <v/>
      </c>
      <c r="P15" s="339"/>
      <c r="R15" s="20"/>
    </row>
    <row r="16" spans="2:18" s="198" customFormat="1" ht="7.5" customHeight="1">
      <c r="B16" s="19"/>
      <c r="R16" s="20"/>
    </row>
    <row r="17" spans="2:18" s="198" customFormat="1" ht="15" customHeight="1">
      <c r="B17" s="19"/>
      <c r="D17" s="16" t="s">
        <v>31</v>
      </c>
      <c r="M17" s="16" t="s">
        <v>27</v>
      </c>
      <c r="O17" s="343" t="s">
        <v>32</v>
      </c>
      <c r="P17" s="339"/>
      <c r="R17" s="20"/>
    </row>
    <row r="18" spans="2:18" s="198" customFormat="1" ht="18.75" customHeight="1">
      <c r="B18" s="19"/>
      <c r="E18" s="196" t="s">
        <v>100</v>
      </c>
      <c r="M18" s="16" t="s">
        <v>28</v>
      </c>
      <c r="O18" s="343" t="s">
        <v>34</v>
      </c>
      <c r="P18" s="339"/>
      <c r="R18" s="20"/>
    </row>
    <row r="19" spans="2:18" s="198" customFormat="1" ht="7.5" customHeight="1">
      <c r="B19" s="19"/>
      <c r="R19" s="20"/>
    </row>
    <row r="20" spans="2:18" s="198" customFormat="1" ht="15" customHeight="1">
      <c r="B20" s="19"/>
      <c r="D20" s="16" t="s">
        <v>36</v>
      </c>
      <c r="M20" s="16" t="s">
        <v>27</v>
      </c>
      <c r="O20" s="343"/>
      <c r="P20" s="339"/>
      <c r="R20" s="20"/>
    </row>
    <row r="21" spans="2:18" s="198" customFormat="1" ht="18.75" customHeight="1">
      <c r="B21" s="19"/>
      <c r="E21" s="196" t="s">
        <v>37</v>
      </c>
      <c r="M21" s="16" t="s">
        <v>28</v>
      </c>
      <c r="O21" s="343"/>
      <c r="P21" s="339"/>
      <c r="R21" s="20"/>
    </row>
    <row r="22" spans="2:18" s="198" customFormat="1" ht="7.5" customHeight="1">
      <c r="B22" s="19"/>
      <c r="R22" s="20"/>
    </row>
    <row r="23" spans="2:18" s="198" customFormat="1" ht="7.5" customHeight="1">
      <c r="B23" s="19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R23" s="20"/>
    </row>
    <row r="24" spans="2:18" s="198" customFormat="1" ht="15" customHeight="1">
      <c r="B24" s="19"/>
      <c r="D24" s="73" t="s">
        <v>101</v>
      </c>
      <c r="M24" s="345">
        <f>$N$87</f>
        <v>0</v>
      </c>
      <c r="N24" s="339"/>
      <c r="O24" s="339"/>
      <c r="P24" s="339"/>
      <c r="R24" s="20"/>
    </row>
    <row r="25" spans="2:18" s="198" customFormat="1" ht="15" customHeight="1">
      <c r="B25" s="19"/>
      <c r="D25" s="18" t="s">
        <v>102</v>
      </c>
      <c r="M25" s="345">
        <f>$N$97</f>
        <v>0</v>
      </c>
      <c r="N25" s="339"/>
      <c r="O25" s="339"/>
      <c r="P25" s="339"/>
      <c r="R25" s="20"/>
    </row>
    <row r="26" spans="2:18" s="198" customFormat="1" ht="7.5" customHeight="1">
      <c r="B26" s="19"/>
      <c r="R26" s="20"/>
    </row>
    <row r="27" spans="2:18" s="198" customFormat="1" ht="26.25" customHeight="1">
      <c r="B27" s="19"/>
      <c r="D27" s="87" t="s">
        <v>40</v>
      </c>
      <c r="M27" s="361">
        <f>ROUND($M$24+$M$25,2)</f>
        <v>0</v>
      </c>
      <c r="N27" s="339"/>
      <c r="O27" s="339"/>
      <c r="P27" s="339"/>
      <c r="R27" s="20"/>
    </row>
    <row r="28" spans="2:18" s="198" customFormat="1" ht="7.5" customHeight="1">
      <c r="B28" s="19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R28" s="20"/>
    </row>
    <row r="29" spans="2:18" s="198" customFormat="1" ht="15" customHeight="1">
      <c r="B29" s="19"/>
      <c r="D29" s="194" t="s">
        <v>41</v>
      </c>
      <c r="E29" s="194" t="s">
        <v>42</v>
      </c>
      <c r="F29" s="193">
        <v>0.21</v>
      </c>
      <c r="G29" s="88" t="s">
        <v>43</v>
      </c>
      <c r="H29" s="189">
        <f>ROUND((SUM($BE$97:$BE$100)+SUM($BE$118:$BE$253)),2)</f>
        <v>0</v>
      </c>
      <c r="I29" s="190"/>
      <c r="J29" s="190"/>
      <c r="M29" s="362">
        <f>ROUND((SUM($BE$97:$BE$100)+SUM($BE$118:$BE$253))*$F$29,2)</f>
        <v>0</v>
      </c>
      <c r="N29" s="339"/>
      <c r="O29" s="339"/>
      <c r="P29" s="339"/>
      <c r="R29" s="20"/>
    </row>
    <row r="30" spans="2:18" s="198" customFormat="1" ht="15" customHeight="1">
      <c r="B30" s="19"/>
      <c r="E30" s="194" t="s">
        <v>44</v>
      </c>
      <c r="F30" s="193">
        <v>0.15</v>
      </c>
      <c r="G30" s="88" t="s">
        <v>43</v>
      </c>
      <c r="H30" s="189">
        <f>ROUND((SUM($BF$97:$BF$100)+SUM($BF$118:$BF$253)),2)</f>
        <v>0</v>
      </c>
      <c r="I30" s="190"/>
      <c r="J30" s="190"/>
      <c r="M30" s="362">
        <f>ROUND((SUM($BF$97:$BF$100)+SUM($BF$118:$BF$253))*$F$30,2)</f>
        <v>0</v>
      </c>
      <c r="N30" s="339"/>
      <c r="O30" s="339"/>
      <c r="P30" s="339"/>
      <c r="R30" s="20"/>
    </row>
    <row r="31" spans="2:18" s="198" customFormat="1" ht="15" customHeight="1" hidden="1">
      <c r="B31" s="19"/>
      <c r="E31" s="194" t="s">
        <v>45</v>
      </c>
      <c r="F31" s="193">
        <v>0.21</v>
      </c>
      <c r="G31" s="88" t="s">
        <v>43</v>
      </c>
      <c r="H31" s="362">
        <f>ROUND((SUM($BG$97:$BG$100)+SUM($BG$118:$BG$253)),2)</f>
        <v>0</v>
      </c>
      <c r="I31" s="339"/>
      <c r="J31" s="339"/>
      <c r="M31" s="362">
        <v>0</v>
      </c>
      <c r="N31" s="339"/>
      <c r="O31" s="339"/>
      <c r="P31" s="339"/>
      <c r="R31" s="20"/>
    </row>
    <row r="32" spans="2:18" s="198" customFormat="1" ht="15" customHeight="1" hidden="1">
      <c r="B32" s="19"/>
      <c r="E32" s="194" t="s">
        <v>46</v>
      </c>
      <c r="F32" s="193">
        <v>0.15</v>
      </c>
      <c r="G32" s="88" t="s">
        <v>43</v>
      </c>
      <c r="H32" s="362">
        <f>ROUND((SUM($BH$97:$BH$100)+SUM($BH$118:$BH$253)),2)</f>
        <v>0</v>
      </c>
      <c r="I32" s="339"/>
      <c r="J32" s="339"/>
      <c r="M32" s="362">
        <v>0</v>
      </c>
      <c r="N32" s="339"/>
      <c r="O32" s="339"/>
      <c r="P32" s="339"/>
      <c r="R32" s="20"/>
    </row>
    <row r="33" spans="2:18" s="198" customFormat="1" ht="15" customHeight="1" hidden="1">
      <c r="B33" s="19"/>
      <c r="E33" s="194" t="s">
        <v>47</v>
      </c>
      <c r="F33" s="193">
        <v>0</v>
      </c>
      <c r="G33" s="88" t="s">
        <v>43</v>
      </c>
      <c r="H33" s="362">
        <f>ROUND((SUM($BI$97:$BI$100)+SUM($BI$118:$BI$253)),2)</f>
        <v>0</v>
      </c>
      <c r="I33" s="339"/>
      <c r="J33" s="339"/>
      <c r="M33" s="362">
        <v>0</v>
      </c>
      <c r="N33" s="339"/>
      <c r="O33" s="339"/>
      <c r="P33" s="339"/>
      <c r="R33" s="20"/>
    </row>
    <row r="34" spans="2:18" s="198" customFormat="1" ht="7.5" customHeight="1">
      <c r="B34" s="19"/>
      <c r="R34" s="20"/>
    </row>
    <row r="35" spans="2:18" s="198" customFormat="1" ht="26.25" customHeight="1">
      <c r="B35" s="19"/>
      <c r="C35" s="202"/>
      <c r="D35" s="29" t="s">
        <v>48</v>
      </c>
      <c r="E35" s="199"/>
      <c r="F35" s="199"/>
      <c r="G35" s="89" t="s">
        <v>49</v>
      </c>
      <c r="H35" s="31" t="s">
        <v>50</v>
      </c>
      <c r="I35" s="199"/>
      <c r="J35" s="199"/>
      <c r="K35" s="199"/>
      <c r="L35" s="347">
        <f>ROUND(SUM($M$27:$M$33),2)</f>
        <v>0</v>
      </c>
      <c r="M35" s="337"/>
      <c r="N35" s="337"/>
      <c r="O35" s="337"/>
      <c r="P35" s="342"/>
      <c r="Q35" s="202"/>
      <c r="R35" s="20"/>
    </row>
    <row r="36" spans="2:18" s="198" customFormat="1" ht="15" customHeight="1">
      <c r="B36" s="19"/>
      <c r="R36" s="20"/>
    </row>
    <row r="37" spans="2:18" s="198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198" customFormat="1" ht="15.75" customHeight="1">
      <c r="B49" s="19"/>
      <c r="D49" s="32" t="s">
        <v>51</v>
      </c>
      <c r="E49" s="197"/>
      <c r="F49" s="197"/>
      <c r="G49" s="197"/>
      <c r="H49" s="34"/>
      <c r="J49" s="32" t="s">
        <v>52</v>
      </c>
      <c r="K49" s="197"/>
      <c r="L49" s="197"/>
      <c r="M49" s="197"/>
      <c r="N49" s="197"/>
      <c r="O49" s="197"/>
      <c r="P49" s="34"/>
      <c r="R49" s="20"/>
    </row>
    <row r="50" spans="2:18" s="2" customFormat="1" ht="14.25" customHeight="1">
      <c r="B50" s="10"/>
      <c r="D50" s="35"/>
      <c r="H50" s="36"/>
      <c r="J50" s="35"/>
      <c r="P50" s="36"/>
      <c r="R50" s="11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198" customFormat="1" ht="15.75" customHeight="1">
      <c r="B58" s="19"/>
      <c r="D58" s="37" t="s">
        <v>53</v>
      </c>
      <c r="E58" s="38"/>
      <c r="F58" s="38"/>
      <c r="G58" s="39" t="s">
        <v>54</v>
      </c>
      <c r="H58" s="40"/>
      <c r="J58" s="37" t="s">
        <v>53</v>
      </c>
      <c r="K58" s="38"/>
      <c r="L58" s="38"/>
      <c r="M58" s="38"/>
      <c r="N58" s="39" t="s">
        <v>54</v>
      </c>
      <c r="O58" s="38"/>
      <c r="P58" s="40"/>
      <c r="R58" s="20"/>
    </row>
    <row r="59" spans="2:18" s="2" customFormat="1" ht="14.25" customHeight="1">
      <c r="B59" s="10"/>
      <c r="R59" s="11"/>
    </row>
    <row r="60" spans="2:18" s="198" customFormat="1" ht="15.75" customHeight="1">
      <c r="B60" s="19"/>
      <c r="D60" s="32" t="s">
        <v>55</v>
      </c>
      <c r="E60" s="197"/>
      <c r="F60" s="197"/>
      <c r="G60" s="197"/>
      <c r="H60" s="34"/>
      <c r="J60" s="32" t="s">
        <v>56</v>
      </c>
      <c r="K60" s="197"/>
      <c r="L60" s="197"/>
      <c r="M60" s="197"/>
      <c r="N60" s="197"/>
      <c r="O60" s="197"/>
      <c r="P60" s="34"/>
      <c r="R60" s="20"/>
    </row>
    <row r="61" spans="2:18" s="2" customFormat="1" ht="14.25" customHeight="1">
      <c r="B61" s="10"/>
      <c r="D61" s="35"/>
      <c r="H61" s="36"/>
      <c r="J61" s="35"/>
      <c r="P61" s="36"/>
      <c r="R61" s="11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198" customFormat="1" ht="15.75" customHeight="1">
      <c r="B69" s="19"/>
      <c r="D69" s="37" t="s">
        <v>53</v>
      </c>
      <c r="E69" s="38"/>
      <c r="F69" s="38"/>
      <c r="G69" s="39" t="s">
        <v>54</v>
      </c>
      <c r="H69" s="40"/>
      <c r="J69" s="37" t="s">
        <v>53</v>
      </c>
      <c r="K69" s="38"/>
      <c r="L69" s="38"/>
      <c r="M69" s="38"/>
      <c r="N69" s="39" t="s">
        <v>54</v>
      </c>
      <c r="O69" s="38"/>
      <c r="P69" s="40"/>
      <c r="R69" s="20"/>
    </row>
    <row r="70" spans="2:18" s="198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3"/>
    </row>
    <row r="74" spans="2:18" s="198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</row>
    <row r="75" spans="2:18" s="198" customFormat="1" ht="37.5" customHeight="1">
      <c r="B75" s="19"/>
      <c r="C75" s="348" t="s">
        <v>103</v>
      </c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20"/>
    </row>
    <row r="76" spans="2:18" s="198" customFormat="1" ht="7.5" customHeight="1">
      <c r="B76" s="19"/>
      <c r="R76" s="20"/>
    </row>
    <row r="77" spans="2:18" s="198" customFormat="1" ht="30.75" customHeight="1">
      <c r="B77" s="19"/>
      <c r="C77" s="16" t="s">
        <v>14</v>
      </c>
      <c r="F77" s="359" t="str">
        <f>$F$6</f>
        <v>Rekonstrukce komunikace III/00312 ul. Rooseveltova úsek Kolovratská - Kuříčko v Říčanech</v>
      </c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R77" s="20"/>
    </row>
    <row r="78" spans="2:18" s="198" customFormat="1" ht="37.5" customHeight="1">
      <c r="B78" s="19"/>
      <c r="C78" s="49" t="s">
        <v>93</v>
      </c>
      <c r="F78" s="338" t="str">
        <f>$F$7</f>
        <v xml:space="preserve">IO Rekonstruce komunikace </v>
      </c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R78" s="20"/>
    </row>
    <row r="79" spans="2:18" s="198" customFormat="1" ht="7.5" customHeight="1">
      <c r="B79" s="19"/>
      <c r="R79" s="20"/>
    </row>
    <row r="80" spans="2:18" s="198" customFormat="1" ht="18.75" customHeight="1">
      <c r="B80" s="19"/>
      <c r="C80" s="16" t="s">
        <v>21</v>
      </c>
      <c r="F80" s="196" t="str">
        <f>$F$9</f>
        <v>Město Říčany</v>
      </c>
      <c r="K80" s="16" t="s">
        <v>23</v>
      </c>
      <c r="M80" s="344" t="e">
        <f ca="1">J88KDYŽ($O$9="","",$O$9)</f>
        <v>#NAME?</v>
      </c>
      <c r="N80" s="339"/>
      <c r="O80" s="339"/>
      <c r="P80" s="339"/>
      <c r="R80" s="20"/>
    </row>
    <row r="81" spans="2:18" s="198" customFormat="1" ht="7.5" customHeight="1">
      <c r="B81" s="19"/>
      <c r="R81" s="20"/>
    </row>
    <row r="82" spans="2:18" s="198" customFormat="1" ht="15.75" customHeight="1">
      <c r="B82" s="19"/>
      <c r="C82" s="16" t="s">
        <v>26</v>
      </c>
      <c r="F82" s="196" t="str">
        <f>$E$12</f>
        <v>Středočeský kraj</v>
      </c>
      <c r="K82" s="16" t="s">
        <v>31</v>
      </c>
      <c r="M82" s="343" t="str">
        <f>$E$18</f>
        <v>Sella &amp; Agreta</v>
      </c>
      <c r="N82" s="339"/>
      <c r="O82" s="339"/>
      <c r="P82" s="339"/>
      <c r="Q82" s="339"/>
      <c r="R82" s="20"/>
    </row>
    <row r="83" spans="2:18" s="198" customFormat="1" ht="15" customHeight="1">
      <c r="B83" s="19"/>
      <c r="C83" s="16" t="s">
        <v>29</v>
      </c>
      <c r="F83" s="196" t="str">
        <f>IF($E$15="","",$E$15)</f>
        <v xml:space="preserve"> </v>
      </c>
      <c r="K83" s="16" t="s">
        <v>36</v>
      </c>
      <c r="M83" s="343" t="str">
        <f>$E$21</f>
        <v>Ing. MIlan Petr</v>
      </c>
      <c r="N83" s="339"/>
      <c r="O83" s="339"/>
      <c r="P83" s="339"/>
      <c r="Q83" s="339"/>
      <c r="R83" s="20"/>
    </row>
    <row r="84" spans="2:18" s="198" customFormat="1" ht="11.25" customHeight="1">
      <c r="B84" s="19"/>
      <c r="R84" s="20"/>
    </row>
    <row r="85" spans="2:18" s="198" customFormat="1" ht="30" customHeight="1">
      <c r="B85" s="19"/>
      <c r="C85" s="363" t="s">
        <v>104</v>
      </c>
      <c r="D85" s="351"/>
      <c r="E85" s="351"/>
      <c r="F85" s="351"/>
      <c r="G85" s="351"/>
      <c r="H85" s="202"/>
      <c r="I85" s="202"/>
      <c r="J85" s="202"/>
      <c r="K85" s="202"/>
      <c r="L85" s="202"/>
      <c r="M85" s="202"/>
      <c r="N85" s="363" t="s">
        <v>105</v>
      </c>
      <c r="O85" s="339"/>
      <c r="P85" s="339"/>
      <c r="Q85" s="339"/>
      <c r="R85" s="20"/>
    </row>
    <row r="86" spans="2:18" s="198" customFormat="1" ht="11.25" customHeight="1">
      <c r="B86" s="19"/>
      <c r="R86" s="20"/>
    </row>
    <row r="87" spans="2:47" s="198" customFormat="1" ht="30" customHeight="1">
      <c r="B87" s="19"/>
      <c r="C87" s="201" t="s">
        <v>106</v>
      </c>
      <c r="N87" s="349">
        <f>ROUND($N$118,2)</f>
        <v>0</v>
      </c>
      <c r="O87" s="339"/>
      <c r="P87" s="339"/>
      <c r="Q87" s="339"/>
      <c r="R87" s="20"/>
      <c r="AU87" s="198" t="s">
        <v>107</v>
      </c>
    </row>
    <row r="88" spans="2:18" s="64" customFormat="1" ht="25.5" customHeight="1">
      <c r="B88" s="90"/>
      <c r="D88" s="91" t="s">
        <v>108</v>
      </c>
      <c r="N88" s="364">
        <f>ROUND($N$119,2)</f>
        <v>0</v>
      </c>
      <c r="O88" s="365"/>
      <c r="P88" s="365"/>
      <c r="Q88" s="365"/>
      <c r="R88" s="92"/>
    </row>
    <row r="89" spans="2:18" s="73" customFormat="1" ht="21" customHeight="1">
      <c r="B89" s="93"/>
      <c r="D89" s="200" t="s">
        <v>109</v>
      </c>
      <c r="N89" s="366">
        <f>ROUND($N$120,2)</f>
        <v>0</v>
      </c>
      <c r="O89" s="365"/>
      <c r="P89" s="365"/>
      <c r="Q89" s="365"/>
      <c r="R89" s="94"/>
    </row>
    <row r="90" spans="2:18" s="73" customFormat="1" ht="21" customHeight="1">
      <c r="B90" s="93"/>
      <c r="D90" s="200" t="s">
        <v>110</v>
      </c>
      <c r="N90" s="366">
        <f>ROUND($N$157,2)</f>
        <v>0</v>
      </c>
      <c r="O90" s="365"/>
      <c r="P90" s="365"/>
      <c r="Q90" s="365"/>
      <c r="R90" s="94"/>
    </row>
    <row r="91" spans="2:18" s="73" customFormat="1" ht="21" customHeight="1">
      <c r="B91" s="93"/>
      <c r="D91" s="200" t="s">
        <v>111</v>
      </c>
      <c r="N91" s="366">
        <f>ROUND($N$163,2)</f>
        <v>0</v>
      </c>
      <c r="O91" s="365"/>
      <c r="P91" s="365"/>
      <c r="Q91" s="365"/>
      <c r="R91" s="94"/>
    </row>
    <row r="92" spans="2:18" s="73" customFormat="1" ht="21" customHeight="1">
      <c r="B92" s="93"/>
      <c r="D92" s="200" t="s">
        <v>112</v>
      </c>
      <c r="N92" s="366">
        <f>ROUND($N$168,2)</f>
        <v>0</v>
      </c>
      <c r="O92" s="365"/>
      <c r="P92" s="365"/>
      <c r="Q92" s="365"/>
      <c r="R92" s="94"/>
    </row>
    <row r="93" spans="2:18" s="73" customFormat="1" ht="21" customHeight="1">
      <c r="B93" s="93"/>
      <c r="D93" s="200" t="s">
        <v>113</v>
      </c>
      <c r="N93" s="366">
        <f>ROUND($N$189,2)</f>
        <v>0</v>
      </c>
      <c r="O93" s="365"/>
      <c r="P93" s="365"/>
      <c r="Q93" s="365"/>
      <c r="R93" s="94"/>
    </row>
    <row r="94" spans="2:18" s="73" customFormat="1" ht="21" customHeight="1">
      <c r="B94" s="93"/>
      <c r="D94" s="200" t="s">
        <v>114</v>
      </c>
      <c r="N94" s="366">
        <f>ROUND($N$216,2)</f>
        <v>0</v>
      </c>
      <c r="O94" s="365"/>
      <c r="P94" s="365"/>
      <c r="Q94" s="365"/>
      <c r="R94" s="94"/>
    </row>
    <row r="95" spans="2:18" s="73" customFormat="1" ht="15.75" customHeight="1">
      <c r="B95" s="93"/>
      <c r="D95" s="200" t="s">
        <v>115</v>
      </c>
      <c r="N95" s="366">
        <f>ROUND($N$250,2)</f>
        <v>0</v>
      </c>
      <c r="O95" s="365"/>
      <c r="P95" s="365"/>
      <c r="Q95" s="365"/>
      <c r="R95" s="94"/>
    </row>
    <row r="96" spans="2:18" s="198" customFormat="1" ht="22.5" customHeight="1">
      <c r="B96" s="19"/>
      <c r="R96" s="20"/>
    </row>
    <row r="97" spans="2:21" s="198" customFormat="1" ht="30" customHeight="1">
      <c r="B97" s="19"/>
      <c r="C97" s="201" t="s">
        <v>116</v>
      </c>
      <c r="N97" s="349">
        <f>ROUND($N$98+$N$99,2)</f>
        <v>0</v>
      </c>
      <c r="O97" s="339"/>
      <c r="P97" s="339"/>
      <c r="Q97" s="339"/>
      <c r="R97" s="20"/>
      <c r="T97" s="204"/>
      <c r="U97" s="96" t="s">
        <v>41</v>
      </c>
    </row>
    <row r="98" spans="2:62" s="198" customFormat="1" ht="18.75" customHeight="1">
      <c r="B98" s="19"/>
      <c r="D98" s="367" t="s">
        <v>117</v>
      </c>
      <c r="E98" s="339"/>
      <c r="F98" s="339"/>
      <c r="G98" s="339"/>
      <c r="H98" s="339"/>
      <c r="N98" s="368">
        <v>0</v>
      </c>
      <c r="O98" s="339"/>
      <c r="P98" s="339"/>
      <c r="Q98" s="339"/>
      <c r="R98" s="20"/>
      <c r="T98" s="97"/>
      <c r="U98" s="98" t="s">
        <v>42</v>
      </c>
      <c r="AY98" s="198" t="s">
        <v>118</v>
      </c>
      <c r="BE98" s="99">
        <f>IF($U$98="základní",$N$98,0)</f>
        <v>0</v>
      </c>
      <c r="BF98" s="99">
        <f>IF($U$98="snížená",$N$98,0)</f>
        <v>0</v>
      </c>
      <c r="BG98" s="99">
        <f>IF($U$98="zákl. přenesená",$N$98,0)</f>
        <v>0</v>
      </c>
      <c r="BH98" s="99">
        <f>IF($U$98="sníž. přenesená",$N$98,0)</f>
        <v>0</v>
      </c>
      <c r="BI98" s="99">
        <f>IF($U$98="nulová",$N$98,0)</f>
        <v>0</v>
      </c>
      <c r="BJ98" s="198" t="s">
        <v>20</v>
      </c>
    </row>
    <row r="99" spans="2:62" s="198" customFormat="1" ht="18.75" customHeight="1">
      <c r="B99" s="19"/>
      <c r="D99" s="367" t="s">
        <v>119</v>
      </c>
      <c r="E99" s="339"/>
      <c r="F99" s="339"/>
      <c r="G99" s="339"/>
      <c r="H99" s="339"/>
      <c r="N99" s="368">
        <v>0</v>
      </c>
      <c r="O99" s="339"/>
      <c r="P99" s="339"/>
      <c r="Q99" s="339"/>
      <c r="R99" s="20"/>
      <c r="T99" s="100"/>
      <c r="U99" s="101" t="s">
        <v>42</v>
      </c>
      <c r="AY99" s="198" t="s">
        <v>118</v>
      </c>
      <c r="BE99" s="99">
        <f>IF($U$99="základní",$N$99,0)</f>
        <v>0</v>
      </c>
      <c r="BF99" s="99">
        <f>IF($U$99="snížená",$N$99,0)</f>
        <v>0</v>
      </c>
      <c r="BG99" s="99">
        <f>IF($U$99="zákl. přenesená",$N$99,0)</f>
        <v>0</v>
      </c>
      <c r="BH99" s="99">
        <f>IF($U$99="sníž. přenesená",$N$99,0)</f>
        <v>0</v>
      </c>
      <c r="BI99" s="99">
        <f>IF($U$99="nulová",$N$99,0)</f>
        <v>0</v>
      </c>
      <c r="BJ99" s="198" t="s">
        <v>20</v>
      </c>
    </row>
    <row r="100" spans="2:18" s="198" customFormat="1" ht="18.75" customHeight="1">
      <c r="B100" s="19"/>
      <c r="R100" s="20"/>
    </row>
    <row r="101" spans="2:18" s="198" customFormat="1" ht="30" customHeight="1">
      <c r="B101" s="19"/>
      <c r="C101" s="85" t="s">
        <v>90</v>
      </c>
      <c r="D101" s="202"/>
      <c r="E101" s="202"/>
      <c r="F101" s="202"/>
      <c r="G101" s="202"/>
      <c r="H101" s="202"/>
      <c r="I101" s="202"/>
      <c r="J101" s="202"/>
      <c r="K101" s="202"/>
      <c r="L101" s="350">
        <f>ROUND(SUM($N$87+$N$97),2)</f>
        <v>0</v>
      </c>
      <c r="M101" s="351"/>
      <c r="N101" s="351"/>
      <c r="O101" s="351"/>
      <c r="P101" s="351"/>
      <c r="Q101" s="351"/>
      <c r="R101" s="20"/>
    </row>
    <row r="102" spans="2:18" s="198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198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198" customFormat="1" ht="37.5" customHeight="1">
      <c r="B107" s="19"/>
      <c r="C107" s="348" t="s">
        <v>120</v>
      </c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20"/>
    </row>
    <row r="108" spans="2:18" s="198" customFormat="1" ht="7.5" customHeight="1">
      <c r="B108" s="19"/>
      <c r="R108" s="20"/>
    </row>
    <row r="109" spans="2:18" s="198" customFormat="1" ht="30.75" customHeight="1">
      <c r="B109" s="19"/>
      <c r="C109" s="16" t="s">
        <v>14</v>
      </c>
      <c r="F109" s="359" t="str">
        <f>$F$6</f>
        <v>Rekonstrukce komunikace III/00312 ul. Rooseveltova úsek Kolovratská - Kuříčko v Říčanech</v>
      </c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R109" s="20"/>
    </row>
    <row r="110" spans="2:18" s="198" customFormat="1" ht="37.5" customHeight="1">
      <c r="B110" s="19"/>
      <c r="C110" s="49" t="s">
        <v>93</v>
      </c>
      <c r="F110" s="338" t="str">
        <f>$F$7</f>
        <v xml:space="preserve">IO Rekonstruce komunikace </v>
      </c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R110" s="20"/>
    </row>
    <row r="111" spans="2:18" s="198" customFormat="1" ht="7.5" customHeight="1">
      <c r="B111" s="19"/>
      <c r="R111" s="20"/>
    </row>
    <row r="112" spans="2:18" s="198" customFormat="1" ht="18.75" customHeight="1">
      <c r="B112" s="19"/>
      <c r="C112" s="16" t="s">
        <v>21</v>
      </c>
      <c r="F112" s="196" t="str">
        <f>$F$9</f>
        <v>Město Říčany</v>
      </c>
      <c r="K112" s="16" t="s">
        <v>23</v>
      </c>
      <c r="M112" s="344">
        <f>IF($O$9="","",$O$9)</f>
        <v>42011</v>
      </c>
      <c r="N112" s="339"/>
      <c r="O112" s="339"/>
      <c r="P112" s="339"/>
      <c r="R112" s="20"/>
    </row>
    <row r="113" spans="2:18" s="198" customFormat="1" ht="7.5" customHeight="1">
      <c r="B113" s="19"/>
      <c r="R113" s="20"/>
    </row>
    <row r="114" spans="2:18" s="198" customFormat="1" ht="15.75" customHeight="1">
      <c r="B114" s="19"/>
      <c r="C114" s="16" t="s">
        <v>26</v>
      </c>
      <c r="F114" s="196" t="str">
        <f>$E$12</f>
        <v>Středočeský kraj</v>
      </c>
      <c r="K114" s="16" t="s">
        <v>31</v>
      </c>
      <c r="M114" s="343" t="str">
        <f>$E$18</f>
        <v>Sella &amp; Agreta</v>
      </c>
      <c r="N114" s="339"/>
      <c r="O114" s="339"/>
      <c r="P114" s="339"/>
      <c r="Q114" s="339"/>
      <c r="R114" s="20"/>
    </row>
    <row r="115" spans="2:18" s="198" customFormat="1" ht="15" customHeight="1">
      <c r="B115" s="19"/>
      <c r="C115" s="16" t="s">
        <v>29</v>
      </c>
      <c r="F115" s="196" t="str">
        <f>IF($E$15="","",$E$15)</f>
        <v xml:space="preserve"> </v>
      </c>
      <c r="K115" s="16" t="s">
        <v>36</v>
      </c>
      <c r="M115" s="343" t="str">
        <f>$E$21</f>
        <v>Ing. MIlan Petr</v>
      </c>
      <c r="N115" s="339"/>
      <c r="O115" s="339"/>
      <c r="P115" s="339"/>
      <c r="Q115" s="339"/>
      <c r="R115" s="20"/>
    </row>
    <row r="116" spans="2:18" s="198" customFormat="1" ht="11.25" customHeight="1">
      <c r="B116" s="19"/>
      <c r="R116" s="20"/>
    </row>
    <row r="117" spans="2:27" s="102" customFormat="1" ht="30" customHeight="1">
      <c r="B117" s="103"/>
      <c r="C117" s="104" t="s">
        <v>121</v>
      </c>
      <c r="D117" s="203" t="s">
        <v>122</v>
      </c>
      <c r="E117" s="203" t="s">
        <v>59</v>
      </c>
      <c r="F117" s="369" t="s">
        <v>123</v>
      </c>
      <c r="G117" s="370"/>
      <c r="H117" s="370"/>
      <c r="I117" s="370"/>
      <c r="J117" s="203" t="s">
        <v>124</v>
      </c>
      <c r="K117" s="203" t="s">
        <v>125</v>
      </c>
      <c r="L117" s="369" t="s">
        <v>126</v>
      </c>
      <c r="M117" s="370"/>
      <c r="N117" s="369" t="s">
        <v>127</v>
      </c>
      <c r="O117" s="370"/>
      <c r="P117" s="370"/>
      <c r="Q117" s="371"/>
      <c r="R117" s="106"/>
      <c r="T117" s="54" t="s">
        <v>128</v>
      </c>
      <c r="U117" s="55" t="s">
        <v>41</v>
      </c>
      <c r="V117" s="55" t="s">
        <v>129</v>
      </c>
      <c r="W117" s="55" t="s">
        <v>130</v>
      </c>
      <c r="X117" s="55" t="s">
        <v>131</v>
      </c>
      <c r="Y117" s="55" t="s">
        <v>132</v>
      </c>
      <c r="Z117" s="55" t="s">
        <v>133</v>
      </c>
      <c r="AA117" s="56" t="s">
        <v>134</v>
      </c>
    </row>
    <row r="118" spans="2:63" s="198" customFormat="1" ht="30" customHeight="1">
      <c r="B118" s="19"/>
      <c r="C118" s="201" t="s">
        <v>101</v>
      </c>
      <c r="N118" s="386">
        <f>$BK$118</f>
        <v>0</v>
      </c>
      <c r="O118" s="339"/>
      <c r="P118" s="339"/>
      <c r="Q118" s="339"/>
      <c r="R118" s="20"/>
      <c r="T118" s="58"/>
      <c r="U118" s="197"/>
      <c r="V118" s="197"/>
      <c r="W118" s="107">
        <f>$W$119</f>
        <v>4154.1191610000005</v>
      </c>
      <c r="X118" s="197"/>
      <c r="Y118" s="107">
        <f>$Y$119</f>
        <v>2091.9430272</v>
      </c>
      <c r="Z118" s="197"/>
      <c r="AA118" s="108">
        <f>$AA$119</f>
        <v>842.4672800000001</v>
      </c>
      <c r="AT118" s="198" t="s">
        <v>76</v>
      </c>
      <c r="AU118" s="198" t="s">
        <v>107</v>
      </c>
      <c r="BK118" s="109">
        <f>$BK$119</f>
        <v>0</v>
      </c>
    </row>
    <row r="119" spans="2:63" s="110" customFormat="1" ht="37.5" customHeight="1">
      <c r="B119" s="111"/>
      <c r="D119" s="112" t="s">
        <v>108</v>
      </c>
      <c r="N119" s="387">
        <f>$BK$119</f>
        <v>0</v>
      </c>
      <c r="O119" s="384"/>
      <c r="P119" s="384"/>
      <c r="Q119" s="384"/>
      <c r="R119" s="114"/>
      <c r="T119" s="115"/>
      <c r="W119" s="116">
        <f>$W$120+$W$157+$W$163+$W$168+$W$189+$W$216</f>
        <v>4154.1191610000005</v>
      </c>
      <c r="Y119" s="116">
        <f>$Y$120+$Y$157+$Y$163+$Y$168+$Y$189+$Y$216</f>
        <v>2091.9430272</v>
      </c>
      <c r="AA119" s="117">
        <f>$AA$120+$AA$157+$AA$163+$AA$168+$AA$189+$AA$216</f>
        <v>842.4672800000001</v>
      </c>
      <c r="AR119" s="205" t="s">
        <v>20</v>
      </c>
      <c r="AT119" s="205" t="s">
        <v>76</v>
      </c>
      <c r="AU119" s="205" t="s">
        <v>77</v>
      </c>
      <c r="AY119" s="205" t="s">
        <v>135</v>
      </c>
      <c r="BK119" s="118">
        <f>$BK$120+$BK$157+$BK$163+$BK$168+$BK$189+$BK$216</f>
        <v>0</v>
      </c>
    </row>
    <row r="120" spans="2:63" s="110" customFormat="1" ht="21" customHeight="1">
      <c r="B120" s="111"/>
      <c r="D120" s="119" t="s">
        <v>109</v>
      </c>
      <c r="N120" s="383">
        <f>$BK$120</f>
        <v>0</v>
      </c>
      <c r="O120" s="384"/>
      <c r="P120" s="384"/>
      <c r="Q120" s="384"/>
      <c r="R120" s="114"/>
      <c r="T120" s="115"/>
      <c r="W120" s="116">
        <f>SUM($W$121:$W$156)</f>
        <v>1924.884205</v>
      </c>
      <c r="Y120" s="116">
        <f>SUM($Y$121:$Y$156)</f>
        <v>265.78811079999997</v>
      </c>
      <c r="AA120" s="317">
        <f>SUM($AA$121:$AA$156)</f>
        <v>830.0432800000001</v>
      </c>
      <c r="AB120" s="319"/>
      <c r="AC120" s="319"/>
      <c r="AD120" s="319"/>
      <c r="AR120" s="205" t="s">
        <v>20</v>
      </c>
      <c r="AT120" s="205" t="s">
        <v>76</v>
      </c>
      <c r="AU120" s="205" t="s">
        <v>20</v>
      </c>
      <c r="AY120" s="205" t="s">
        <v>135</v>
      </c>
      <c r="BK120" s="118">
        <f>SUM($BK$121:$BK$156)</f>
        <v>0</v>
      </c>
    </row>
    <row r="121" spans="2:64" s="198" customFormat="1" ht="27" customHeight="1">
      <c r="B121" s="19"/>
      <c r="C121" s="120" t="s">
        <v>20</v>
      </c>
      <c r="D121" s="120" t="s">
        <v>136</v>
      </c>
      <c r="E121" s="121" t="s">
        <v>137</v>
      </c>
      <c r="F121" s="372" t="s">
        <v>138</v>
      </c>
      <c r="G121" s="373"/>
      <c r="H121" s="373"/>
      <c r="I121" s="373"/>
      <c r="J121" s="122" t="s">
        <v>139</v>
      </c>
      <c r="K121" s="123">
        <v>70</v>
      </c>
      <c r="L121" s="374">
        <v>0</v>
      </c>
      <c r="M121" s="373"/>
      <c r="N121" s="374">
        <f>ROUND($L$121*$K$121,2)</f>
        <v>0</v>
      </c>
      <c r="O121" s="373"/>
      <c r="P121" s="373"/>
      <c r="Q121" s="373"/>
      <c r="R121" s="20"/>
      <c r="T121" s="124"/>
      <c r="U121" s="26" t="s">
        <v>42</v>
      </c>
      <c r="V121" s="125">
        <v>0.16</v>
      </c>
      <c r="W121" s="125">
        <f>$V$121*$K$121</f>
        <v>11.200000000000001</v>
      </c>
      <c r="X121" s="125">
        <v>0</v>
      </c>
      <c r="Y121" s="125">
        <f>$X$121*$K$121</f>
        <v>0</v>
      </c>
      <c r="Z121" s="125">
        <v>0.255</v>
      </c>
      <c r="AA121" s="318">
        <f>$Z$121*$K$121</f>
        <v>17.85</v>
      </c>
      <c r="AB121" s="320"/>
      <c r="AC121" s="320"/>
      <c r="AD121" s="321"/>
      <c r="AR121" s="198" t="s">
        <v>140</v>
      </c>
      <c r="AT121" s="198" t="s">
        <v>136</v>
      </c>
      <c r="AU121" s="198" t="s">
        <v>80</v>
      </c>
      <c r="AY121" s="198" t="s">
        <v>135</v>
      </c>
      <c r="BE121" s="99">
        <f>IF($U$121="základní",$N$121,0)</f>
        <v>0</v>
      </c>
      <c r="BF121" s="99">
        <f>IF($U$121="snížená",$N$121,0)</f>
        <v>0</v>
      </c>
      <c r="BG121" s="99">
        <f>IF($U$121="zákl. přenesená",$N$121,0)</f>
        <v>0</v>
      </c>
      <c r="BH121" s="99">
        <f>IF($U$121="sníž. přenesená",$N$121,0)</f>
        <v>0</v>
      </c>
      <c r="BI121" s="99">
        <f>IF($U$121="nulová",$N$121,0)</f>
        <v>0</v>
      </c>
      <c r="BJ121" s="198" t="s">
        <v>20</v>
      </c>
      <c r="BK121" s="99">
        <f>ROUND($L$121*$K$121,2)</f>
        <v>0</v>
      </c>
      <c r="BL121" s="198" t="s">
        <v>140</v>
      </c>
    </row>
    <row r="122" spans="2:64" s="198" customFormat="1" ht="27" customHeight="1" hidden="1">
      <c r="B122" s="19"/>
      <c r="C122" s="120" t="s">
        <v>80</v>
      </c>
      <c r="D122" s="120" t="s">
        <v>136</v>
      </c>
      <c r="E122" s="121" t="s">
        <v>141</v>
      </c>
      <c r="F122" s="372" t="s">
        <v>142</v>
      </c>
      <c r="G122" s="373"/>
      <c r="H122" s="373"/>
      <c r="I122" s="373"/>
      <c r="J122" s="122" t="s">
        <v>139</v>
      </c>
      <c r="K122" s="123">
        <v>0</v>
      </c>
      <c r="L122" s="374">
        <v>0</v>
      </c>
      <c r="M122" s="373"/>
      <c r="N122" s="374">
        <f>ROUND($L$122*$K$122,2)</f>
        <v>0</v>
      </c>
      <c r="O122" s="373"/>
      <c r="P122" s="373"/>
      <c r="Q122" s="373"/>
      <c r="R122" s="20"/>
      <c r="T122" s="124"/>
      <c r="U122" s="26" t="s">
        <v>42</v>
      </c>
      <c r="V122" s="125">
        <v>0.21</v>
      </c>
      <c r="W122" s="125">
        <f>$V$122*$K$122</f>
        <v>0</v>
      </c>
      <c r="X122" s="125">
        <v>0</v>
      </c>
      <c r="Y122" s="125">
        <f>$X$122*$K$122</f>
        <v>0</v>
      </c>
      <c r="Z122" s="125">
        <v>0.26</v>
      </c>
      <c r="AA122" s="318">
        <f>$Z$122*$K$122</f>
        <v>0</v>
      </c>
      <c r="AB122" s="320"/>
      <c r="AC122" s="320"/>
      <c r="AD122" s="321"/>
      <c r="AR122" s="198" t="s">
        <v>140</v>
      </c>
      <c r="AT122" s="198" t="s">
        <v>136</v>
      </c>
      <c r="AU122" s="198" t="s">
        <v>80</v>
      </c>
      <c r="AY122" s="198" t="s">
        <v>135</v>
      </c>
      <c r="BE122" s="99">
        <f>IF($U$122="základní",$N$122,0)</f>
        <v>0</v>
      </c>
      <c r="BF122" s="99">
        <f>IF($U$122="snížená",$N$122,0)</f>
        <v>0</v>
      </c>
      <c r="BG122" s="99">
        <f>IF($U$122="zákl. přenesená",$N$122,0)</f>
        <v>0</v>
      </c>
      <c r="BH122" s="99">
        <f>IF($U$122="sníž. přenesená",$N$122,0)</f>
        <v>0</v>
      </c>
      <c r="BI122" s="99">
        <f>IF($U$122="nulová",$N$122,0)</f>
        <v>0</v>
      </c>
      <c r="BJ122" s="198" t="s">
        <v>20</v>
      </c>
      <c r="BK122" s="99">
        <f>ROUND($L$122*$K$122,2)</f>
        <v>0</v>
      </c>
      <c r="BL122" s="198" t="s">
        <v>140</v>
      </c>
    </row>
    <row r="123" spans="2:64" s="198" customFormat="1" ht="27" customHeight="1" hidden="1">
      <c r="B123" s="19"/>
      <c r="C123" s="120" t="s">
        <v>143</v>
      </c>
      <c r="D123" s="120" t="s">
        <v>136</v>
      </c>
      <c r="E123" s="121" t="s">
        <v>144</v>
      </c>
      <c r="F123" s="372" t="s">
        <v>145</v>
      </c>
      <c r="G123" s="373"/>
      <c r="H123" s="373"/>
      <c r="I123" s="373"/>
      <c r="J123" s="122" t="s">
        <v>139</v>
      </c>
      <c r="K123" s="123">
        <v>0</v>
      </c>
      <c r="L123" s="374">
        <v>0</v>
      </c>
      <c r="M123" s="373"/>
      <c r="N123" s="374">
        <f>ROUND($L$123*$K$123,2)</f>
        <v>0</v>
      </c>
      <c r="O123" s="373"/>
      <c r="P123" s="373"/>
      <c r="Q123" s="373"/>
      <c r="R123" s="20"/>
      <c r="T123" s="124"/>
      <c r="U123" s="26" t="s">
        <v>42</v>
      </c>
      <c r="V123" s="125">
        <v>0.021</v>
      </c>
      <c r="W123" s="125">
        <f>$V$123*$K$123</f>
        <v>0</v>
      </c>
      <c r="X123" s="125">
        <v>0</v>
      </c>
      <c r="Y123" s="125">
        <f>$X$123*$K$123</f>
        <v>0</v>
      </c>
      <c r="Z123" s="125">
        <v>0.417</v>
      </c>
      <c r="AA123" s="318">
        <f>$Z$123*$K$123</f>
        <v>0</v>
      </c>
      <c r="AB123" s="320"/>
      <c r="AC123" s="320"/>
      <c r="AD123" s="321"/>
      <c r="AR123" s="198" t="s">
        <v>140</v>
      </c>
      <c r="AT123" s="198" t="s">
        <v>136</v>
      </c>
      <c r="AU123" s="198" t="s">
        <v>80</v>
      </c>
      <c r="AY123" s="198" t="s">
        <v>135</v>
      </c>
      <c r="BE123" s="99">
        <f>IF($U$123="základní",$N$123,0)</f>
        <v>0</v>
      </c>
      <c r="BF123" s="99">
        <f>IF($U$123="snížená",$N$123,0)</f>
        <v>0</v>
      </c>
      <c r="BG123" s="99">
        <f>IF($U$123="zákl. přenesená",$N$123,0)</f>
        <v>0</v>
      </c>
      <c r="BH123" s="99">
        <f>IF($U$123="sníž. přenesená",$N$123,0)</f>
        <v>0</v>
      </c>
      <c r="BI123" s="99">
        <f>IF($U$123="nulová",$N$123,0)</f>
        <v>0</v>
      </c>
      <c r="BJ123" s="198" t="s">
        <v>20</v>
      </c>
      <c r="BK123" s="99">
        <f>ROUND($L$123*$K$123,2)</f>
        <v>0</v>
      </c>
      <c r="BL123" s="198" t="s">
        <v>140</v>
      </c>
    </row>
    <row r="124" spans="2:64" s="198" customFormat="1" ht="27" customHeight="1">
      <c r="B124" s="19"/>
      <c r="C124" s="120" t="s">
        <v>140</v>
      </c>
      <c r="D124" s="120" t="s">
        <v>136</v>
      </c>
      <c r="E124" s="121" t="s">
        <v>146</v>
      </c>
      <c r="F124" s="372" t="s">
        <v>147</v>
      </c>
      <c r="G124" s="373"/>
      <c r="H124" s="373"/>
      <c r="I124" s="373"/>
      <c r="J124" s="122" t="s">
        <v>139</v>
      </c>
      <c r="K124" s="123">
        <v>100</v>
      </c>
      <c r="L124" s="374">
        <v>0</v>
      </c>
      <c r="M124" s="373"/>
      <c r="N124" s="374">
        <f>ROUND($L$124*$K$124,2)</f>
        <v>0</v>
      </c>
      <c r="O124" s="373"/>
      <c r="P124" s="373"/>
      <c r="Q124" s="373"/>
      <c r="R124" s="20"/>
      <c r="T124" s="124"/>
      <c r="U124" s="26" t="s">
        <v>42</v>
      </c>
      <c r="V124" s="125">
        <v>0.201</v>
      </c>
      <c r="W124" s="125">
        <f>$V$124*$K$124</f>
        <v>20.1</v>
      </c>
      <c r="X124" s="125">
        <v>0</v>
      </c>
      <c r="Y124" s="125">
        <f>$X$124*$K$124</f>
        <v>0</v>
      </c>
      <c r="Z124" s="125">
        <v>0.56</v>
      </c>
      <c r="AA124" s="318">
        <f>$Z$124*$K$124</f>
        <v>56.00000000000001</v>
      </c>
      <c r="AB124" s="320"/>
      <c r="AC124" s="320"/>
      <c r="AD124" s="321"/>
      <c r="AR124" s="198" t="s">
        <v>140</v>
      </c>
      <c r="AT124" s="198" t="s">
        <v>136</v>
      </c>
      <c r="AU124" s="198" t="s">
        <v>80</v>
      </c>
      <c r="AY124" s="198" t="s">
        <v>135</v>
      </c>
      <c r="BE124" s="99">
        <f>IF($U$124="základní",$N$124,0)</f>
        <v>0</v>
      </c>
      <c r="BF124" s="99">
        <f>IF($U$124="snížená",$N$124,0)</f>
        <v>0</v>
      </c>
      <c r="BG124" s="99">
        <f>IF($U$124="zákl. přenesená",$N$124,0)</f>
        <v>0</v>
      </c>
      <c r="BH124" s="99">
        <f>IF($U$124="sníž. přenesená",$N$124,0)</f>
        <v>0</v>
      </c>
      <c r="BI124" s="99">
        <f>IF($U$124="nulová",$N$124,0)</f>
        <v>0</v>
      </c>
      <c r="BJ124" s="198" t="s">
        <v>20</v>
      </c>
      <c r="BK124" s="99">
        <f>ROUND($L$124*$K$124,2)</f>
        <v>0</v>
      </c>
      <c r="BL124" s="198" t="s">
        <v>140</v>
      </c>
    </row>
    <row r="125" spans="2:64" s="198" customFormat="1" ht="27" customHeight="1" hidden="1">
      <c r="B125" s="19"/>
      <c r="C125" s="120" t="s">
        <v>148</v>
      </c>
      <c r="D125" s="120" t="s">
        <v>136</v>
      </c>
      <c r="E125" s="121" t="s">
        <v>149</v>
      </c>
      <c r="F125" s="372" t="s">
        <v>150</v>
      </c>
      <c r="G125" s="373"/>
      <c r="H125" s="373"/>
      <c r="I125" s="373"/>
      <c r="J125" s="122" t="s">
        <v>139</v>
      </c>
      <c r="K125" s="123">
        <v>0</v>
      </c>
      <c r="L125" s="374">
        <v>0</v>
      </c>
      <c r="M125" s="373"/>
      <c r="N125" s="374">
        <f>ROUND($L$125*$K$125,2)</f>
        <v>0</v>
      </c>
      <c r="O125" s="373"/>
      <c r="P125" s="373"/>
      <c r="Q125" s="373"/>
      <c r="R125" s="20"/>
      <c r="T125" s="124"/>
      <c r="U125" s="26" t="s">
        <v>42</v>
      </c>
      <c r="V125" s="125">
        <v>0.022</v>
      </c>
      <c r="W125" s="125">
        <f>$V$125*$K$125</f>
        <v>0</v>
      </c>
      <c r="X125" s="125">
        <v>6E-05</v>
      </c>
      <c r="Y125" s="125">
        <f>$X$125*$K$125</f>
        <v>0</v>
      </c>
      <c r="Z125" s="125">
        <v>0.128</v>
      </c>
      <c r="AA125" s="318">
        <f>$Z$125*$K$125</f>
        <v>0</v>
      </c>
      <c r="AB125" s="320"/>
      <c r="AC125" s="320"/>
      <c r="AD125" s="321"/>
      <c r="AR125" s="198" t="s">
        <v>140</v>
      </c>
      <c r="AT125" s="198" t="s">
        <v>136</v>
      </c>
      <c r="AU125" s="198" t="s">
        <v>80</v>
      </c>
      <c r="AY125" s="198" t="s">
        <v>135</v>
      </c>
      <c r="BE125" s="99">
        <f>IF($U$125="základní",$N$125,0)</f>
        <v>0</v>
      </c>
      <c r="BF125" s="99">
        <f>IF($U$125="snížená",$N$125,0)</f>
        <v>0</v>
      </c>
      <c r="BG125" s="99">
        <f>IF($U$125="zákl. přenesená",$N$125,0)</f>
        <v>0</v>
      </c>
      <c r="BH125" s="99">
        <f>IF($U$125="sníž. přenesená",$N$125,0)</f>
        <v>0</v>
      </c>
      <c r="BI125" s="99">
        <f>IF($U$125="nulová",$N$125,0)</f>
        <v>0</v>
      </c>
      <c r="BJ125" s="198" t="s">
        <v>20</v>
      </c>
      <c r="BK125" s="99">
        <f>ROUND($L$125*$K$125,2)</f>
        <v>0</v>
      </c>
      <c r="BL125" s="198" t="s">
        <v>140</v>
      </c>
    </row>
    <row r="126" spans="2:64" s="198" customFormat="1" ht="27" customHeight="1">
      <c r="B126" s="19"/>
      <c r="C126" s="120" t="s">
        <v>151</v>
      </c>
      <c r="D126" s="120" t="s">
        <v>136</v>
      </c>
      <c r="E126" s="121" t="s">
        <v>152</v>
      </c>
      <c r="F126" s="372" t="s">
        <v>153</v>
      </c>
      <c r="G126" s="373"/>
      <c r="H126" s="373"/>
      <c r="I126" s="373"/>
      <c r="J126" s="122" t="s">
        <v>139</v>
      </c>
      <c r="K126" s="123">
        <v>100</v>
      </c>
      <c r="L126" s="374">
        <v>0</v>
      </c>
      <c r="M126" s="373"/>
      <c r="N126" s="374">
        <f>ROUND($L$126*$K$126,2)</f>
        <v>0</v>
      </c>
      <c r="O126" s="373"/>
      <c r="P126" s="373"/>
      <c r="Q126" s="373"/>
      <c r="R126" s="20"/>
      <c r="T126" s="124"/>
      <c r="U126" s="26" t="s">
        <v>42</v>
      </c>
      <c r="V126" s="125">
        <v>0.026</v>
      </c>
      <c r="W126" s="125">
        <f>$V$126*$K$126</f>
        <v>2.6</v>
      </c>
      <c r="X126" s="125">
        <v>0.0003</v>
      </c>
      <c r="Y126" s="125">
        <f>$X$126*$K$126</f>
        <v>0.03</v>
      </c>
      <c r="Z126" s="125">
        <v>0.512</v>
      </c>
      <c r="AA126" s="318">
        <f>$Z$126*$K$126</f>
        <v>51.2</v>
      </c>
      <c r="AB126" s="320"/>
      <c r="AC126" s="320"/>
      <c r="AD126" s="321"/>
      <c r="AR126" s="198" t="s">
        <v>140</v>
      </c>
      <c r="AT126" s="198" t="s">
        <v>136</v>
      </c>
      <c r="AU126" s="198" t="s">
        <v>80</v>
      </c>
      <c r="AY126" s="198" t="s">
        <v>135</v>
      </c>
      <c r="BE126" s="99">
        <f>IF($U$126="základní",$N$126,0)</f>
        <v>0</v>
      </c>
      <c r="BF126" s="99">
        <f>IF($U$126="snížená",$N$126,0)</f>
        <v>0</v>
      </c>
      <c r="BG126" s="99">
        <f>IF($U$126="zákl. přenesená",$N$126,0)</f>
        <v>0</v>
      </c>
      <c r="BH126" s="99">
        <f>IF($U$126="sníž. přenesená",$N$126,0)</f>
        <v>0</v>
      </c>
      <c r="BI126" s="99">
        <f>IF($U$126="nulová",$N$126,0)</f>
        <v>0</v>
      </c>
      <c r="BJ126" s="198" t="s">
        <v>20</v>
      </c>
      <c r="BK126" s="99">
        <f>ROUND($L$126*$K$126,2)</f>
        <v>0</v>
      </c>
      <c r="BL126" s="198" t="s">
        <v>140</v>
      </c>
    </row>
    <row r="127" spans="2:64" s="198" customFormat="1" ht="27" customHeight="1">
      <c r="B127" s="19"/>
      <c r="C127" s="120" t="s">
        <v>154</v>
      </c>
      <c r="D127" s="120" t="s">
        <v>136</v>
      </c>
      <c r="E127" s="121" t="s">
        <v>155</v>
      </c>
      <c r="F127" s="372" t="s">
        <v>156</v>
      </c>
      <c r="G127" s="373"/>
      <c r="H127" s="373"/>
      <c r="I127" s="373"/>
      <c r="J127" s="122" t="s">
        <v>139</v>
      </c>
      <c r="K127" s="123">
        <v>2753.88</v>
      </c>
      <c r="L127" s="374">
        <v>0</v>
      </c>
      <c r="M127" s="373"/>
      <c r="N127" s="374">
        <f>ROUND($L$127*$K$127,2)</f>
        <v>0</v>
      </c>
      <c r="O127" s="373"/>
      <c r="P127" s="373"/>
      <c r="Q127" s="373"/>
      <c r="R127" s="20"/>
      <c r="T127" s="124"/>
      <c r="U127" s="26" t="s">
        <v>42</v>
      </c>
      <c r="V127" s="125">
        <v>0.014</v>
      </c>
      <c r="W127" s="125">
        <f>$V$127*$K$127</f>
        <v>38.554320000000004</v>
      </c>
      <c r="X127" s="125">
        <v>0.00016</v>
      </c>
      <c r="Y127" s="125">
        <f>$X$127*$K$127</f>
        <v>0.44062080000000003</v>
      </c>
      <c r="Z127" s="125">
        <v>0.256</v>
      </c>
      <c r="AA127" s="318">
        <f>$Z$127*$K$127</f>
        <v>704.99328</v>
      </c>
      <c r="AB127" s="320"/>
      <c r="AC127" s="320"/>
      <c r="AD127" s="321"/>
      <c r="AR127" s="198" t="s">
        <v>140</v>
      </c>
      <c r="AT127" s="198" t="s">
        <v>136</v>
      </c>
      <c r="AU127" s="198" t="s">
        <v>80</v>
      </c>
      <c r="AY127" s="198" t="s">
        <v>135</v>
      </c>
      <c r="BE127" s="99">
        <f>IF($U$127="základní",$N$127,0)</f>
        <v>0</v>
      </c>
      <c r="BF127" s="99">
        <f>IF($U$127="snížená",$N$127,0)</f>
        <v>0</v>
      </c>
      <c r="BG127" s="99">
        <f>IF($U$127="zákl. přenesená",$N$127,0)</f>
        <v>0</v>
      </c>
      <c r="BH127" s="99">
        <f>IF($U$127="sníž. přenesená",$N$127,0)</f>
        <v>0</v>
      </c>
      <c r="BI127" s="99">
        <f>IF($U$127="nulová",$N$127,0)</f>
        <v>0</v>
      </c>
      <c r="BJ127" s="198" t="s">
        <v>20</v>
      </c>
      <c r="BK127" s="99">
        <f>ROUND($L$127*$K$127,2)</f>
        <v>0</v>
      </c>
      <c r="BL127" s="198" t="s">
        <v>140</v>
      </c>
    </row>
    <row r="128" spans="2:64" s="198" customFormat="1" ht="15.75" customHeight="1" hidden="1">
      <c r="B128" s="19"/>
      <c r="C128" s="120" t="s">
        <v>157</v>
      </c>
      <c r="D128" s="120" t="s">
        <v>136</v>
      </c>
      <c r="E128" s="121" t="s">
        <v>158</v>
      </c>
      <c r="F128" s="372" t="s">
        <v>159</v>
      </c>
      <c r="G128" s="373"/>
      <c r="H128" s="373"/>
      <c r="I128" s="373"/>
      <c r="J128" s="122" t="s">
        <v>160</v>
      </c>
      <c r="K128" s="123">
        <v>0</v>
      </c>
      <c r="L128" s="374">
        <v>0</v>
      </c>
      <c r="M128" s="373"/>
      <c r="N128" s="374">
        <f>ROUND($L$128*$K$128,2)</f>
        <v>0</v>
      </c>
      <c r="O128" s="373"/>
      <c r="P128" s="373"/>
      <c r="Q128" s="373"/>
      <c r="R128" s="20"/>
      <c r="T128" s="124"/>
      <c r="U128" s="26" t="s">
        <v>42</v>
      </c>
      <c r="V128" s="125">
        <v>0.272</v>
      </c>
      <c r="W128" s="125">
        <f>$V$128*$K$128</f>
        <v>0</v>
      </c>
      <c r="X128" s="125">
        <v>0</v>
      </c>
      <c r="Y128" s="125">
        <f>$X$128*$K$128</f>
        <v>0</v>
      </c>
      <c r="Z128" s="125">
        <v>0.29</v>
      </c>
      <c r="AA128" s="318">
        <f>$Z$128*$K$128</f>
        <v>0</v>
      </c>
      <c r="AB128" s="320"/>
      <c r="AC128" s="320"/>
      <c r="AD128" s="321"/>
      <c r="AR128" s="198" t="s">
        <v>140</v>
      </c>
      <c r="AT128" s="198" t="s">
        <v>136</v>
      </c>
      <c r="AU128" s="198" t="s">
        <v>80</v>
      </c>
      <c r="AY128" s="198" t="s">
        <v>135</v>
      </c>
      <c r="BE128" s="99">
        <f>IF($U$128="základní",$N$128,0)</f>
        <v>0</v>
      </c>
      <c r="BF128" s="99">
        <f>IF($U$128="snížená",$N$128,0)</f>
        <v>0</v>
      </c>
      <c r="BG128" s="99">
        <f>IF($U$128="zákl. přenesená",$N$128,0)</f>
        <v>0</v>
      </c>
      <c r="BH128" s="99">
        <f>IF($U$128="sníž. přenesená",$N$128,0)</f>
        <v>0</v>
      </c>
      <c r="BI128" s="99">
        <f>IF($U$128="nulová",$N$128,0)</f>
        <v>0</v>
      </c>
      <c r="BJ128" s="198" t="s">
        <v>20</v>
      </c>
      <c r="BK128" s="99">
        <f>ROUND($L$128*$K$128,2)</f>
        <v>0</v>
      </c>
      <c r="BL128" s="198" t="s">
        <v>140</v>
      </c>
    </row>
    <row r="129" spans="2:64" s="198" customFormat="1" ht="27" customHeight="1">
      <c r="B129" s="19"/>
      <c r="C129" s="120" t="s">
        <v>161</v>
      </c>
      <c r="D129" s="120" t="s">
        <v>136</v>
      </c>
      <c r="E129" s="121" t="s">
        <v>162</v>
      </c>
      <c r="F129" s="375" t="s">
        <v>163</v>
      </c>
      <c r="G129" s="376"/>
      <c r="H129" s="376"/>
      <c r="I129" s="376"/>
      <c r="J129" s="122" t="s">
        <v>164</v>
      </c>
      <c r="K129" s="123">
        <v>432.054</v>
      </c>
      <c r="L129" s="374">
        <v>0</v>
      </c>
      <c r="M129" s="373"/>
      <c r="N129" s="374">
        <f>ROUND($L$129*$K$129,2)</f>
        <v>0</v>
      </c>
      <c r="O129" s="373"/>
      <c r="P129" s="373"/>
      <c r="Q129" s="373"/>
      <c r="R129" s="20"/>
      <c r="T129" s="124"/>
      <c r="U129" s="26" t="s">
        <v>42</v>
      </c>
      <c r="V129" s="125">
        <v>1.548</v>
      </c>
      <c r="W129" s="125">
        <f>$V$129*$K$129</f>
        <v>668.819592</v>
      </c>
      <c r="X129" s="125">
        <v>0</v>
      </c>
      <c r="Y129" s="125">
        <f>$X$129*$K$129</f>
        <v>0</v>
      </c>
      <c r="Z129" s="125">
        <v>0</v>
      </c>
      <c r="AA129" s="318">
        <f>$Z$129*$K$129</f>
        <v>0</v>
      </c>
      <c r="AB129" s="320"/>
      <c r="AC129" s="320"/>
      <c r="AD129" s="321"/>
      <c r="AR129" s="198" t="s">
        <v>140</v>
      </c>
      <c r="AT129" s="198" t="s">
        <v>136</v>
      </c>
      <c r="AU129" s="198" t="s">
        <v>80</v>
      </c>
      <c r="AY129" s="198" t="s">
        <v>135</v>
      </c>
      <c r="BE129" s="99">
        <f>IF($U$129="základní",$N$129,0)</f>
        <v>0</v>
      </c>
      <c r="BF129" s="99">
        <f>IF($U$129="snížená",$N$129,0)</f>
        <v>0</v>
      </c>
      <c r="BG129" s="99">
        <f>IF($U$129="zákl. přenesená",$N$129,0)</f>
        <v>0</v>
      </c>
      <c r="BH129" s="99">
        <f>IF($U$129="sníž. přenesená",$N$129,0)</f>
        <v>0</v>
      </c>
      <c r="BI129" s="99">
        <f>IF($U$129="nulová",$N$129,0)</f>
        <v>0</v>
      </c>
      <c r="BJ129" s="198" t="s">
        <v>20</v>
      </c>
      <c r="BK129" s="99">
        <f>ROUND($L$129*$K$129,2)</f>
        <v>0</v>
      </c>
      <c r="BL129" s="198" t="s">
        <v>140</v>
      </c>
    </row>
    <row r="130" spans="2:64" s="198" customFormat="1" ht="27" customHeight="1" hidden="1">
      <c r="B130" s="19"/>
      <c r="C130" s="120" t="s">
        <v>24</v>
      </c>
      <c r="D130" s="120" t="s">
        <v>136</v>
      </c>
      <c r="E130" s="121" t="s">
        <v>165</v>
      </c>
      <c r="F130" s="375" t="s">
        <v>166</v>
      </c>
      <c r="G130" s="376"/>
      <c r="H130" s="376"/>
      <c r="I130" s="376"/>
      <c r="J130" s="122" t="s">
        <v>164</v>
      </c>
      <c r="K130" s="123">
        <v>0</v>
      </c>
      <c r="L130" s="374">
        <v>0</v>
      </c>
      <c r="M130" s="373"/>
      <c r="N130" s="374">
        <f>ROUND($L$130*$K$130,2)</f>
        <v>0</v>
      </c>
      <c r="O130" s="373"/>
      <c r="P130" s="373"/>
      <c r="Q130" s="373"/>
      <c r="R130" s="20"/>
      <c r="T130" s="124"/>
      <c r="U130" s="26" t="s">
        <v>42</v>
      </c>
      <c r="V130" s="125">
        <v>0.013</v>
      </c>
      <c r="W130" s="125">
        <f>$V$130*$K$130</f>
        <v>0</v>
      </c>
      <c r="X130" s="125">
        <v>0</v>
      </c>
      <c r="Y130" s="125">
        <f>$X$130*$K$130</f>
        <v>0</v>
      </c>
      <c r="Z130" s="125">
        <v>0</v>
      </c>
      <c r="AA130" s="318">
        <f>$Z$130*$K$130</f>
        <v>0</v>
      </c>
      <c r="AB130" s="320"/>
      <c r="AC130" s="320"/>
      <c r="AD130" s="321"/>
      <c r="AR130" s="198" t="s">
        <v>140</v>
      </c>
      <c r="AT130" s="198" t="s">
        <v>136</v>
      </c>
      <c r="AU130" s="198" t="s">
        <v>80</v>
      </c>
      <c r="AY130" s="198" t="s">
        <v>135</v>
      </c>
      <c r="BE130" s="99">
        <f>IF($U$130="základní",$N$130,0)</f>
        <v>0</v>
      </c>
      <c r="BF130" s="99">
        <f>IF($U$130="snížená",$N$130,0)</f>
        <v>0</v>
      </c>
      <c r="BG130" s="99">
        <f>IF($U$130="zákl. přenesená",$N$130,0)</f>
        <v>0</v>
      </c>
      <c r="BH130" s="99">
        <f>IF($U$130="sníž. přenesená",$N$130,0)</f>
        <v>0</v>
      </c>
      <c r="BI130" s="99">
        <f>IF($U$130="nulová",$N$130,0)</f>
        <v>0</v>
      </c>
      <c r="BJ130" s="198" t="s">
        <v>20</v>
      </c>
      <c r="BK130" s="99">
        <f>ROUND($L$130*$K$130,2)</f>
        <v>0</v>
      </c>
      <c r="BL130" s="198" t="s">
        <v>140</v>
      </c>
    </row>
    <row r="131" spans="2:64" s="198" customFormat="1" ht="27" customHeight="1">
      <c r="B131" s="19"/>
      <c r="C131" s="120" t="s">
        <v>167</v>
      </c>
      <c r="D131" s="120" t="s">
        <v>136</v>
      </c>
      <c r="E131" s="121" t="s">
        <v>168</v>
      </c>
      <c r="F131" s="375" t="s">
        <v>169</v>
      </c>
      <c r="G131" s="376"/>
      <c r="H131" s="376"/>
      <c r="I131" s="376"/>
      <c r="J131" s="122" t="s">
        <v>164</v>
      </c>
      <c r="K131" s="123">
        <v>67.2</v>
      </c>
      <c r="L131" s="374">
        <v>0</v>
      </c>
      <c r="M131" s="373"/>
      <c r="N131" s="374">
        <f>ROUND($L$131*$K$131,2)</f>
        <v>0</v>
      </c>
      <c r="O131" s="373"/>
      <c r="P131" s="373"/>
      <c r="Q131" s="373"/>
      <c r="R131" s="20"/>
      <c r="T131" s="124"/>
      <c r="U131" s="26" t="s">
        <v>42</v>
      </c>
      <c r="V131" s="125">
        <v>4.002</v>
      </c>
      <c r="W131" s="125">
        <f>$V$131*$K$131</f>
        <v>268.9344</v>
      </c>
      <c r="X131" s="125">
        <v>0</v>
      </c>
      <c r="Y131" s="125">
        <f>$X$131*$K$131</f>
        <v>0</v>
      </c>
      <c r="Z131" s="125">
        <v>0</v>
      </c>
      <c r="AA131" s="318">
        <f>$Z$131*$K$131</f>
        <v>0</v>
      </c>
      <c r="AB131" s="320"/>
      <c r="AC131" s="320"/>
      <c r="AD131" s="321"/>
      <c r="AR131" s="198" t="s">
        <v>140</v>
      </c>
      <c r="AT131" s="198" t="s">
        <v>136</v>
      </c>
      <c r="AU131" s="198" t="s">
        <v>80</v>
      </c>
      <c r="AY131" s="198" t="s">
        <v>135</v>
      </c>
      <c r="BE131" s="99">
        <f>IF($U$131="základní",$N$131,0)</f>
        <v>0</v>
      </c>
      <c r="BF131" s="99">
        <f>IF($U$131="snížená",$N$131,0)</f>
        <v>0</v>
      </c>
      <c r="BG131" s="99">
        <f>IF($U$131="zákl. přenesená",$N$131,0)</f>
        <v>0</v>
      </c>
      <c r="BH131" s="99">
        <f>IF($U$131="sníž. přenesená",$N$131,0)</f>
        <v>0</v>
      </c>
      <c r="BI131" s="99">
        <f>IF($U$131="nulová",$N$131,0)</f>
        <v>0</v>
      </c>
      <c r="BJ131" s="198" t="s">
        <v>20</v>
      </c>
      <c r="BK131" s="99">
        <f>ROUND($L$131*$K$131,2)</f>
        <v>0</v>
      </c>
      <c r="BL131" s="198" t="s">
        <v>140</v>
      </c>
    </row>
    <row r="132" spans="2:64" s="198" customFormat="1" ht="27" customHeight="1" hidden="1">
      <c r="B132" s="19"/>
      <c r="C132" s="120" t="s">
        <v>170</v>
      </c>
      <c r="D132" s="120" t="s">
        <v>136</v>
      </c>
      <c r="E132" s="121" t="s">
        <v>171</v>
      </c>
      <c r="F132" s="375" t="s">
        <v>172</v>
      </c>
      <c r="G132" s="376"/>
      <c r="H132" s="376"/>
      <c r="I132" s="376"/>
      <c r="J132" s="122" t="s">
        <v>173</v>
      </c>
      <c r="K132" s="123">
        <v>0</v>
      </c>
      <c r="L132" s="374">
        <v>0</v>
      </c>
      <c r="M132" s="373"/>
      <c r="N132" s="374">
        <f>ROUND($L$132*$K$132,2)</f>
        <v>0</v>
      </c>
      <c r="O132" s="373"/>
      <c r="P132" s="373"/>
      <c r="Q132" s="373"/>
      <c r="R132" s="20"/>
      <c r="T132" s="124"/>
      <c r="U132" s="26" t="s">
        <v>42</v>
      </c>
      <c r="V132" s="125">
        <v>0.042</v>
      </c>
      <c r="W132" s="125">
        <f>$V$132*$K$132</f>
        <v>0</v>
      </c>
      <c r="X132" s="125">
        <v>0</v>
      </c>
      <c r="Y132" s="125">
        <f>$X$132*$K$132</f>
        <v>0</v>
      </c>
      <c r="Z132" s="125">
        <v>0</v>
      </c>
      <c r="AA132" s="318">
        <f>$Z$132*$K$132</f>
        <v>0</v>
      </c>
      <c r="AB132" s="320"/>
      <c r="AC132" s="320"/>
      <c r="AD132" s="321"/>
      <c r="AR132" s="198" t="s">
        <v>140</v>
      </c>
      <c r="AT132" s="198" t="s">
        <v>136</v>
      </c>
      <c r="AU132" s="198" t="s">
        <v>80</v>
      </c>
      <c r="AY132" s="198" t="s">
        <v>135</v>
      </c>
      <c r="BE132" s="99">
        <f>IF($U$132="základní",$N$132,0)</f>
        <v>0</v>
      </c>
      <c r="BF132" s="99">
        <f>IF($U$132="snížená",$N$132,0)</f>
        <v>0</v>
      </c>
      <c r="BG132" s="99">
        <f>IF($U$132="zákl. přenesená",$N$132,0)</f>
        <v>0</v>
      </c>
      <c r="BH132" s="99">
        <f>IF($U$132="sníž. přenesená",$N$132,0)</f>
        <v>0</v>
      </c>
      <c r="BI132" s="99">
        <f>IF($U$132="nulová",$N$132,0)</f>
        <v>0</v>
      </c>
      <c r="BJ132" s="198" t="s">
        <v>20</v>
      </c>
      <c r="BK132" s="99">
        <f>ROUND($L$132*$K$132,2)</f>
        <v>0</v>
      </c>
      <c r="BL132" s="198" t="s">
        <v>140</v>
      </c>
    </row>
    <row r="133" spans="2:64" s="198" customFormat="1" ht="27" customHeight="1" hidden="1">
      <c r="B133" s="19"/>
      <c r="C133" s="120" t="s">
        <v>174</v>
      </c>
      <c r="D133" s="120" t="s">
        <v>136</v>
      </c>
      <c r="E133" s="121" t="s">
        <v>175</v>
      </c>
      <c r="F133" s="375" t="s">
        <v>176</v>
      </c>
      <c r="G133" s="376"/>
      <c r="H133" s="376"/>
      <c r="I133" s="376"/>
      <c r="J133" s="122" t="s">
        <v>164</v>
      </c>
      <c r="K133" s="123">
        <v>0</v>
      </c>
      <c r="L133" s="374">
        <v>0</v>
      </c>
      <c r="M133" s="373"/>
      <c r="N133" s="374">
        <f>ROUND($L$133*$K$133,2)</f>
        <v>0</v>
      </c>
      <c r="O133" s="373"/>
      <c r="P133" s="373"/>
      <c r="Q133" s="373"/>
      <c r="R133" s="20"/>
      <c r="T133" s="124"/>
      <c r="U133" s="26" t="s">
        <v>42</v>
      </c>
      <c r="V133" s="125">
        <v>0.229</v>
      </c>
      <c r="W133" s="125">
        <f>$V$133*$K$133</f>
        <v>0</v>
      </c>
      <c r="X133" s="125">
        <v>0</v>
      </c>
      <c r="Y133" s="125">
        <f>$X$133*$K$133</f>
        <v>0</v>
      </c>
      <c r="Z133" s="125">
        <v>0</v>
      </c>
      <c r="AA133" s="318">
        <f>$Z$133*$K$133</f>
        <v>0</v>
      </c>
      <c r="AB133" s="320"/>
      <c r="AC133" s="320"/>
      <c r="AD133" s="321"/>
      <c r="AR133" s="198" t="s">
        <v>140</v>
      </c>
      <c r="AT133" s="198" t="s">
        <v>136</v>
      </c>
      <c r="AU133" s="198" t="s">
        <v>80</v>
      </c>
      <c r="AY133" s="198" t="s">
        <v>135</v>
      </c>
      <c r="BE133" s="99">
        <f>IF($U$133="základní",$N$133,0)</f>
        <v>0</v>
      </c>
      <c r="BF133" s="99">
        <f>IF($U$133="snížená",$N$133,0)</f>
        <v>0</v>
      </c>
      <c r="BG133" s="99">
        <f>IF($U$133="zákl. přenesená",$N$133,0)</f>
        <v>0</v>
      </c>
      <c r="BH133" s="99">
        <f>IF($U$133="sníž. přenesená",$N$133,0)</f>
        <v>0</v>
      </c>
      <c r="BI133" s="99">
        <f>IF($U$133="nulová",$N$133,0)</f>
        <v>0</v>
      </c>
      <c r="BJ133" s="198" t="s">
        <v>20</v>
      </c>
      <c r="BK133" s="99">
        <f>ROUND($L$133*$K$133,2)</f>
        <v>0</v>
      </c>
      <c r="BL133" s="198" t="s">
        <v>140</v>
      </c>
    </row>
    <row r="134" spans="2:64" s="198" customFormat="1" ht="27" customHeight="1" hidden="1">
      <c r="B134" s="19"/>
      <c r="C134" s="120" t="s">
        <v>177</v>
      </c>
      <c r="D134" s="120" t="s">
        <v>136</v>
      </c>
      <c r="E134" s="121" t="s">
        <v>178</v>
      </c>
      <c r="F134" s="375" t="s">
        <v>179</v>
      </c>
      <c r="G134" s="376"/>
      <c r="H134" s="376"/>
      <c r="I134" s="376"/>
      <c r="J134" s="122" t="s">
        <v>164</v>
      </c>
      <c r="K134" s="123">
        <v>0</v>
      </c>
      <c r="L134" s="374">
        <v>0</v>
      </c>
      <c r="M134" s="373"/>
      <c r="N134" s="374">
        <f>ROUND($L$134*$K$134,2)</f>
        <v>0</v>
      </c>
      <c r="O134" s="373"/>
      <c r="P134" s="373"/>
      <c r="Q134" s="373"/>
      <c r="R134" s="20"/>
      <c r="T134" s="124"/>
      <c r="U134" s="26" t="s">
        <v>42</v>
      </c>
      <c r="V134" s="125">
        <v>0.119</v>
      </c>
      <c r="W134" s="125">
        <f>$V$134*$K$134</f>
        <v>0</v>
      </c>
      <c r="X134" s="125">
        <v>0</v>
      </c>
      <c r="Y134" s="125">
        <f>$X$134*$K$134</f>
        <v>0</v>
      </c>
      <c r="Z134" s="125">
        <v>0</v>
      </c>
      <c r="AA134" s="318">
        <f>$Z$134*$K$134</f>
        <v>0</v>
      </c>
      <c r="AB134" s="320"/>
      <c r="AC134" s="320"/>
      <c r="AD134" s="321"/>
      <c r="AR134" s="198" t="s">
        <v>140</v>
      </c>
      <c r="AT134" s="198" t="s">
        <v>136</v>
      </c>
      <c r="AU134" s="198" t="s">
        <v>80</v>
      </c>
      <c r="AY134" s="198" t="s">
        <v>135</v>
      </c>
      <c r="BE134" s="99">
        <f>IF($U$134="základní",$N$134,0)</f>
        <v>0</v>
      </c>
      <c r="BF134" s="99">
        <f>IF($U$134="snížená",$N$134,0)</f>
        <v>0</v>
      </c>
      <c r="BG134" s="99">
        <f>IF($U$134="zákl. přenesená",$N$134,0)</f>
        <v>0</v>
      </c>
      <c r="BH134" s="99">
        <f>IF($U$134="sníž. přenesená",$N$134,0)</f>
        <v>0</v>
      </c>
      <c r="BI134" s="99">
        <f>IF($U$134="nulová",$N$134,0)</f>
        <v>0</v>
      </c>
      <c r="BJ134" s="198" t="s">
        <v>20</v>
      </c>
      <c r="BK134" s="99">
        <f>ROUND($L$134*$K$134,2)</f>
        <v>0</v>
      </c>
      <c r="BL134" s="198" t="s">
        <v>140</v>
      </c>
    </row>
    <row r="135" spans="2:64" s="198" customFormat="1" ht="27" customHeight="1" hidden="1">
      <c r="B135" s="19"/>
      <c r="C135" s="120" t="s">
        <v>8</v>
      </c>
      <c r="D135" s="120" t="s">
        <v>136</v>
      </c>
      <c r="E135" s="121" t="s">
        <v>180</v>
      </c>
      <c r="F135" s="372" t="s">
        <v>181</v>
      </c>
      <c r="G135" s="373"/>
      <c r="H135" s="373"/>
      <c r="I135" s="373"/>
      <c r="J135" s="122" t="s">
        <v>164</v>
      </c>
      <c r="K135" s="123">
        <v>0</v>
      </c>
      <c r="L135" s="374">
        <v>0</v>
      </c>
      <c r="M135" s="373"/>
      <c r="N135" s="374">
        <f>ROUND($L$135*$K$135,2)</f>
        <v>0</v>
      </c>
      <c r="O135" s="373"/>
      <c r="P135" s="373"/>
      <c r="Q135" s="373"/>
      <c r="R135" s="20"/>
      <c r="T135" s="124"/>
      <c r="U135" s="26" t="s">
        <v>42</v>
      </c>
      <c r="V135" s="125">
        <v>16.002</v>
      </c>
      <c r="W135" s="125">
        <f>$V$135*$K$135</f>
        <v>0</v>
      </c>
      <c r="X135" s="125">
        <v>0</v>
      </c>
      <c r="Y135" s="125">
        <f>$X$135*$K$135</f>
        <v>0</v>
      </c>
      <c r="Z135" s="125">
        <v>0</v>
      </c>
      <c r="AA135" s="318">
        <f>$Z$135*$K$135</f>
        <v>0</v>
      </c>
      <c r="AB135" s="320"/>
      <c r="AC135" s="320"/>
      <c r="AD135" s="321"/>
      <c r="AR135" s="198" t="s">
        <v>140</v>
      </c>
      <c r="AT135" s="198" t="s">
        <v>136</v>
      </c>
      <c r="AU135" s="198" t="s">
        <v>80</v>
      </c>
      <c r="AY135" s="198" t="s">
        <v>135</v>
      </c>
      <c r="BE135" s="99">
        <f>IF($U$135="základní",$N$135,0)</f>
        <v>0</v>
      </c>
      <c r="BF135" s="99">
        <f>IF($U$135="snížená",$N$135,0)</f>
        <v>0</v>
      </c>
      <c r="BG135" s="99">
        <f>IF($U$135="zákl. přenesená",$N$135,0)</f>
        <v>0</v>
      </c>
      <c r="BH135" s="99">
        <f>IF($U$135="sníž. přenesená",$N$135,0)</f>
        <v>0</v>
      </c>
      <c r="BI135" s="99">
        <f>IF($U$135="nulová",$N$135,0)</f>
        <v>0</v>
      </c>
      <c r="BJ135" s="198" t="s">
        <v>20</v>
      </c>
      <c r="BK135" s="99">
        <f>ROUND($L$135*$K$135,2)</f>
        <v>0</v>
      </c>
      <c r="BL135" s="198" t="s">
        <v>140</v>
      </c>
    </row>
    <row r="136" spans="2:64" s="198" customFormat="1" ht="27" customHeight="1">
      <c r="B136" s="19"/>
      <c r="C136" s="120" t="s">
        <v>182</v>
      </c>
      <c r="D136" s="120" t="s">
        <v>136</v>
      </c>
      <c r="E136" s="121" t="s">
        <v>183</v>
      </c>
      <c r="F136" s="372" t="s">
        <v>184</v>
      </c>
      <c r="G136" s="373"/>
      <c r="H136" s="373"/>
      <c r="I136" s="373"/>
      <c r="J136" s="122" t="s">
        <v>164</v>
      </c>
      <c r="K136" s="123">
        <v>138.6</v>
      </c>
      <c r="L136" s="374">
        <v>0</v>
      </c>
      <c r="M136" s="373"/>
      <c r="N136" s="374">
        <f>ROUND($L$136*$K$136,2)</f>
        <v>0</v>
      </c>
      <c r="O136" s="373"/>
      <c r="P136" s="373"/>
      <c r="Q136" s="373"/>
      <c r="R136" s="20"/>
      <c r="T136" s="124"/>
      <c r="U136" s="26" t="s">
        <v>42</v>
      </c>
      <c r="V136" s="125">
        <v>1.974</v>
      </c>
      <c r="W136" s="125">
        <f>$V$136*$K$136</f>
        <v>273.59639999999996</v>
      </c>
      <c r="X136" s="125">
        <v>0</v>
      </c>
      <c r="Y136" s="125">
        <f>$X$136*$K$136</f>
        <v>0</v>
      </c>
      <c r="Z136" s="125">
        <v>0</v>
      </c>
      <c r="AA136" s="318">
        <f>$Z$136*$K$136</f>
        <v>0</v>
      </c>
      <c r="AB136" s="320"/>
      <c r="AC136" s="320"/>
      <c r="AD136" s="321"/>
      <c r="AR136" s="198" t="s">
        <v>140</v>
      </c>
      <c r="AT136" s="198" t="s">
        <v>136</v>
      </c>
      <c r="AU136" s="198" t="s">
        <v>80</v>
      </c>
      <c r="AY136" s="198" t="s">
        <v>135</v>
      </c>
      <c r="BE136" s="99">
        <f>IF($U$136="základní",$N$136,0)</f>
        <v>0</v>
      </c>
      <c r="BF136" s="99">
        <f>IF($U$136="snížená",$N$136,0)</f>
        <v>0</v>
      </c>
      <c r="BG136" s="99">
        <f>IF($U$136="zákl. přenesená",$N$136,0)</f>
        <v>0</v>
      </c>
      <c r="BH136" s="99">
        <f>IF($U$136="sníž. přenesená",$N$136,0)</f>
        <v>0</v>
      </c>
      <c r="BI136" s="99">
        <f>IF($U$136="nulová",$N$136,0)</f>
        <v>0</v>
      </c>
      <c r="BJ136" s="198" t="s">
        <v>20</v>
      </c>
      <c r="BK136" s="99">
        <f>ROUND($L$136*$K$136,2)</f>
        <v>0</v>
      </c>
      <c r="BL136" s="198" t="s">
        <v>140</v>
      </c>
    </row>
    <row r="137" spans="2:64" s="198" customFormat="1" ht="27" customHeight="1">
      <c r="B137" s="19"/>
      <c r="C137" s="120" t="s">
        <v>185</v>
      </c>
      <c r="D137" s="120" t="s">
        <v>136</v>
      </c>
      <c r="E137" s="121" t="s">
        <v>186</v>
      </c>
      <c r="F137" s="375" t="s">
        <v>187</v>
      </c>
      <c r="G137" s="376"/>
      <c r="H137" s="376"/>
      <c r="I137" s="376"/>
      <c r="J137" s="122" t="s">
        <v>164</v>
      </c>
      <c r="K137" s="123">
        <v>69.3</v>
      </c>
      <c r="L137" s="374">
        <v>0</v>
      </c>
      <c r="M137" s="373"/>
      <c r="N137" s="374">
        <f>ROUND($L$137*$K$137,2)</f>
        <v>0</v>
      </c>
      <c r="O137" s="373"/>
      <c r="P137" s="373"/>
      <c r="Q137" s="373"/>
      <c r="R137" s="20"/>
      <c r="T137" s="124"/>
      <c r="U137" s="26" t="s">
        <v>42</v>
      </c>
      <c r="V137" s="125">
        <v>1.011</v>
      </c>
      <c r="W137" s="125">
        <f>$V$137*$K$137</f>
        <v>70.0623</v>
      </c>
      <c r="X137" s="125">
        <v>0</v>
      </c>
      <c r="Y137" s="125">
        <f>$X$137*$K$137</f>
        <v>0</v>
      </c>
      <c r="Z137" s="125">
        <v>0</v>
      </c>
      <c r="AA137" s="318">
        <f>$Z$137*$K$137</f>
        <v>0</v>
      </c>
      <c r="AB137" s="320"/>
      <c r="AC137" s="320"/>
      <c r="AD137" s="321"/>
      <c r="AR137" s="198" t="s">
        <v>140</v>
      </c>
      <c r="AT137" s="198" t="s">
        <v>136</v>
      </c>
      <c r="AU137" s="198" t="s">
        <v>80</v>
      </c>
      <c r="AY137" s="198" t="s">
        <v>135</v>
      </c>
      <c r="BE137" s="99">
        <f>IF($U$137="základní",$N$137,0)</f>
        <v>0</v>
      </c>
      <c r="BF137" s="99">
        <f>IF($U$137="snížená",$N$137,0)</f>
        <v>0</v>
      </c>
      <c r="BG137" s="99">
        <f>IF($U$137="zákl. přenesená",$N$137,0)</f>
        <v>0</v>
      </c>
      <c r="BH137" s="99">
        <f>IF($U$137="sníž. přenesená",$N$137,0)</f>
        <v>0</v>
      </c>
      <c r="BI137" s="99">
        <f>IF($U$137="nulová",$N$137,0)</f>
        <v>0</v>
      </c>
      <c r="BJ137" s="198" t="s">
        <v>20</v>
      </c>
      <c r="BK137" s="99">
        <f>ROUND($L$137*$K$137,2)</f>
        <v>0</v>
      </c>
      <c r="BL137" s="198" t="s">
        <v>140</v>
      </c>
    </row>
    <row r="138" spans="2:64" s="198" customFormat="1" ht="27" customHeight="1">
      <c r="B138" s="19"/>
      <c r="C138" s="120" t="s">
        <v>188</v>
      </c>
      <c r="D138" s="120" t="s">
        <v>136</v>
      </c>
      <c r="E138" s="121" t="s">
        <v>189</v>
      </c>
      <c r="F138" s="372" t="s">
        <v>190</v>
      </c>
      <c r="G138" s="373"/>
      <c r="H138" s="373"/>
      <c r="I138" s="373"/>
      <c r="J138" s="122" t="s">
        <v>164</v>
      </c>
      <c r="K138" s="123">
        <v>205.8</v>
      </c>
      <c r="L138" s="374">
        <v>0</v>
      </c>
      <c r="M138" s="373"/>
      <c r="N138" s="374">
        <f>ROUND($L$138*$K$138,2)</f>
        <v>0</v>
      </c>
      <c r="O138" s="373"/>
      <c r="P138" s="373"/>
      <c r="Q138" s="373"/>
      <c r="R138" s="20"/>
      <c r="T138" s="124"/>
      <c r="U138" s="26" t="s">
        <v>42</v>
      </c>
      <c r="V138" s="125">
        <v>0.046</v>
      </c>
      <c r="W138" s="125">
        <f>$V$138*$K$138</f>
        <v>9.466800000000001</v>
      </c>
      <c r="X138" s="125">
        <v>0</v>
      </c>
      <c r="Y138" s="125">
        <f>$X$138*$K$138</f>
        <v>0</v>
      </c>
      <c r="Z138" s="125">
        <v>0</v>
      </c>
      <c r="AA138" s="318">
        <f>$Z$138*$K$138</f>
        <v>0</v>
      </c>
      <c r="AB138" s="320"/>
      <c r="AC138" s="320"/>
      <c r="AD138" s="321"/>
      <c r="AR138" s="198" t="s">
        <v>140</v>
      </c>
      <c r="AT138" s="198" t="s">
        <v>136</v>
      </c>
      <c r="AU138" s="198" t="s">
        <v>80</v>
      </c>
      <c r="AY138" s="198" t="s">
        <v>135</v>
      </c>
      <c r="BE138" s="99">
        <f>IF($U$138="základní",$N$138,0)</f>
        <v>0</v>
      </c>
      <c r="BF138" s="99">
        <f>IF($U$138="snížená",$N$138,0)</f>
        <v>0</v>
      </c>
      <c r="BG138" s="99">
        <f>IF($U$138="zákl. přenesená",$N$138,0)</f>
        <v>0</v>
      </c>
      <c r="BH138" s="99">
        <f>IF($U$138="sníž. přenesená",$N$138,0)</f>
        <v>0</v>
      </c>
      <c r="BI138" s="99">
        <f>IF($U$138="nulová",$N$138,0)</f>
        <v>0</v>
      </c>
      <c r="BJ138" s="198" t="s">
        <v>20</v>
      </c>
      <c r="BK138" s="99">
        <f>ROUND($L$138*$K$138,2)</f>
        <v>0</v>
      </c>
      <c r="BL138" s="198" t="s">
        <v>140</v>
      </c>
    </row>
    <row r="139" spans="2:64" s="198" customFormat="1" ht="27" customHeight="1">
      <c r="B139" s="19"/>
      <c r="C139" s="120" t="s">
        <v>191</v>
      </c>
      <c r="D139" s="120" t="s">
        <v>136</v>
      </c>
      <c r="E139" s="121" t="s">
        <v>192</v>
      </c>
      <c r="F139" s="372" t="s">
        <v>193</v>
      </c>
      <c r="G139" s="373"/>
      <c r="H139" s="373"/>
      <c r="I139" s="373"/>
      <c r="J139" s="122" t="s">
        <v>164</v>
      </c>
      <c r="K139" s="123">
        <v>205.8</v>
      </c>
      <c r="L139" s="374">
        <v>0</v>
      </c>
      <c r="M139" s="373"/>
      <c r="N139" s="374">
        <f>ROUND($L$139*$K$139,2)</f>
        <v>0</v>
      </c>
      <c r="O139" s="373"/>
      <c r="P139" s="373"/>
      <c r="Q139" s="373"/>
      <c r="R139" s="20"/>
      <c r="T139" s="124"/>
      <c r="U139" s="26" t="s">
        <v>42</v>
      </c>
      <c r="V139" s="125">
        <v>0.083</v>
      </c>
      <c r="W139" s="125">
        <f>$V$139*$K$139</f>
        <v>17.081400000000002</v>
      </c>
      <c r="X139" s="125">
        <v>0</v>
      </c>
      <c r="Y139" s="125">
        <f>$X$139*$K$139</f>
        <v>0</v>
      </c>
      <c r="Z139" s="125">
        <v>0</v>
      </c>
      <c r="AA139" s="318">
        <f>$Z$139*$K$139</f>
        <v>0</v>
      </c>
      <c r="AB139" s="320"/>
      <c r="AC139" s="320"/>
      <c r="AD139" s="321"/>
      <c r="AR139" s="198" t="s">
        <v>140</v>
      </c>
      <c r="AT139" s="198" t="s">
        <v>136</v>
      </c>
      <c r="AU139" s="198" t="s">
        <v>80</v>
      </c>
      <c r="AY139" s="198" t="s">
        <v>135</v>
      </c>
      <c r="BE139" s="99">
        <f>IF($U$139="základní",$N$139,0)</f>
        <v>0</v>
      </c>
      <c r="BF139" s="99">
        <f>IF($U$139="snížená",$N$139,0)</f>
        <v>0</v>
      </c>
      <c r="BG139" s="99">
        <f>IF($U$139="zákl. přenesená",$N$139,0)</f>
        <v>0</v>
      </c>
      <c r="BH139" s="99">
        <f>IF($U$139="sníž. přenesená",$N$139,0)</f>
        <v>0</v>
      </c>
      <c r="BI139" s="99">
        <f>IF($U$139="nulová",$N$139,0)</f>
        <v>0</v>
      </c>
      <c r="BJ139" s="198" t="s">
        <v>20</v>
      </c>
      <c r="BK139" s="99">
        <f>ROUND($L$139*$K$139,2)</f>
        <v>0</v>
      </c>
      <c r="BL139" s="198" t="s">
        <v>140</v>
      </c>
    </row>
    <row r="140" spans="2:64" s="198" customFormat="1" ht="27" customHeight="1" hidden="1">
      <c r="B140" s="19"/>
      <c r="C140" s="120" t="s">
        <v>194</v>
      </c>
      <c r="D140" s="120" t="s">
        <v>136</v>
      </c>
      <c r="E140" s="121" t="s">
        <v>195</v>
      </c>
      <c r="F140" s="372" t="s">
        <v>196</v>
      </c>
      <c r="G140" s="373"/>
      <c r="H140" s="373"/>
      <c r="I140" s="373"/>
      <c r="J140" s="122" t="s">
        <v>197</v>
      </c>
      <c r="K140" s="123">
        <v>0</v>
      </c>
      <c r="L140" s="374">
        <v>0</v>
      </c>
      <c r="M140" s="373"/>
      <c r="N140" s="374">
        <f>ROUND($L$140*$K$140,2)</f>
        <v>0</v>
      </c>
      <c r="O140" s="373"/>
      <c r="P140" s="373"/>
      <c r="Q140" s="373"/>
      <c r="R140" s="20"/>
      <c r="T140" s="124"/>
      <c r="U140" s="26" t="s">
        <v>42</v>
      </c>
      <c r="V140" s="125">
        <v>0.203</v>
      </c>
      <c r="W140" s="125">
        <f>$V$140*$K$140</f>
        <v>0</v>
      </c>
      <c r="X140" s="125">
        <v>0</v>
      </c>
      <c r="Y140" s="125">
        <f>$X$140*$K$140</f>
        <v>0</v>
      </c>
      <c r="Z140" s="125">
        <v>0</v>
      </c>
      <c r="AA140" s="318">
        <f>$Z$140*$K$140</f>
        <v>0</v>
      </c>
      <c r="AB140" s="320"/>
      <c r="AC140" s="320"/>
      <c r="AD140" s="321"/>
      <c r="AR140" s="198" t="s">
        <v>140</v>
      </c>
      <c r="AT140" s="198" t="s">
        <v>136</v>
      </c>
      <c r="AU140" s="198" t="s">
        <v>80</v>
      </c>
      <c r="AY140" s="198" t="s">
        <v>135</v>
      </c>
      <c r="BE140" s="99">
        <f>IF($U$140="základní",$N$140,0)</f>
        <v>0</v>
      </c>
      <c r="BF140" s="99">
        <f>IF($U$140="snížená",$N$140,0)</f>
        <v>0</v>
      </c>
      <c r="BG140" s="99">
        <f>IF($U$140="zákl. přenesená",$N$140,0)</f>
        <v>0</v>
      </c>
      <c r="BH140" s="99">
        <f>IF($U$140="sníž. přenesená",$N$140,0)</f>
        <v>0</v>
      </c>
      <c r="BI140" s="99">
        <f>IF($U$140="nulová",$N$140,0)</f>
        <v>0</v>
      </c>
      <c r="BJ140" s="198" t="s">
        <v>20</v>
      </c>
      <c r="BK140" s="99">
        <f>ROUND($L$140*$K$140,2)</f>
        <v>0</v>
      </c>
      <c r="BL140" s="198" t="s">
        <v>140</v>
      </c>
    </row>
    <row r="141" spans="2:64" s="198" customFormat="1" ht="27" customHeight="1" hidden="1">
      <c r="B141" s="19"/>
      <c r="C141" s="120" t="s">
        <v>7</v>
      </c>
      <c r="D141" s="120" t="s">
        <v>136</v>
      </c>
      <c r="E141" s="121" t="s">
        <v>198</v>
      </c>
      <c r="F141" s="372" t="s">
        <v>199</v>
      </c>
      <c r="G141" s="373"/>
      <c r="H141" s="373"/>
      <c r="I141" s="373"/>
      <c r="J141" s="122" t="s">
        <v>200</v>
      </c>
      <c r="K141" s="123">
        <v>0</v>
      </c>
      <c r="L141" s="374">
        <v>0</v>
      </c>
      <c r="M141" s="373"/>
      <c r="N141" s="374">
        <f>ROUND($L$141*$K$141,2)</f>
        <v>0</v>
      </c>
      <c r="O141" s="373"/>
      <c r="P141" s="373"/>
      <c r="Q141" s="373"/>
      <c r="R141" s="20"/>
      <c r="T141" s="124"/>
      <c r="U141" s="26" t="s">
        <v>42</v>
      </c>
      <c r="V141" s="125">
        <v>0</v>
      </c>
      <c r="W141" s="125">
        <f>$V$141*$K$141</f>
        <v>0</v>
      </c>
      <c r="X141" s="125">
        <v>0</v>
      </c>
      <c r="Y141" s="125">
        <f>$X$141*$K$141</f>
        <v>0</v>
      </c>
      <c r="Z141" s="125">
        <v>0</v>
      </c>
      <c r="AA141" s="318">
        <f>$Z$141*$K$141</f>
        <v>0</v>
      </c>
      <c r="AB141" s="320"/>
      <c r="AC141" s="320"/>
      <c r="AD141" s="321"/>
      <c r="AR141" s="198" t="s">
        <v>140</v>
      </c>
      <c r="AT141" s="198" t="s">
        <v>136</v>
      </c>
      <c r="AU141" s="198" t="s">
        <v>80</v>
      </c>
      <c r="AY141" s="198" t="s">
        <v>135</v>
      </c>
      <c r="BE141" s="99">
        <f>IF($U$141="základní",$N$141,0)</f>
        <v>0</v>
      </c>
      <c r="BF141" s="99">
        <f>IF($U$141="snížená",$N$141,0)</f>
        <v>0</v>
      </c>
      <c r="BG141" s="99">
        <f>IF($U$141="zákl. přenesená",$N$141,0)</f>
        <v>0</v>
      </c>
      <c r="BH141" s="99">
        <f>IF($U$141="sníž. přenesená",$N$141,0)</f>
        <v>0</v>
      </c>
      <c r="BI141" s="99">
        <f>IF($U$141="nulová",$N$141,0)</f>
        <v>0</v>
      </c>
      <c r="BJ141" s="198" t="s">
        <v>20</v>
      </c>
      <c r="BK141" s="99">
        <f>ROUND($L$141*$K$141,2)</f>
        <v>0</v>
      </c>
      <c r="BL141" s="198" t="s">
        <v>140</v>
      </c>
    </row>
    <row r="142" spans="2:64" s="198" customFormat="1" ht="27" customHeight="1">
      <c r="B142" s="19"/>
      <c r="C142" s="120" t="s">
        <v>201</v>
      </c>
      <c r="D142" s="120" t="s">
        <v>136</v>
      </c>
      <c r="E142" s="121" t="s">
        <v>202</v>
      </c>
      <c r="F142" s="372" t="s">
        <v>203</v>
      </c>
      <c r="G142" s="373"/>
      <c r="H142" s="373"/>
      <c r="I142" s="373"/>
      <c r="J142" s="122" t="s">
        <v>164</v>
      </c>
      <c r="K142" s="123">
        <v>138.6</v>
      </c>
      <c r="L142" s="374">
        <v>0</v>
      </c>
      <c r="M142" s="373"/>
      <c r="N142" s="374">
        <f>ROUND($L$142*$K$142,2)</f>
        <v>0</v>
      </c>
      <c r="O142" s="373"/>
      <c r="P142" s="373"/>
      <c r="Q142" s="373"/>
      <c r="R142" s="20"/>
      <c r="T142" s="124"/>
      <c r="U142" s="26" t="s">
        <v>42</v>
      </c>
      <c r="V142" s="125">
        <v>0.097</v>
      </c>
      <c r="W142" s="125">
        <f>$V$142*$K$142</f>
        <v>13.4442</v>
      </c>
      <c r="X142" s="125">
        <v>0</v>
      </c>
      <c r="Y142" s="125">
        <f>$X$142*$K$142</f>
        <v>0</v>
      </c>
      <c r="Z142" s="125">
        <v>0</v>
      </c>
      <c r="AA142" s="318">
        <f>$Z$142*$K$142</f>
        <v>0</v>
      </c>
      <c r="AB142" s="320"/>
      <c r="AC142" s="320"/>
      <c r="AD142" s="321"/>
      <c r="AR142" s="198" t="s">
        <v>140</v>
      </c>
      <c r="AT142" s="198" t="s">
        <v>136</v>
      </c>
      <c r="AU142" s="198" t="s">
        <v>80</v>
      </c>
      <c r="AY142" s="198" t="s">
        <v>135</v>
      </c>
      <c r="BE142" s="99">
        <f>IF($U$142="základní",$N$142,0)</f>
        <v>0</v>
      </c>
      <c r="BF142" s="99">
        <f>IF($U$142="snížená",$N$142,0)</f>
        <v>0</v>
      </c>
      <c r="BG142" s="99">
        <f>IF($U$142="zákl. přenesená",$N$142,0)</f>
        <v>0</v>
      </c>
      <c r="BH142" s="99">
        <f>IF($U$142="sníž. přenesená",$N$142,0)</f>
        <v>0</v>
      </c>
      <c r="BI142" s="99">
        <f>IF($U$142="nulová",$N$142,0)</f>
        <v>0</v>
      </c>
      <c r="BJ142" s="198" t="s">
        <v>20</v>
      </c>
      <c r="BK142" s="99">
        <f>ROUND($L$142*$K$142,2)</f>
        <v>0</v>
      </c>
      <c r="BL142" s="198" t="s">
        <v>140</v>
      </c>
    </row>
    <row r="143" spans="2:64" s="198" customFormat="1" ht="27" customHeight="1" hidden="1">
      <c r="B143" s="19"/>
      <c r="C143" s="120" t="s">
        <v>204</v>
      </c>
      <c r="D143" s="120" t="s">
        <v>136</v>
      </c>
      <c r="E143" s="121" t="s">
        <v>205</v>
      </c>
      <c r="F143" s="372" t="s">
        <v>206</v>
      </c>
      <c r="G143" s="373"/>
      <c r="H143" s="373"/>
      <c r="I143" s="373"/>
      <c r="J143" s="122" t="s">
        <v>164</v>
      </c>
      <c r="K143" s="123">
        <v>0</v>
      </c>
      <c r="L143" s="374">
        <v>0</v>
      </c>
      <c r="M143" s="373"/>
      <c r="N143" s="374">
        <f>ROUND($L$143*$K$143,2)</f>
        <v>0</v>
      </c>
      <c r="O143" s="373"/>
      <c r="P143" s="373"/>
      <c r="Q143" s="373"/>
      <c r="R143" s="20"/>
      <c r="T143" s="124"/>
      <c r="U143" s="26" t="s">
        <v>42</v>
      </c>
      <c r="V143" s="125">
        <v>0.121</v>
      </c>
      <c r="W143" s="125">
        <f>$V$143*$K$143</f>
        <v>0</v>
      </c>
      <c r="X143" s="125">
        <v>0</v>
      </c>
      <c r="Y143" s="125">
        <f>$X$143*$K$143</f>
        <v>0</v>
      </c>
      <c r="Z143" s="125">
        <v>0</v>
      </c>
      <c r="AA143" s="318">
        <f>$Z$143*$K$143</f>
        <v>0</v>
      </c>
      <c r="AB143" s="320"/>
      <c r="AC143" s="320"/>
      <c r="AD143" s="321"/>
      <c r="AR143" s="198" t="s">
        <v>140</v>
      </c>
      <c r="AT143" s="198" t="s">
        <v>136</v>
      </c>
      <c r="AU143" s="198" t="s">
        <v>80</v>
      </c>
      <c r="AY143" s="198" t="s">
        <v>135</v>
      </c>
      <c r="BE143" s="99">
        <f>IF($U$143="základní",$N$143,0)</f>
        <v>0</v>
      </c>
      <c r="BF143" s="99">
        <f>IF($U$143="snížená",$N$143,0)</f>
        <v>0</v>
      </c>
      <c r="BG143" s="99">
        <f>IF($U$143="zákl. přenesená",$N$143,0)</f>
        <v>0</v>
      </c>
      <c r="BH143" s="99">
        <f>IF($U$143="sníž. přenesená",$N$143,0)</f>
        <v>0</v>
      </c>
      <c r="BI143" s="99">
        <f>IF($U$143="nulová",$N$143,0)</f>
        <v>0</v>
      </c>
      <c r="BJ143" s="198" t="s">
        <v>20</v>
      </c>
      <c r="BK143" s="99">
        <f>ROUND($L$143*$K$143,2)</f>
        <v>0</v>
      </c>
      <c r="BL143" s="198" t="s">
        <v>140</v>
      </c>
    </row>
    <row r="144" spans="2:64" s="198" customFormat="1" ht="15.75" customHeight="1" hidden="1">
      <c r="B144" s="19"/>
      <c r="C144" s="127" t="s">
        <v>207</v>
      </c>
      <c r="D144" s="127" t="s">
        <v>208</v>
      </c>
      <c r="E144" s="128" t="s">
        <v>209</v>
      </c>
      <c r="F144" s="377" t="s">
        <v>210</v>
      </c>
      <c r="G144" s="378"/>
      <c r="H144" s="378"/>
      <c r="I144" s="378"/>
      <c r="J144" s="129" t="s">
        <v>173</v>
      </c>
      <c r="K144" s="130">
        <v>0</v>
      </c>
      <c r="L144" s="374">
        <v>0</v>
      </c>
      <c r="M144" s="373"/>
      <c r="N144" s="379">
        <f>ROUND($L$144*$K$144,2)</f>
        <v>0</v>
      </c>
      <c r="O144" s="373"/>
      <c r="P144" s="373"/>
      <c r="Q144" s="373"/>
      <c r="R144" s="20"/>
      <c r="T144" s="124"/>
      <c r="U144" s="26" t="s">
        <v>42</v>
      </c>
      <c r="V144" s="125">
        <v>0</v>
      </c>
      <c r="W144" s="125">
        <f>$V$144*$K$144</f>
        <v>0</v>
      </c>
      <c r="X144" s="125">
        <v>1</v>
      </c>
      <c r="Y144" s="125">
        <f>$X$144*$K$144</f>
        <v>0</v>
      </c>
      <c r="Z144" s="125">
        <v>0</v>
      </c>
      <c r="AA144" s="318">
        <f>$Z$144*$K$144</f>
        <v>0</v>
      </c>
      <c r="AB144" s="322"/>
      <c r="AC144" s="322"/>
      <c r="AD144" s="321"/>
      <c r="AR144" s="198" t="s">
        <v>157</v>
      </c>
      <c r="AT144" s="198" t="s">
        <v>208</v>
      </c>
      <c r="AU144" s="198" t="s">
        <v>80</v>
      </c>
      <c r="AY144" s="198" t="s">
        <v>135</v>
      </c>
      <c r="BE144" s="99">
        <f>IF($U$144="základní",$N$144,0)</f>
        <v>0</v>
      </c>
      <c r="BF144" s="99">
        <f>IF($U$144="snížená",$N$144,0)</f>
        <v>0</v>
      </c>
      <c r="BG144" s="99">
        <f>IF($U$144="zákl. přenesená",$N$144,0)</f>
        <v>0</v>
      </c>
      <c r="BH144" s="99">
        <f>IF($U$144="sníž. přenesená",$N$144,0)</f>
        <v>0</v>
      </c>
      <c r="BI144" s="99">
        <f>IF($U$144="nulová",$N$144,0)</f>
        <v>0</v>
      </c>
      <c r="BJ144" s="198" t="s">
        <v>20</v>
      </c>
      <c r="BK144" s="99">
        <f>ROUND($L$144*$K$144,2)</f>
        <v>0</v>
      </c>
      <c r="BL144" s="198" t="s">
        <v>140</v>
      </c>
    </row>
    <row r="145" spans="2:64" s="198" customFormat="1" ht="15.75" customHeight="1" hidden="1">
      <c r="B145" s="19"/>
      <c r="C145" s="127" t="s">
        <v>211</v>
      </c>
      <c r="D145" s="127" t="s">
        <v>208</v>
      </c>
      <c r="E145" s="128" t="s">
        <v>212</v>
      </c>
      <c r="F145" s="377" t="s">
        <v>213</v>
      </c>
      <c r="G145" s="378"/>
      <c r="H145" s="378"/>
      <c r="I145" s="378"/>
      <c r="J145" s="129" t="s">
        <v>173</v>
      </c>
      <c r="K145" s="130">
        <v>0</v>
      </c>
      <c r="L145" s="374">
        <v>0</v>
      </c>
      <c r="M145" s="373"/>
      <c r="N145" s="379">
        <f>ROUND($L$145*$K$145,2)</f>
        <v>0</v>
      </c>
      <c r="O145" s="373"/>
      <c r="P145" s="373"/>
      <c r="Q145" s="373"/>
      <c r="R145" s="20"/>
      <c r="T145" s="124"/>
      <c r="U145" s="26" t="s">
        <v>42</v>
      </c>
      <c r="V145" s="125">
        <v>0</v>
      </c>
      <c r="W145" s="125">
        <f>$V$145*$K$145</f>
        <v>0</v>
      </c>
      <c r="X145" s="125">
        <v>1</v>
      </c>
      <c r="Y145" s="125">
        <f>$X$145*$K$145</f>
        <v>0</v>
      </c>
      <c r="Z145" s="125">
        <v>0</v>
      </c>
      <c r="AA145" s="318">
        <f>$Z$145*$K$145</f>
        <v>0</v>
      </c>
      <c r="AB145" s="322"/>
      <c r="AC145" s="322"/>
      <c r="AD145" s="321"/>
      <c r="AR145" s="198" t="s">
        <v>157</v>
      </c>
      <c r="AT145" s="198" t="s">
        <v>208</v>
      </c>
      <c r="AU145" s="198" t="s">
        <v>80</v>
      </c>
      <c r="AY145" s="198" t="s">
        <v>135</v>
      </c>
      <c r="BE145" s="99">
        <f>IF($U$145="základní",$N$145,0)</f>
        <v>0</v>
      </c>
      <c r="BF145" s="99">
        <f>IF($U$145="snížená",$N$145,0)</f>
        <v>0</v>
      </c>
      <c r="BG145" s="99">
        <f>IF($U$145="zákl. přenesená",$N$145,0)</f>
        <v>0</v>
      </c>
      <c r="BH145" s="99">
        <f>IF($U$145="sníž. přenesená",$N$145,0)</f>
        <v>0</v>
      </c>
      <c r="BI145" s="99">
        <f>IF($U$145="nulová",$N$145,0)</f>
        <v>0</v>
      </c>
      <c r="BJ145" s="198" t="s">
        <v>20</v>
      </c>
      <c r="BK145" s="99">
        <f>ROUND($L$145*$K$145,2)</f>
        <v>0</v>
      </c>
      <c r="BL145" s="198" t="s">
        <v>140</v>
      </c>
    </row>
    <row r="146" spans="2:64" s="198" customFormat="1" ht="15.75" customHeight="1">
      <c r="B146" s="19"/>
      <c r="C146" s="120" t="s">
        <v>214</v>
      </c>
      <c r="D146" s="120" t="s">
        <v>136</v>
      </c>
      <c r="E146" s="121" t="s">
        <v>215</v>
      </c>
      <c r="F146" s="372" t="s">
        <v>216</v>
      </c>
      <c r="G146" s="373"/>
      <c r="H146" s="373"/>
      <c r="I146" s="373"/>
      <c r="J146" s="122" t="s">
        <v>164</v>
      </c>
      <c r="K146" s="123">
        <v>2054.205</v>
      </c>
      <c r="L146" s="374">
        <v>0</v>
      </c>
      <c r="M146" s="373"/>
      <c r="N146" s="374">
        <f>ROUND($L$146*$K$146,2)</f>
        <v>0</v>
      </c>
      <c r="O146" s="373"/>
      <c r="P146" s="373"/>
      <c r="Q146" s="373"/>
      <c r="R146" s="20"/>
      <c r="T146" s="124"/>
      <c r="U146" s="26" t="s">
        <v>42</v>
      </c>
      <c r="V146" s="125">
        <v>0.009</v>
      </c>
      <c r="W146" s="125">
        <f>$V$146*$K$146</f>
        <v>18.487844999999997</v>
      </c>
      <c r="X146" s="125">
        <v>0</v>
      </c>
      <c r="Y146" s="125">
        <f>$X$146*$K$146</f>
        <v>0</v>
      </c>
      <c r="Z146" s="125">
        <v>0</v>
      </c>
      <c r="AA146" s="318">
        <f>$Z$146*$K$146</f>
        <v>0</v>
      </c>
      <c r="AB146" s="320"/>
      <c r="AC146" s="320"/>
      <c r="AD146" s="321"/>
      <c r="AR146" s="198" t="s">
        <v>140</v>
      </c>
      <c r="AT146" s="198" t="s">
        <v>136</v>
      </c>
      <c r="AU146" s="198" t="s">
        <v>80</v>
      </c>
      <c r="AY146" s="198" t="s">
        <v>135</v>
      </c>
      <c r="BE146" s="99">
        <f>IF($U$146="základní",$N$146,0)</f>
        <v>0</v>
      </c>
      <c r="BF146" s="99">
        <f>IF($U$146="snížená",$N$146,0)</f>
        <v>0</v>
      </c>
      <c r="BG146" s="99">
        <f>IF($U$146="zákl. přenesená",$N$146,0)</f>
        <v>0</v>
      </c>
      <c r="BH146" s="99">
        <f>IF($U$146="sníž. přenesená",$N$146,0)</f>
        <v>0</v>
      </c>
      <c r="BI146" s="99">
        <f>IF($U$146="nulová",$N$146,0)</f>
        <v>0</v>
      </c>
      <c r="BJ146" s="198" t="s">
        <v>20</v>
      </c>
      <c r="BK146" s="99">
        <f>ROUND($L$146*$K$146,2)</f>
        <v>0</v>
      </c>
      <c r="BL146" s="198" t="s">
        <v>140</v>
      </c>
    </row>
    <row r="147" spans="2:64" s="198" customFormat="1" ht="27" customHeight="1">
      <c r="B147" s="19"/>
      <c r="C147" s="120" t="s">
        <v>217</v>
      </c>
      <c r="D147" s="120" t="s">
        <v>136</v>
      </c>
      <c r="E147" s="121" t="s">
        <v>218</v>
      </c>
      <c r="F147" s="372" t="s">
        <v>219</v>
      </c>
      <c r="G147" s="373"/>
      <c r="H147" s="373"/>
      <c r="I147" s="373"/>
      <c r="J147" s="122" t="s">
        <v>164</v>
      </c>
      <c r="K147" s="123">
        <v>130</v>
      </c>
      <c r="L147" s="374">
        <v>0</v>
      </c>
      <c r="M147" s="373"/>
      <c r="N147" s="374">
        <f>ROUND($L$147*$K$147,2)</f>
        <v>0</v>
      </c>
      <c r="O147" s="373"/>
      <c r="P147" s="373"/>
      <c r="Q147" s="373"/>
      <c r="R147" s="20"/>
      <c r="T147" s="124"/>
      <c r="U147" s="26" t="s">
        <v>42</v>
      </c>
      <c r="V147" s="125">
        <v>0.299</v>
      </c>
      <c r="W147" s="125">
        <f>$V$147*$K$147</f>
        <v>38.87</v>
      </c>
      <c r="X147" s="125">
        <v>0</v>
      </c>
      <c r="Y147" s="125">
        <f>$X$147*$K$147</f>
        <v>0</v>
      </c>
      <c r="Z147" s="125">
        <v>0</v>
      </c>
      <c r="AA147" s="318">
        <f>$Z$147*$K$147</f>
        <v>0</v>
      </c>
      <c r="AB147" s="320"/>
      <c r="AC147" s="320"/>
      <c r="AD147" s="321"/>
      <c r="AR147" s="198" t="s">
        <v>140</v>
      </c>
      <c r="AT147" s="198" t="s">
        <v>136</v>
      </c>
      <c r="AU147" s="198" t="s">
        <v>80</v>
      </c>
      <c r="AY147" s="198" t="s">
        <v>135</v>
      </c>
      <c r="BE147" s="99">
        <f>IF($U$147="základní",$N$147,0)</f>
        <v>0</v>
      </c>
      <c r="BF147" s="99">
        <f>IF($U$147="snížená",$N$147,0)</f>
        <v>0</v>
      </c>
      <c r="BG147" s="99">
        <f>IF($U$147="zákl. přenesená",$N$147,0)</f>
        <v>0</v>
      </c>
      <c r="BH147" s="99">
        <f>IF($U$147="sníž. přenesená",$N$147,0)</f>
        <v>0</v>
      </c>
      <c r="BI147" s="99">
        <f>IF($U$147="nulová",$N$147,0)</f>
        <v>0</v>
      </c>
      <c r="BJ147" s="198" t="s">
        <v>20</v>
      </c>
      <c r="BK147" s="99">
        <f>ROUND($L$147*$K$147,2)</f>
        <v>0</v>
      </c>
      <c r="BL147" s="198" t="s">
        <v>140</v>
      </c>
    </row>
    <row r="148" spans="2:64" s="198" customFormat="1" ht="15.75" customHeight="1">
      <c r="B148" s="19"/>
      <c r="C148" s="127" t="s">
        <v>220</v>
      </c>
      <c r="D148" s="127" t="s">
        <v>208</v>
      </c>
      <c r="E148" s="128" t="s">
        <v>221</v>
      </c>
      <c r="F148" s="377" t="s">
        <v>222</v>
      </c>
      <c r="G148" s="378"/>
      <c r="H148" s="378"/>
      <c r="I148" s="378"/>
      <c r="J148" s="129" t="s">
        <v>173</v>
      </c>
      <c r="K148" s="130">
        <v>216.7</v>
      </c>
      <c r="L148" s="374">
        <v>0</v>
      </c>
      <c r="M148" s="373"/>
      <c r="N148" s="379">
        <f>ROUND($L$148*$K$148,2)</f>
        <v>0</v>
      </c>
      <c r="O148" s="373"/>
      <c r="P148" s="373"/>
      <c r="Q148" s="373"/>
      <c r="R148" s="20"/>
      <c r="T148" s="124"/>
      <c r="U148" s="26" t="s">
        <v>42</v>
      </c>
      <c r="V148" s="125">
        <v>0</v>
      </c>
      <c r="W148" s="125">
        <f>$V$148*$K$148</f>
        <v>0</v>
      </c>
      <c r="X148" s="125">
        <v>1</v>
      </c>
      <c r="Y148" s="125">
        <f>$X$148*$K$148</f>
        <v>216.7</v>
      </c>
      <c r="Z148" s="125">
        <v>0</v>
      </c>
      <c r="AA148" s="318">
        <f>$Z$148*$K$148</f>
        <v>0</v>
      </c>
      <c r="AB148" s="322"/>
      <c r="AC148" s="322"/>
      <c r="AD148" s="321"/>
      <c r="AR148" s="198" t="s">
        <v>157</v>
      </c>
      <c r="AT148" s="198" t="s">
        <v>208</v>
      </c>
      <c r="AU148" s="198" t="s">
        <v>80</v>
      </c>
      <c r="AY148" s="198" t="s">
        <v>135</v>
      </c>
      <c r="BE148" s="99">
        <f>IF($U$148="základní",$N$148,0)</f>
        <v>0</v>
      </c>
      <c r="BF148" s="99">
        <f>IF($U$148="snížená",$N$148,0)</f>
        <v>0</v>
      </c>
      <c r="BG148" s="99">
        <f>IF($U$148="zákl. přenesená",$N$148,0)</f>
        <v>0</v>
      </c>
      <c r="BH148" s="99">
        <f>IF($U$148="sníž. přenesená",$N$148,0)</f>
        <v>0</v>
      </c>
      <c r="BI148" s="99">
        <f>IF($U$148="nulová",$N$148,0)</f>
        <v>0</v>
      </c>
      <c r="BJ148" s="198" t="s">
        <v>20</v>
      </c>
      <c r="BK148" s="99">
        <f>ROUND($L$148*$K$148,2)</f>
        <v>0</v>
      </c>
      <c r="BL148" s="198" t="s">
        <v>140</v>
      </c>
    </row>
    <row r="149" spans="2:64" s="198" customFormat="1" ht="27" customHeight="1">
      <c r="B149" s="19"/>
      <c r="C149" s="120" t="s">
        <v>223</v>
      </c>
      <c r="D149" s="120" t="s">
        <v>136</v>
      </c>
      <c r="E149" s="121" t="s">
        <v>224</v>
      </c>
      <c r="F149" s="372" t="s">
        <v>225</v>
      </c>
      <c r="G149" s="373"/>
      <c r="H149" s="373"/>
      <c r="I149" s="373"/>
      <c r="J149" s="122" t="s">
        <v>139</v>
      </c>
      <c r="K149" s="123">
        <v>200</v>
      </c>
      <c r="L149" s="374">
        <v>0</v>
      </c>
      <c r="M149" s="373"/>
      <c r="N149" s="374">
        <f>ROUND($L$149*$K$149,2)</f>
        <v>0</v>
      </c>
      <c r="O149" s="373"/>
      <c r="P149" s="373"/>
      <c r="Q149" s="373"/>
      <c r="R149" s="20"/>
      <c r="T149" s="124"/>
      <c r="U149" s="26" t="s">
        <v>42</v>
      </c>
      <c r="V149" s="125">
        <v>0.06</v>
      </c>
      <c r="W149" s="125">
        <f>$V$149*$K$149</f>
        <v>12</v>
      </c>
      <c r="X149" s="125">
        <v>0</v>
      </c>
      <c r="Y149" s="125">
        <f>$X$149*$K$149</f>
        <v>0</v>
      </c>
      <c r="Z149" s="125">
        <v>0</v>
      </c>
      <c r="AA149" s="318">
        <f>$Z$149*$K$149</f>
        <v>0</v>
      </c>
      <c r="AB149" s="320"/>
      <c r="AC149" s="320"/>
      <c r="AD149" s="321"/>
      <c r="AR149" s="198" t="s">
        <v>140</v>
      </c>
      <c r="AT149" s="198" t="s">
        <v>136</v>
      </c>
      <c r="AU149" s="198" t="s">
        <v>80</v>
      </c>
      <c r="AY149" s="198" t="s">
        <v>135</v>
      </c>
      <c r="BE149" s="99">
        <f>IF($U$149="základní",$N$149,0)</f>
        <v>0</v>
      </c>
      <c r="BF149" s="99">
        <f>IF($U$149="snížená",$N$149,0)</f>
        <v>0</v>
      </c>
      <c r="BG149" s="99">
        <f>IF($U$149="zákl. přenesená",$N$149,0)</f>
        <v>0</v>
      </c>
      <c r="BH149" s="99">
        <f>IF($U$149="sníž. přenesená",$N$149,0)</f>
        <v>0</v>
      </c>
      <c r="BI149" s="99">
        <f>IF($U$149="nulová",$N$149,0)</f>
        <v>0</v>
      </c>
      <c r="BJ149" s="198" t="s">
        <v>20</v>
      </c>
      <c r="BK149" s="99">
        <f>ROUND($L$149*$K$149,2)</f>
        <v>0</v>
      </c>
      <c r="BL149" s="198" t="s">
        <v>140</v>
      </c>
    </row>
    <row r="150" spans="2:64" s="198" customFormat="1" ht="15.75" customHeight="1">
      <c r="B150" s="19"/>
      <c r="C150" s="127" t="s">
        <v>226</v>
      </c>
      <c r="D150" s="127" t="s">
        <v>208</v>
      </c>
      <c r="E150" s="128" t="s">
        <v>227</v>
      </c>
      <c r="F150" s="377" t="s">
        <v>228</v>
      </c>
      <c r="G150" s="378"/>
      <c r="H150" s="378"/>
      <c r="I150" s="378"/>
      <c r="J150" s="129" t="s">
        <v>229</v>
      </c>
      <c r="K150" s="130">
        <v>3.54</v>
      </c>
      <c r="L150" s="374">
        <v>0</v>
      </c>
      <c r="M150" s="373"/>
      <c r="N150" s="379">
        <f>ROUND($L$150*$K$150,2)</f>
        <v>0</v>
      </c>
      <c r="O150" s="373"/>
      <c r="P150" s="373"/>
      <c r="Q150" s="373"/>
      <c r="R150" s="20"/>
      <c r="T150" s="124"/>
      <c r="U150" s="26" t="s">
        <v>42</v>
      </c>
      <c r="V150" s="125">
        <v>0</v>
      </c>
      <c r="W150" s="125">
        <f>$V$150*$K$150</f>
        <v>0</v>
      </c>
      <c r="X150" s="125">
        <v>0.001</v>
      </c>
      <c r="Y150" s="125">
        <f>$X$150*$K$150</f>
        <v>0.00354</v>
      </c>
      <c r="Z150" s="125">
        <v>0</v>
      </c>
      <c r="AA150" s="318">
        <f>$Z$150*$K$150</f>
        <v>0</v>
      </c>
      <c r="AB150" s="322"/>
      <c r="AC150" s="322"/>
      <c r="AD150" s="321"/>
      <c r="AR150" s="198" t="s">
        <v>157</v>
      </c>
      <c r="AT150" s="198" t="s">
        <v>208</v>
      </c>
      <c r="AU150" s="198" t="s">
        <v>80</v>
      </c>
      <c r="AY150" s="198" t="s">
        <v>135</v>
      </c>
      <c r="BE150" s="99">
        <f>IF($U$150="základní",$N$150,0)</f>
        <v>0</v>
      </c>
      <c r="BF150" s="99">
        <f>IF($U$150="snížená",$N$150,0)</f>
        <v>0</v>
      </c>
      <c r="BG150" s="99">
        <f>IF($U$150="zákl. přenesená",$N$150,0)</f>
        <v>0</v>
      </c>
      <c r="BH150" s="99">
        <f>IF($U$150="sníž. přenesená",$N$150,0)</f>
        <v>0</v>
      </c>
      <c r="BI150" s="99">
        <f>IF($U$150="nulová",$N$150,0)</f>
        <v>0</v>
      </c>
      <c r="BJ150" s="198" t="s">
        <v>20</v>
      </c>
      <c r="BK150" s="99">
        <f>ROUND($L$150*$K$150,2)</f>
        <v>0</v>
      </c>
      <c r="BL150" s="198" t="s">
        <v>140</v>
      </c>
    </row>
    <row r="151" spans="2:64" s="198" customFormat="1" ht="27" customHeight="1" hidden="1">
      <c r="B151" s="19"/>
      <c r="C151" s="120" t="s">
        <v>230</v>
      </c>
      <c r="D151" s="120" t="s">
        <v>136</v>
      </c>
      <c r="E151" s="121" t="s">
        <v>231</v>
      </c>
      <c r="F151" s="372" t="s">
        <v>232</v>
      </c>
      <c r="G151" s="373"/>
      <c r="H151" s="373"/>
      <c r="I151" s="373"/>
      <c r="J151" s="122" t="s">
        <v>139</v>
      </c>
      <c r="K151" s="123">
        <v>0</v>
      </c>
      <c r="L151" s="374">
        <v>0</v>
      </c>
      <c r="M151" s="373"/>
      <c r="N151" s="374">
        <f>ROUND($L$151*$K$151,2)</f>
        <v>0</v>
      </c>
      <c r="O151" s="373"/>
      <c r="P151" s="373"/>
      <c r="Q151" s="373"/>
      <c r="R151" s="20"/>
      <c r="T151" s="124"/>
      <c r="U151" s="26" t="s">
        <v>42</v>
      </c>
      <c r="V151" s="125">
        <v>0.018</v>
      </c>
      <c r="W151" s="125">
        <f>$V$151*$K$151</f>
        <v>0</v>
      </c>
      <c r="X151" s="125">
        <v>0</v>
      </c>
      <c r="Y151" s="125">
        <f>$X$151*$K$151</f>
        <v>0</v>
      </c>
      <c r="Z151" s="125">
        <v>0</v>
      </c>
      <c r="AA151" s="318">
        <f>$Z$151*$K$151</f>
        <v>0</v>
      </c>
      <c r="AB151" s="320"/>
      <c r="AC151" s="320"/>
      <c r="AD151" s="321"/>
      <c r="AR151" s="198" t="s">
        <v>140</v>
      </c>
      <c r="AT151" s="198" t="s">
        <v>136</v>
      </c>
      <c r="AU151" s="198" t="s">
        <v>80</v>
      </c>
      <c r="AY151" s="198" t="s">
        <v>135</v>
      </c>
      <c r="BE151" s="99">
        <f>IF($U$151="základní",$N$151,0)</f>
        <v>0</v>
      </c>
      <c r="BF151" s="99">
        <f>IF($U$151="snížená",$N$151,0)</f>
        <v>0</v>
      </c>
      <c r="BG151" s="99">
        <f>IF($U$151="zákl. přenesená",$N$151,0)</f>
        <v>0</v>
      </c>
      <c r="BH151" s="99">
        <f>IF($U$151="sníž. přenesená",$N$151,0)</f>
        <v>0</v>
      </c>
      <c r="BI151" s="99">
        <f>IF($U$151="nulová",$N$151,0)</f>
        <v>0</v>
      </c>
      <c r="BJ151" s="198" t="s">
        <v>20</v>
      </c>
      <c r="BK151" s="99">
        <f>ROUND($L$151*$K$151,2)</f>
        <v>0</v>
      </c>
      <c r="BL151" s="198" t="s">
        <v>140</v>
      </c>
    </row>
    <row r="152" spans="2:64" s="198" customFormat="1" ht="27" customHeight="1">
      <c r="B152" s="19"/>
      <c r="C152" s="120" t="s">
        <v>233</v>
      </c>
      <c r="D152" s="120" t="s">
        <v>136</v>
      </c>
      <c r="E152" s="121" t="s">
        <v>234</v>
      </c>
      <c r="F152" s="372" t="s">
        <v>235</v>
      </c>
      <c r="G152" s="373"/>
      <c r="H152" s="373"/>
      <c r="I152" s="373"/>
      <c r="J152" s="122" t="s">
        <v>139</v>
      </c>
      <c r="K152" s="123">
        <v>177.1</v>
      </c>
      <c r="L152" s="374">
        <v>0</v>
      </c>
      <c r="M152" s="373"/>
      <c r="N152" s="374">
        <f>ROUND($L$152*$K$152,2)</f>
        <v>0</v>
      </c>
      <c r="O152" s="373"/>
      <c r="P152" s="373"/>
      <c r="Q152" s="373"/>
      <c r="R152" s="20"/>
      <c r="T152" s="124"/>
      <c r="U152" s="26" t="s">
        <v>42</v>
      </c>
      <c r="V152" s="125">
        <v>0.019</v>
      </c>
      <c r="W152" s="125">
        <f>$V$152*$K$152</f>
        <v>3.3649</v>
      </c>
      <c r="X152" s="125">
        <v>0</v>
      </c>
      <c r="Y152" s="125">
        <f>$X$152*$K$152</f>
        <v>0</v>
      </c>
      <c r="Z152" s="125">
        <v>0</v>
      </c>
      <c r="AA152" s="318">
        <f>$Z$152*$K$152</f>
        <v>0</v>
      </c>
      <c r="AB152" s="320"/>
      <c r="AC152" s="320"/>
      <c r="AD152" s="321"/>
      <c r="AR152" s="198" t="s">
        <v>140</v>
      </c>
      <c r="AT152" s="198" t="s">
        <v>136</v>
      </c>
      <c r="AU152" s="198" t="s">
        <v>80</v>
      </c>
      <c r="AY152" s="198" t="s">
        <v>135</v>
      </c>
      <c r="BE152" s="99">
        <f>IF($U$152="základní",$N$152,0)</f>
        <v>0</v>
      </c>
      <c r="BF152" s="99">
        <f>IF($U$152="snížená",$N$152,0)</f>
        <v>0</v>
      </c>
      <c r="BG152" s="99">
        <f>IF($U$152="zákl. přenesená",$N$152,0)</f>
        <v>0</v>
      </c>
      <c r="BH152" s="99">
        <f>IF($U$152="sníž. přenesená",$N$152,0)</f>
        <v>0</v>
      </c>
      <c r="BI152" s="99">
        <f>IF($U$152="nulová",$N$152,0)</f>
        <v>0</v>
      </c>
      <c r="BJ152" s="198" t="s">
        <v>20</v>
      </c>
      <c r="BK152" s="99">
        <f>ROUND($L$152*$K$152,2)</f>
        <v>0</v>
      </c>
      <c r="BL152" s="198" t="s">
        <v>140</v>
      </c>
    </row>
    <row r="153" spans="2:64" s="198" customFormat="1" ht="15.75" customHeight="1">
      <c r="B153" s="19"/>
      <c r="C153" s="127" t="s">
        <v>236</v>
      </c>
      <c r="D153" s="127" t="s">
        <v>208</v>
      </c>
      <c r="E153" s="128" t="s">
        <v>237</v>
      </c>
      <c r="F153" s="377" t="s">
        <v>238</v>
      </c>
      <c r="G153" s="378"/>
      <c r="H153" s="378"/>
      <c r="I153" s="378"/>
      <c r="J153" s="129" t="s">
        <v>164</v>
      </c>
      <c r="K153" s="130">
        <v>26.565</v>
      </c>
      <c r="L153" s="374">
        <v>0</v>
      </c>
      <c r="M153" s="373"/>
      <c r="N153" s="379">
        <f>ROUND($L$153*$K$153,2)</f>
        <v>0</v>
      </c>
      <c r="O153" s="373"/>
      <c r="P153" s="373"/>
      <c r="Q153" s="373"/>
      <c r="R153" s="20"/>
      <c r="T153" s="124"/>
      <c r="U153" s="26" t="s">
        <v>42</v>
      </c>
      <c r="V153" s="125">
        <v>0</v>
      </c>
      <c r="W153" s="125">
        <f>$V$153*$K$153</f>
        <v>0</v>
      </c>
      <c r="X153" s="125">
        <v>1.83</v>
      </c>
      <c r="Y153" s="125">
        <f>$X$153*$K$153</f>
        <v>48.61395</v>
      </c>
      <c r="Z153" s="125">
        <v>0</v>
      </c>
      <c r="AA153" s="318">
        <f>$Z$153*$K$153</f>
        <v>0</v>
      </c>
      <c r="AB153" s="322"/>
      <c r="AC153" s="322"/>
      <c r="AD153" s="321"/>
      <c r="AR153" s="198" t="s">
        <v>157</v>
      </c>
      <c r="AT153" s="198" t="s">
        <v>208</v>
      </c>
      <c r="AU153" s="198" t="s">
        <v>80</v>
      </c>
      <c r="AY153" s="198" t="s">
        <v>135</v>
      </c>
      <c r="BE153" s="99">
        <f>IF($U$153="základní",$N$153,0)</f>
        <v>0</v>
      </c>
      <c r="BF153" s="99">
        <f>IF($U$153="snížená",$N$153,0)</f>
        <v>0</v>
      </c>
      <c r="BG153" s="99">
        <f>IF($U$153="zákl. přenesená",$N$153,0)</f>
        <v>0</v>
      </c>
      <c r="BH153" s="99">
        <f>IF($U$153="sníž. přenesená",$N$153,0)</f>
        <v>0</v>
      </c>
      <c r="BI153" s="99">
        <f>IF($U$153="nulová",$N$153,0)</f>
        <v>0</v>
      </c>
      <c r="BJ153" s="198" t="s">
        <v>20</v>
      </c>
      <c r="BK153" s="99">
        <f>ROUND($L$153*$K$153,2)</f>
        <v>0</v>
      </c>
      <c r="BL153" s="198" t="s">
        <v>140</v>
      </c>
    </row>
    <row r="154" spans="2:64" s="198" customFormat="1" ht="27" customHeight="1">
      <c r="B154" s="19"/>
      <c r="C154" s="120" t="s">
        <v>239</v>
      </c>
      <c r="D154" s="120" t="s">
        <v>136</v>
      </c>
      <c r="E154" s="121" t="s">
        <v>240</v>
      </c>
      <c r="F154" s="372" t="s">
        <v>241</v>
      </c>
      <c r="G154" s="373"/>
      <c r="H154" s="373"/>
      <c r="I154" s="373"/>
      <c r="J154" s="122" t="s">
        <v>173</v>
      </c>
      <c r="K154" s="123">
        <v>8424.67</v>
      </c>
      <c r="L154" s="374">
        <v>0</v>
      </c>
      <c r="M154" s="373"/>
      <c r="N154" s="374">
        <f>ROUND($L$154*$K$154,2)</f>
        <v>0</v>
      </c>
      <c r="O154" s="373"/>
      <c r="P154" s="373"/>
      <c r="Q154" s="373"/>
      <c r="R154" s="20"/>
      <c r="T154" s="124"/>
      <c r="U154" s="26" t="s">
        <v>42</v>
      </c>
      <c r="V154" s="125">
        <v>0.014</v>
      </c>
      <c r="W154" s="125">
        <f>$V$154*$K$154</f>
        <v>117.94538</v>
      </c>
      <c r="X154" s="125">
        <v>0</v>
      </c>
      <c r="Y154" s="125">
        <f>$X$154*$K$154</f>
        <v>0</v>
      </c>
      <c r="Z154" s="125">
        <v>0</v>
      </c>
      <c r="AA154" s="318">
        <f>$Z$154*$K$154</f>
        <v>0</v>
      </c>
      <c r="AB154" s="320"/>
      <c r="AC154" s="320"/>
      <c r="AD154" s="321"/>
      <c r="AR154" s="198" t="s">
        <v>140</v>
      </c>
      <c r="AT154" s="198" t="s">
        <v>136</v>
      </c>
      <c r="AU154" s="198" t="s">
        <v>80</v>
      </c>
      <c r="AY154" s="198" t="s">
        <v>135</v>
      </c>
      <c r="BE154" s="99">
        <f>IF($U$154="základní",$N$154,0)</f>
        <v>0</v>
      </c>
      <c r="BF154" s="99">
        <f>IF($U$154="snížená",$N$154,0)</f>
        <v>0</v>
      </c>
      <c r="BG154" s="99">
        <f>IF($U$154="zákl. přenesená",$N$154,0)</f>
        <v>0</v>
      </c>
      <c r="BH154" s="99">
        <f>IF($U$154="sníž. přenesená",$N$154,0)</f>
        <v>0</v>
      </c>
      <c r="BI154" s="99">
        <f>IF($U$154="nulová",$N$154,0)</f>
        <v>0</v>
      </c>
      <c r="BJ154" s="198" t="s">
        <v>20</v>
      </c>
      <c r="BK154" s="99">
        <f>ROUND($L$154*$K$154,2)</f>
        <v>0</v>
      </c>
      <c r="BL154" s="198" t="s">
        <v>140</v>
      </c>
    </row>
    <row r="155" spans="2:64" s="198" customFormat="1" ht="27" customHeight="1">
      <c r="B155" s="19"/>
      <c r="C155" s="120" t="s">
        <v>242</v>
      </c>
      <c r="D155" s="120" t="s">
        <v>136</v>
      </c>
      <c r="E155" s="121" t="s">
        <v>243</v>
      </c>
      <c r="F155" s="372" t="s">
        <v>244</v>
      </c>
      <c r="G155" s="373"/>
      <c r="H155" s="373"/>
      <c r="I155" s="373"/>
      <c r="J155" s="122" t="s">
        <v>173</v>
      </c>
      <c r="K155" s="123">
        <v>842.467</v>
      </c>
      <c r="L155" s="374">
        <v>0</v>
      </c>
      <c r="M155" s="373"/>
      <c r="N155" s="374">
        <f>ROUND($L$155*$K$155,2)</f>
        <v>0</v>
      </c>
      <c r="O155" s="373"/>
      <c r="P155" s="373"/>
      <c r="Q155" s="373"/>
      <c r="R155" s="20"/>
      <c r="T155" s="124"/>
      <c r="U155" s="26" t="s">
        <v>42</v>
      </c>
      <c r="V155" s="125">
        <v>0.164</v>
      </c>
      <c r="W155" s="125">
        <f>$V$155*$K$155</f>
        <v>138.164588</v>
      </c>
      <c r="X155" s="125">
        <v>0</v>
      </c>
      <c r="Y155" s="125">
        <f>$X$155*$K$155</f>
        <v>0</v>
      </c>
      <c r="Z155" s="125">
        <v>0</v>
      </c>
      <c r="AA155" s="318">
        <f>$Z$155*$K$155</f>
        <v>0</v>
      </c>
      <c r="AB155" s="320"/>
      <c r="AC155" s="320"/>
      <c r="AD155" s="321"/>
      <c r="AR155" s="198" t="s">
        <v>140</v>
      </c>
      <c r="AT155" s="198" t="s">
        <v>136</v>
      </c>
      <c r="AU155" s="198" t="s">
        <v>80</v>
      </c>
      <c r="AY155" s="198" t="s">
        <v>135</v>
      </c>
      <c r="BE155" s="99">
        <f>IF($U$155="základní",$N$155,0)</f>
        <v>0</v>
      </c>
      <c r="BF155" s="99">
        <f>IF($U$155="snížená",$N$155,0)</f>
        <v>0</v>
      </c>
      <c r="BG155" s="99">
        <f>IF($U$155="zákl. přenesená",$N$155,0)</f>
        <v>0</v>
      </c>
      <c r="BH155" s="99">
        <f>IF($U$155="sníž. přenesená",$N$155,0)</f>
        <v>0</v>
      </c>
      <c r="BI155" s="99">
        <f>IF($U$155="nulová",$N$155,0)</f>
        <v>0</v>
      </c>
      <c r="BJ155" s="198" t="s">
        <v>20</v>
      </c>
      <c r="BK155" s="99">
        <f>ROUND($L$155*$K$155,2)</f>
        <v>0</v>
      </c>
      <c r="BL155" s="198" t="s">
        <v>140</v>
      </c>
    </row>
    <row r="156" spans="2:64" s="198" customFormat="1" ht="27" customHeight="1">
      <c r="B156" s="19"/>
      <c r="C156" s="120" t="s">
        <v>245</v>
      </c>
      <c r="D156" s="120" t="s">
        <v>136</v>
      </c>
      <c r="E156" s="121" t="s">
        <v>246</v>
      </c>
      <c r="F156" s="372" t="s">
        <v>247</v>
      </c>
      <c r="G156" s="373"/>
      <c r="H156" s="373"/>
      <c r="I156" s="373"/>
      <c r="J156" s="122" t="s">
        <v>173</v>
      </c>
      <c r="K156" s="123">
        <v>842.467</v>
      </c>
      <c r="L156" s="374">
        <v>0</v>
      </c>
      <c r="M156" s="373"/>
      <c r="N156" s="374">
        <f>ROUND($L$156*$K$156,2)</f>
        <v>0</v>
      </c>
      <c r="O156" s="373"/>
      <c r="P156" s="373"/>
      <c r="Q156" s="373"/>
      <c r="R156" s="20"/>
      <c r="T156" s="124"/>
      <c r="U156" s="26" t="s">
        <v>42</v>
      </c>
      <c r="V156" s="125">
        <v>0.24</v>
      </c>
      <c r="W156" s="125">
        <f>$V$156*$K$156</f>
        <v>202.19207999999998</v>
      </c>
      <c r="X156" s="125">
        <v>0</v>
      </c>
      <c r="Y156" s="125">
        <f>$X$156*$K$156</f>
        <v>0</v>
      </c>
      <c r="Z156" s="125">
        <v>0</v>
      </c>
      <c r="AA156" s="318">
        <f>$Z$156*$K$156</f>
        <v>0</v>
      </c>
      <c r="AB156" s="320"/>
      <c r="AC156" s="320"/>
      <c r="AD156" s="321"/>
      <c r="AR156" s="198" t="s">
        <v>140</v>
      </c>
      <c r="AT156" s="198" t="s">
        <v>136</v>
      </c>
      <c r="AU156" s="198" t="s">
        <v>80</v>
      </c>
      <c r="AY156" s="198" t="s">
        <v>135</v>
      </c>
      <c r="BE156" s="99">
        <f>IF($U$156="základní",$N$156,0)</f>
        <v>0</v>
      </c>
      <c r="BF156" s="99">
        <f>IF($U$156="snížená",$N$156,0)</f>
        <v>0</v>
      </c>
      <c r="BG156" s="99">
        <f>IF($U$156="zákl. přenesená",$N$156,0)</f>
        <v>0</v>
      </c>
      <c r="BH156" s="99">
        <f>IF($U$156="sníž. přenesená",$N$156,0)</f>
        <v>0</v>
      </c>
      <c r="BI156" s="99">
        <f>IF($U$156="nulová",$N$156,0)</f>
        <v>0</v>
      </c>
      <c r="BJ156" s="198" t="s">
        <v>20</v>
      </c>
      <c r="BK156" s="99">
        <f>ROUND($L$156*$K$156,2)</f>
        <v>0</v>
      </c>
      <c r="BL156" s="198" t="s">
        <v>140</v>
      </c>
    </row>
    <row r="157" spans="2:63" s="110" customFormat="1" ht="30.75" customHeight="1">
      <c r="B157" s="111"/>
      <c r="D157" s="119" t="s">
        <v>110</v>
      </c>
      <c r="N157" s="383">
        <f>$BK$157</f>
        <v>0</v>
      </c>
      <c r="O157" s="384"/>
      <c r="P157" s="384"/>
      <c r="Q157" s="384"/>
      <c r="R157" s="114"/>
      <c r="T157" s="115"/>
      <c r="W157" s="116">
        <f>SUM($W$158:$W$162)</f>
        <v>218.59199999999998</v>
      </c>
      <c r="Y157" s="116">
        <f>SUM($Y$158:$Y$162)</f>
        <v>317.72369399999997</v>
      </c>
      <c r="AA157" s="317">
        <f>SUM($AA$158:$AA$162)</f>
        <v>0</v>
      </c>
      <c r="AB157" s="319"/>
      <c r="AC157" s="319"/>
      <c r="AD157" s="321"/>
      <c r="AR157" s="205" t="s">
        <v>20</v>
      </c>
      <c r="AT157" s="205" t="s">
        <v>76</v>
      </c>
      <c r="AU157" s="205" t="s">
        <v>20</v>
      </c>
      <c r="AY157" s="205" t="s">
        <v>135</v>
      </c>
      <c r="BK157" s="118">
        <f>SUM($BK$158:$BK$162)</f>
        <v>0</v>
      </c>
    </row>
    <row r="158" spans="2:64" s="198" customFormat="1" ht="27" customHeight="1">
      <c r="B158" s="19"/>
      <c r="C158" s="120" t="s">
        <v>248</v>
      </c>
      <c r="D158" s="120" t="s">
        <v>136</v>
      </c>
      <c r="E158" s="121" t="s">
        <v>249</v>
      </c>
      <c r="F158" s="372" t="s">
        <v>250</v>
      </c>
      <c r="G158" s="373"/>
      <c r="H158" s="373"/>
      <c r="I158" s="373"/>
      <c r="J158" s="122" t="s">
        <v>164</v>
      </c>
      <c r="K158" s="123">
        <v>138.6</v>
      </c>
      <c r="L158" s="374">
        <v>0</v>
      </c>
      <c r="M158" s="373"/>
      <c r="N158" s="374">
        <f>ROUND($L$158*$K$158,2)</f>
        <v>0</v>
      </c>
      <c r="O158" s="373"/>
      <c r="P158" s="373"/>
      <c r="Q158" s="373"/>
      <c r="R158" s="20"/>
      <c r="T158" s="124"/>
      <c r="U158" s="26" t="s">
        <v>42</v>
      </c>
      <c r="V158" s="125">
        <v>0.92</v>
      </c>
      <c r="W158" s="125">
        <f>$V$158*$K$158</f>
        <v>127.512</v>
      </c>
      <c r="X158" s="125">
        <v>1.63</v>
      </c>
      <c r="Y158" s="125">
        <f>$X$158*$K$158</f>
        <v>225.91799999999998</v>
      </c>
      <c r="Z158" s="125">
        <v>0</v>
      </c>
      <c r="AA158" s="318">
        <f>$Z$158*$K$158</f>
        <v>0</v>
      </c>
      <c r="AB158" s="320"/>
      <c r="AC158" s="320"/>
      <c r="AD158" s="321"/>
      <c r="AR158" s="198" t="s">
        <v>140</v>
      </c>
      <c r="AT158" s="198" t="s">
        <v>136</v>
      </c>
      <c r="AU158" s="198" t="s">
        <v>80</v>
      </c>
      <c r="AY158" s="198" t="s">
        <v>135</v>
      </c>
      <c r="BE158" s="99">
        <f>IF($U$158="základní",$N$158,0)</f>
        <v>0</v>
      </c>
      <c r="BF158" s="99">
        <f>IF($U$158="snížená",$N$158,0)</f>
        <v>0</v>
      </c>
      <c r="BG158" s="99">
        <f>IF($U$158="zákl. přenesená",$N$158,0)</f>
        <v>0</v>
      </c>
      <c r="BH158" s="99">
        <f>IF($U$158="sníž. přenesená",$N$158,0)</f>
        <v>0</v>
      </c>
      <c r="BI158" s="99">
        <f>IF($U$158="nulová",$N$158,0)</f>
        <v>0</v>
      </c>
      <c r="BJ158" s="198" t="s">
        <v>20</v>
      </c>
      <c r="BK158" s="99">
        <f>ROUND($L$158*$K$158,2)</f>
        <v>0</v>
      </c>
      <c r="BL158" s="198" t="s">
        <v>140</v>
      </c>
    </row>
    <row r="159" spans="2:64" s="198" customFormat="1" ht="27" customHeight="1" hidden="1">
      <c r="B159" s="19"/>
      <c r="C159" s="120" t="s">
        <v>251</v>
      </c>
      <c r="D159" s="120" t="s">
        <v>136</v>
      </c>
      <c r="E159" s="121" t="s">
        <v>252</v>
      </c>
      <c r="F159" s="372" t="s">
        <v>253</v>
      </c>
      <c r="G159" s="373"/>
      <c r="H159" s="373"/>
      <c r="I159" s="373"/>
      <c r="J159" s="122" t="s">
        <v>139</v>
      </c>
      <c r="K159" s="123">
        <v>0</v>
      </c>
      <c r="L159" s="374">
        <v>0</v>
      </c>
      <c r="M159" s="373"/>
      <c r="N159" s="374">
        <f>ROUND($L$159*$K$159,2)</f>
        <v>0</v>
      </c>
      <c r="O159" s="373"/>
      <c r="P159" s="373"/>
      <c r="Q159" s="373"/>
      <c r="R159" s="20"/>
      <c r="T159" s="124"/>
      <c r="U159" s="26" t="s">
        <v>42</v>
      </c>
      <c r="V159" s="125">
        <v>0.06</v>
      </c>
      <c r="W159" s="125">
        <f>$V$159*$K$159</f>
        <v>0</v>
      </c>
      <c r="X159" s="125">
        <v>0.00014</v>
      </c>
      <c r="Y159" s="125">
        <f>$X$159*$K$159</f>
        <v>0</v>
      </c>
      <c r="Z159" s="125">
        <v>0</v>
      </c>
      <c r="AA159" s="318">
        <f>$Z$159*$K$159</f>
        <v>0</v>
      </c>
      <c r="AB159" s="320"/>
      <c r="AC159" s="320"/>
      <c r="AD159" s="321"/>
      <c r="AR159" s="198" t="s">
        <v>140</v>
      </c>
      <c r="AT159" s="198" t="s">
        <v>136</v>
      </c>
      <c r="AU159" s="198" t="s">
        <v>80</v>
      </c>
      <c r="AY159" s="198" t="s">
        <v>135</v>
      </c>
      <c r="BE159" s="99">
        <f>IF($U$159="základní",$N$159,0)</f>
        <v>0</v>
      </c>
      <c r="BF159" s="99">
        <f>IF($U$159="snížená",$N$159,0)</f>
        <v>0</v>
      </c>
      <c r="BG159" s="99">
        <f>IF($U$159="zákl. přenesená",$N$159,0)</f>
        <v>0</v>
      </c>
      <c r="BH159" s="99">
        <f>IF($U$159="sníž. přenesená",$N$159,0)</f>
        <v>0</v>
      </c>
      <c r="BI159" s="99">
        <f>IF($U$159="nulová",$N$159,0)</f>
        <v>0</v>
      </c>
      <c r="BJ159" s="198" t="s">
        <v>20</v>
      </c>
      <c r="BK159" s="99">
        <f>ROUND($L$159*$K$159,2)</f>
        <v>0</v>
      </c>
      <c r="BL159" s="198" t="s">
        <v>140</v>
      </c>
    </row>
    <row r="160" spans="2:64" s="198" customFormat="1" ht="27" customHeight="1" hidden="1">
      <c r="B160" s="19"/>
      <c r="C160" s="127" t="s">
        <v>254</v>
      </c>
      <c r="D160" s="127" t="s">
        <v>208</v>
      </c>
      <c r="E160" s="128" t="s">
        <v>255</v>
      </c>
      <c r="F160" s="377" t="s">
        <v>256</v>
      </c>
      <c r="G160" s="378"/>
      <c r="H160" s="378"/>
      <c r="I160" s="378"/>
      <c r="J160" s="129" t="s">
        <v>160</v>
      </c>
      <c r="K160" s="130">
        <v>0</v>
      </c>
      <c r="L160" s="379">
        <v>0</v>
      </c>
      <c r="M160" s="378"/>
      <c r="N160" s="379">
        <f>ROUND($L$160*$K$160,2)</f>
        <v>0</v>
      </c>
      <c r="O160" s="373"/>
      <c r="P160" s="373"/>
      <c r="Q160" s="373"/>
      <c r="R160" s="20"/>
      <c r="T160" s="124"/>
      <c r="U160" s="26" t="s">
        <v>42</v>
      </c>
      <c r="V160" s="125">
        <v>0</v>
      </c>
      <c r="W160" s="125">
        <f>$V$160*$K$160</f>
        <v>0</v>
      </c>
      <c r="X160" s="125">
        <v>0.0015</v>
      </c>
      <c r="Y160" s="125">
        <f>$X$160*$K$160</f>
        <v>0</v>
      </c>
      <c r="Z160" s="125">
        <v>0</v>
      </c>
      <c r="AA160" s="318">
        <f>$Z$160*$K$160</f>
        <v>0</v>
      </c>
      <c r="AB160" s="322"/>
      <c r="AC160" s="322"/>
      <c r="AD160" s="321"/>
      <c r="AR160" s="198" t="s">
        <v>157</v>
      </c>
      <c r="AT160" s="198" t="s">
        <v>208</v>
      </c>
      <c r="AU160" s="198" t="s">
        <v>80</v>
      </c>
      <c r="AY160" s="198" t="s">
        <v>135</v>
      </c>
      <c r="BE160" s="99">
        <f>IF($U$160="základní",$N$160,0)</f>
        <v>0</v>
      </c>
      <c r="BF160" s="99">
        <f>IF($U$160="snížená",$N$160,0)</f>
        <v>0</v>
      </c>
      <c r="BG160" s="99">
        <f>IF($U$160="zákl. přenesená",$N$160,0)</f>
        <v>0</v>
      </c>
      <c r="BH160" s="99">
        <f>IF($U$160="sníž. přenesená",$N$160,0)</f>
        <v>0</v>
      </c>
      <c r="BI160" s="99">
        <f>IF($U$160="nulová",$N$160,0)</f>
        <v>0</v>
      </c>
      <c r="BJ160" s="198" t="s">
        <v>20</v>
      </c>
      <c r="BK160" s="99">
        <f>ROUND($L$160*$K$160,2)</f>
        <v>0</v>
      </c>
      <c r="BL160" s="198" t="s">
        <v>140</v>
      </c>
    </row>
    <row r="161" spans="2:64" s="198" customFormat="1" ht="39" customHeight="1">
      <c r="B161" s="19"/>
      <c r="C161" s="120" t="s">
        <v>257</v>
      </c>
      <c r="D161" s="120" t="s">
        <v>136</v>
      </c>
      <c r="E161" s="121" t="s">
        <v>258</v>
      </c>
      <c r="F161" s="372" t="s">
        <v>259</v>
      </c>
      <c r="G161" s="373"/>
      <c r="H161" s="373"/>
      <c r="I161" s="373"/>
      <c r="J161" s="122" t="s">
        <v>160</v>
      </c>
      <c r="K161" s="123">
        <v>396</v>
      </c>
      <c r="L161" s="374">
        <v>0</v>
      </c>
      <c r="M161" s="373"/>
      <c r="N161" s="374">
        <f>ROUND($L$161*$K$161,2)</f>
        <v>0</v>
      </c>
      <c r="O161" s="373"/>
      <c r="P161" s="373"/>
      <c r="Q161" s="373"/>
      <c r="R161" s="20"/>
      <c r="T161" s="124"/>
      <c r="U161" s="26" t="s">
        <v>42</v>
      </c>
      <c r="V161" s="125">
        <v>0.23</v>
      </c>
      <c r="W161" s="125">
        <f>$V$161*$K$161</f>
        <v>91.08</v>
      </c>
      <c r="X161" s="125">
        <v>0.23058</v>
      </c>
      <c r="Y161" s="125">
        <f>$X$161*$K$161</f>
        <v>91.30968</v>
      </c>
      <c r="Z161" s="125">
        <v>0</v>
      </c>
      <c r="AA161" s="318">
        <f>$Z$161*$K$161</f>
        <v>0</v>
      </c>
      <c r="AB161" s="320"/>
      <c r="AC161" s="320"/>
      <c r="AD161" s="321"/>
      <c r="AR161" s="198" t="s">
        <v>140</v>
      </c>
      <c r="AT161" s="198" t="s">
        <v>136</v>
      </c>
      <c r="AU161" s="198" t="s">
        <v>80</v>
      </c>
      <c r="AY161" s="198" t="s">
        <v>135</v>
      </c>
      <c r="BE161" s="99">
        <f>IF($U$161="základní",$N$161,0)</f>
        <v>0</v>
      </c>
      <c r="BF161" s="99">
        <f>IF($U$161="snížená",$N$161,0)</f>
        <v>0</v>
      </c>
      <c r="BG161" s="99">
        <f>IF($U$161="zákl. přenesená",$N$161,0)</f>
        <v>0</v>
      </c>
      <c r="BH161" s="99">
        <f>IF($U$161="sníž. přenesená",$N$161,0)</f>
        <v>0</v>
      </c>
      <c r="BI161" s="99">
        <f>IF($U$161="nulová",$N$161,0)</f>
        <v>0</v>
      </c>
      <c r="BJ161" s="198" t="s">
        <v>20</v>
      </c>
      <c r="BK161" s="99">
        <f>ROUND($L$161*$K$161,2)</f>
        <v>0</v>
      </c>
      <c r="BL161" s="198" t="s">
        <v>140</v>
      </c>
    </row>
    <row r="162" spans="2:64" s="198" customFormat="1" ht="15.75" customHeight="1">
      <c r="B162" s="19"/>
      <c r="C162" s="127" t="s">
        <v>260</v>
      </c>
      <c r="D162" s="127" t="s">
        <v>208</v>
      </c>
      <c r="E162" s="128" t="s">
        <v>261</v>
      </c>
      <c r="F162" s="377" t="s">
        <v>262</v>
      </c>
      <c r="G162" s="378"/>
      <c r="H162" s="378"/>
      <c r="I162" s="378"/>
      <c r="J162" s="129" t="s">
        <v>160</v>
      </c>
      <c r="K162" s="130">
        <v>435.1</v>
      </c>
      <c r="L162" s="379">
        <v>0</v>
      </c>
      <c r="M162" s="378"/>
      <c r="N162" s="379">
        <f>ROUND($L$162*$K$162,2)</f>
        <v>0</v>
      </c>
      <c r="O162" s="373"/>
      <c r="P162" s="373"/>
      <c r="Q162" s="373"/>
      <c r="R162" s="20"/>
      <c r="T162" s="124"/>
      <c r="U162" s="26" t="s">
        <v>42</v>
      </c>
      <c r="V162" s="125">
        <v>0</v>
      </c>
      <c r="W162" s="125">
        <f>$V$162*$K$162</f>
        <v>0</v>
      </c>
      <c r="X162" s="125">
        <v>0.00114</v>
      </c>
      <c r="Y162" s="125">
        <f>$X$162*$K$162</f>
        <v>0.496014</v>
      </c>
      <c r="Z162" s="125">
        <v>0</v>
      </c>
      <c r="AA162" s="318">
        <f>$Z$162*$K$162</f>
        <v>0</v>
      </c>
      <c r="AB162" s="322"/>
      <c r="AC162" s="322"/>
      <c r="AD162" s="321"/>
      <c r="AR162" s="198" t="s">
        <v>157</v>
      </c>
      <c r="AT162" s="198" t="s">
        <v>208</v>
      </c>
      <c r="AU162" s="198" t="s">
        <v>80</v>
      </c>
      <c r="AY162" s="198" t="s">
        <v>135</v>
      </c>
      <c r="BE162" s="99">
        <f>IF($U$162="základní",$N$162,0)</f>
        <v>0</v>
      </c>
      <c r="BF162" s="99">
        <f>IF($U$162="snížená",$N$162,0)</f>
        <v>0</v>
      </c>
      <c r="BG162" s="99">
        <f>IF($U$162="zákl. přenesená",$N$162,0)</f>
        <v>0</v>
      </c>
      <c r="BH162" s="99">
        <f>IF($U$162="sníž. přenesená",$N$162,0)</f>
        <v>0</v>
      </c>
      <c r="BI162" s="99">
        <f>IF($U$162="nulová",$N$162,0)</f>
        <v>0</v>
      </c>
      <c r="BJ162" s="198" t="s">
        <v>20</v>
      </c>
      <c r="BK162" s="99">
        <f>ROUND($L$162*$K$162,2)</f>
        <v>0</v>
      </c>
      <c r="BL162" s="198" t="s">
        <v>140</v>
      </c>
    </row>
    <row r="163" spans="2:63" s="110" customFormat="1" ht="30.75" customHeight="1">
      <c r="B163" s="111"/>
      <c r="D163" s="119" t="s">
        <v>111</v>
      </c>
      <c r="N163" s="383">
        <f>$BK$163</f>
        <v>0</v>
      </c>
      <c r="O163" s="384"/>
      <c r="P163" s="384"/>
      <c r="Q163" s="384"/>
      <c r="R163" s="114"/>
      <c r="T163" s="115"/>
      <c r="W163" s="116">
        <f>SUM($W$164:$W$167)</f>
        <v>555.7147</v>
      </c>
      <c r="Y163" s="116">
        <f>SUM($Y$164:$Y$167)</f>
        <v>16.207667</v>
      </c>
      <c r="AA163" s="317">
        <f>SUM($AA$164:$AA$167)</f>
        <v>0</v>
      </c>
      <c r="AB163" s="319"/>
      <c r="AC163" s="319"/>
      <c r="AD163" s="321"/>
      <c r="AR163" s="205" t="s">
        <v>20</v>
      </c>
      <c r="AT163" s="205" t="s">
        <v>76</v>
      </c>
      <c r="AU163" s="205" t="s">
        <v>20</v>
      </c>
      <c r="AY163" s="205" t="s">
        <v>135</v>
      </c>
      <c r="BK163" s="118">
        <f>SUM($BK$164:$BK$167)</f>
        <v>0</v>
      </c>
    </row>
    <row r="164" spans="2:64" s="198" customFormat="1" ht="27" customHeight="1">
      <c r="B164" s="19"/>
      <c r="C164" s="120" t="s">
        <v>263</v>
      </c>
      <c r="D164" s="120" t="s">
        <v>136</v>
      </c>
      <c r="E164" s="121" t="s">
        <v>264</v>
      </c>
      <c r="F164" s="372" t="s">
        <v>265</v>
      </c>
      <c r="G164" s="373"/>
      <c r="H164" s="373"/>
      <c r="I164" s="373"/>
      <c r="J164" s="122" t="s">
        <v>160</v>
      </c>
      <c r="K164" s="123">
        <v>550</v>
      </c>
      <c r="L164" s="374">
        <v>0</v>
      </c>
      <c r="M164" s="373"/>
      <c r="N164" s="374">
        <f>ROUND($L$164*$K$164,2)</f>
        <v>0</v>
      </c>
      <c r="O164" s="373"/>
      <c r="P164" s="373"/>
      <c r="Q164" s="373"/>
      <c r="R164" s="20"/>
      <c r="T164" s="124"/>
      <c r="U164" s="26" t="s">
        <v>42</v>
      </c>
      <c r="V164" s="125">
        <v>0.703</v>
      </c>
      <c r="W164" s="125">
        <f>$V$164*$K$164</f>
        <v>386.65</v>
      </c>
      <c r="X164" s="125">
        <v>0.00868</v>
      </c>
      <c r="Y164" s="125">
        <f>$X$164*$K$164</f>
        <v>4.774</v>
      </c>
      <c r="Z164" s="125">
        <v>0</v>
      </c>
      <c r="AA164" s="318">
        <f>$Z$164*$K$164</f>
        <v>0</v>
      </c>
      <c r="AB164" s="320"/>
      <c r="AC164" s="320"/>
      <c r="AD164" s="321"/>
      <c r="AR164" s="198" t="s">
        <v>140</v>
      </c>
      <c r="AT164" s="198" t="s">
        <v>136</v>
      </c>
      <c r="AU164" s="198" t="s">
        <v>80</v>
      </c>
      <c r="AY164" s="198" t="s">
        <v>135</v>
      </c>
      <c r="BE164" s="99">
        <f>IF($U$164="základní",$N$164,0)</f>
        <v>0</v>
      </c>
      <c r="BF164" s="99">
        <f>IF($U$164="snížená",$N$164,0)</f>
        <v>0</v>
      </c>
      <c r="BG164" s="99">
        <f>IF($U$164="zákl. přenesená",$N$164,0)</f>
        <v>0</v>
      </c>
      <c r="BH164" s="99">
        <f>IF($U$164="sníž. přenesená",$N$164,0)</f>
        <v>0</v>
      </c>
      <c r="BI164" s="99">
        <f>IF($U$164="nulová",$N$164,0)</f>
        <v>0</v>
      </c>
      <c r="BJ164" s="198" t="s">
        <v>20</v>
      </c>
      <c r="BK164" s="99">
        <f>ROUND($L$164*$K$164,2)</f>
        <v>0</v>
      </c>
      <c r="BL164" s="198" t="s">
        <v>140</v>
      </c>
    </row>
    <row r="165" spans="2:64" s="198" customFormat="1" ht="27" customHeight="1">
      <c r="B165" s="19"/>
      <c r="C165" s="120" t="s">
        <v>266</v>
      </c>
      <c r="D165" s="120" t="s">
        <v>136</v>
      </c>
      <c r="E165" s="121" t="s">
        <v>267</v>
      </c>
      <c r="F165" s="372" t="s">
        <v>268</v>
      </c>
      <c r="G165" s="373"/>
      <c r="H165" s="373"/>
      <c r="I165" s="373"/>
      <c r="J165" s="122" t="s">
        <v>160</v>
      </c>
      <c r="K165" s="123">
        <v>179.9</v>
      </c>
      <c r="L165" s="374">
        <v>0</v>
      </c>
      <c r="M165" s="373"/>
      <c r="N165" s="374">
        <f>ROUND($L$165*$K$165,2)</f>
        <v>0</v>
      </c>
      <c r="O165" s="373"/>
      <c r="P165" s="373"/>
      <c r="Q165" s="373"/>
      <c r="R165" s="20"/>
      <c r="T165" s="124"/>
      <c r="U165" s="26" t="s">
        <v>42</v>
      </c>
      <c r="V165" s="125">
        <v>0.753</v>
      </c>
      <c r="W165" s="125">
        <f>$V$165*$K$165</f>
        <v>135.4647</v>
      </c>
      <c r="X165" s="125">
        <v>0.06053</v>
      </c>
      <c r="Y165" s="125">
        <f>$X$165*$K$165</f>
        <v>10.889347</v>
      </c>
      <c r="Z165" s="125">
        <v>0</v>
      </c>
      <c r="AA165" s="318">
        <f>$Z$165*$K$165</f>
        <v>0</v>
      </c>
      <c r="AB165" s="320"/>
      <c r="AC165" s="320"/>
      <c r="AD165" s="321"/>
      <c r="AR165" s="198" t="s">
        <v>140</v>
      </c>
      <c r="AT165" s="198" t="s">
        <v>136</v>
      </c>
      <c r="AU165" s="198" t="s">
        <v>80</v>
      </c>
      <c r="AY165" s="198" t="s">
        <v>135</v>
      </c>
      <c r="BE165" s="99">
        <f>IF($U$165="základní",$N$165,0)</f>
        <v>0</v>
      </c>
      <c r="BF165" s="99">
        <f>IF($U$165="snížená",$N$165,0)</f>
        <v>0</v>
      </c>
      <c r="BG165" s="99">
        <f>IF($U$165="zákl. přenesená",$N$165,0)</f>
        <v>0</v>
      </c>
      <c r="BH165" s="99">
        <f>IF($U$165="sníž. přenesená",$N$165,0)</f>
        <v>0</v>
      </c>
      <c r="BI165" s="99">
        <f>IF($U$165="nulová",$N$165,0)</f>
        <v>0</v>
      </c>
      <c r="BJ165" s="198" t="s">
        <v>20</v>
      </c>
      <c r="BK165" s="99">
        <f>ROUND($L$165*$K$165,2)</f>
        <v>0</v>
      </c>
      <c r="BL165" s="198" t="s">
        <v>140</v>
      </c>
    </row>
    <row r="166" spans="2:64" s="198" customFormat="1" ht="15.75" customHeight="1">
      <c r="B166" s="19"/>
      <c r="C166" s="120" t="s">
        <v>269</v>
      </c>
      <c r="D166" s="120" t="s">
        <v>136</v>
      </c>
      <c r="E166" s="121" t="s">
        <v>270</v>
      </c>
      <c r="F166" s="372" t="s">
        <v>271</v>
      </c>
      <c r="G166" s="373"/>
      <c r="H166" s="373"/>
      <c r="I166" s="373"/>
      <c r="J166" s="122" t="s">
        <v>160</v>
      </c>
      <c r="K166" s="123">
        <v>672</v>
      </c>
      <c r="L166" s="374">
        <v>0</v>
      </c>
      <c r="M166" s="373"/>
      <c r="N166" s="374">
        <f>ROUND($L$166*$K$166,2)</f>
        <v>0</v>
      </c>
      <c r="O166" s="373"/>
      <c r="P166" s="373"/>
      <c r="Q166" s="373"/>
      <c r="R166" s="20"/>
      <c r="T166" s="124"/>
      <c r="U166" s="26" t="s">
        <v>42</v>
      </c>
      <c r="V166" s="125">
        <v>0.05</v>
      </c>
      <c r="W166" s="125">
        <f>$V$166*$K$166</f>
        <v>33.6</v>
      </c>
      <c r="X166" s="125">
        <v>0.00081</v>
      </c>
      <c r="Y166" s="125">
        <f>$X$166*$K$166</f>
        <v>0.5443199999999999</v>
      </c>
      <c r="Z166" s="125">
        <v>0</v>
      </c>
      <c r="AA166" s="318">
        <f>$Z$166*$K$166</f>
        <v>0</v>
      </c>
      <c r="AB166" s="320"/>
      <c r="AC166" s="320"/>
      <c r="AD166" s="321"/>
      <c r="AR166" s="198" t="s">
        <v>140</v>
      </c>
      <c r="AT166" s="198" t="s">
        <v>136</v>
      </c>
      <c r="AU166" s="198" t="s">
        <v>80</v>
      </c>
      <c r="AY166" s="198" t="s">
        <v>135</v>
      </c>
      <c r="BE166" s="99">
        <f>IF($U$166="základní",$N$166,0)</f>
        <v>0</v>
      </c>
      <c r="BF166" s="99">
        <f>IF($U$166="snížená",$N$166,0)</f>
        <v>0</v>
      </c>
      <c r="BG166" s="99">
        <f>IF($U$166="zákl. přenesená",$N$166,0)</f>
        <v>0</v>
      </c>
      <c r="BH166" s="99">
        <f>IF($U$166="sníž. přenesená",$N$166,0)</f>
        <v>0</v>
      </c>
      <c r="BI166" s="99">
        <f>IF($U$166="nulová",$N$166,0)</f>
        <v>0</v>
      </c>
      <c r="BJ166" s="198" t="s">
        <v>20</v>
      </c>
      <c r="BK166" s="99">
        <f>ROUND($L$166*$K$166,2)</f>
        <v>0</v>
      </c>
      <c r="BL166" s="198" t="s">
        <v>140</v>
      </c>
    </row>
    <row r="167" spans="2:64" s="198" customFormat="1" ht="27" customHeight="1" hidden="1">
      <c r="B167" s="19"/>
      <c r="C167" s="120" t="s">
        <v>272</v>
      </c>
      <c r="D167" s="120" t="s">
        <v>136</v>
      </c>
      <c r="E167" s="121" t="s">
        <v>273</v>
      </c>
      <c r="F167" s="372" t="s">
        <v>274</v>
      </c>
      <c r="G167" s="373"/>
      <c r="H167" s="373"/>
      <c r="I167" s="373"/>
      <c r="J167" s="122" t="s">
        <v>160</v>
      </c>
      <c r="K167" s="123">
        <v>0</v>
      </c>
      <c r="L167" s="374">
        <v>0</v>
      </c>
      <c r="M167" s="373"/>
      <c r="N167" s="374">
        <f>ROUND($L$167*$K$167,2)</f>
        <v>0</v>
      </c>
      <c r="O167" s="373"/>
      <c r="P167" s="373"/>
      <c r="Q167" s="373"/>
      <c r="R167" s="20"/>
      <c r="T167" s="124"/>
      <c r="U167" s="26" t="s">
        <v>42</v>
      </c>
      <c r="V167" s="125">
        <v>0.168</v>
      </c>
      <c r="W167" s="125">
        <f>$V$167*$K$167</f>
        <v>0</v>
      </c>
      <c r="X167" s="125">
        <v>0</v>
      </c>
      <c r="Y167" s="125">
        <f>$X$167*$K$167</f>
        <v>0</v>
      </c>
      <c r="Z167" s="125">
        <v>0</v>
      </c>
      <c r="AA167" s="318">
        <f>$Z$167*$K$167</f>
        <v>0</v>
      </c>
      <c r="AB167" s="320"/>
      <c r="AC167" s="320"/>
      <c r="AD167" s="321"/>
      <c r="AR167" s="198" t="s">
        <v>140</v>
      </c>
      <c r="AT167" s="198" t="s">
        <v>136</v>
      </c>
      <c r="AU167" s="198" t="s">
        <v>80</v>
      </c>
      <c r="AY167" s="198" t="s">
        <v>135</v>
      </c>
      <c r="BE167" s="99">
        <f>IF($U$167="základní",$N$167,0)</f>
        <v>0</v>
      </c>
      <c r="BF167" s="99">
        <f>IF($U$167="snížená",$N$167,0)</f>
        <v>0</v>
      </c>
      <c r="BG167" s="99">
        <f>IF($U$167="zákl. přenesená",$N$167,0)</f>
        <v>0</v>
      </c>
      <c r="BH167" s="99">
        <f>IF($U$167="sníž. přenesená",$N$167,0)</f>
        <v>0</v>
      </c>
      <c r="BI167" s="99">
        <f>IF($U$167="nulová",$N$167,0)</f>
        <v>0</v>
      </c>
      <c r="BJ167" s="198" t="s">
        <v>20</v>
      </c>
      <c r="BK167" s="99">
        <f>ROUND($L$167*$K$167,2)</f>
        <v>0</v>
      </c>
      <c r="BL167" s="198" t="s">
        <v>140</v>
      </c>
    </row>
    <row r="168" spans="2:63" s="110" customFormat="1" ht="30.75" customHeight="1">
      <c r="B168" s="111"/>
      <c r="D168" s="119" t="s">
        <v>112</v>
      </c>
      <c r="N168" s="383">
        <f>$BK$168</f>
        <v>0</v>
      </c>
      <c r="O168" s="384"/>
      <c r="P168" s="384"/>
      <c r="Q168" s="384"/>
      <c r="R168" s="114"/>
      <c r="T168" s="115"/>
      <c r="W168" s="116">
        <f>SUM($W$169:$W$188)</f>
        <v>441.34396000000004</v>
      </c>
      <c r="Y168" s="116">
        <f>SUM($Y$169:$Y$188)</f>
        <v>1216.9963284000003</v>
      </c>
      <c r="AA168" s="317">
        <f>SUM($AA$169:$AA$188)</f>
        <v>0</v>
      </c>
      <c r="AB168" s="319"/>
      <c r="AC168" s="319"/>
      <c r="AD168" s="321"/>
      <c r="AR168" s="205" t="s">
        <v>20</v>
      </c>
      <c r="AT168" s="205" t="s">
        <v>76</v>
      </c>
      <c r="AU168" s="205" t="s">
        <v>20</v>
      </c>
      <c r="AY168" s="205" t="s">
        <v>135</v>
      </c>
      <c r="BK168" s="118">
        <f>SUM($BK$169:$BK$188)</f>
        <v>0</v>
      </c>
    </row>
    <row r="169" spans="2:64" s="198" customFormat="1" ht="39" customHeight="1">
      <c r="B169" s="19"/>
      <c r="C169" s="120" t="s">
        <v>275</v>
      </c>
      <c r="D169" s="120" t="s">
        <v>136</v>
      </c>
      <c r="E169" s="121" t="s">
        <v>276</v>
      </c>
      <c r="F169" s="372" t="s">
        <v>277</v>
      </c>
      <c r="G169" s="373"/>
      <c r="H169" s="373"/>
      <c r="I169" s="373"/>
      <c r="J169" s="122" t="s">
        <v>139</v>
      </c>
      <c r="K169" s="123">
        <v>2701.92</v>
      </c>
      <c r="L169" s="374">
        <v>0</v>
      </c>
      <c r="M169" s="373"/>
      <c r="N169" s="374">
        <f>ROUND($L$169*$K$169,2)</f>
        <v>0</v>
      </c>
      <c r="O169" s="373"/>
      <c r="P169" s="373"/>
      <c r="Q169" s="373"/>
      <c r="R169" s="20"/>
      <c r="T169" s="124"/>
      <c r="U169" s="26" t="s">
        <v>42</v>
      </c>
      <c r="V169" s="125">
        <v>0.108</v>
      </c>
      <c r="W169" s="125">
        <f>$V$169*$K$169</f>
        <v>291.80736</v>
      </c>
      <c r="X169" s="125">
        <v>0.26376</v>
      </c>
      <c r="Y169" s="125">
        <f>$X$169*$K$169</f>
        <v>712.6584192</v>
      </c>
      <c r="Z169" s="125">
        <v>0</v>
      </c>
      <c r="AA169" s="318">
        <f>$Z$169*$K$169</f>
        <v>0</v>
      </c>
      <c r="AB169" s="320"/>
      <c r="AC169" s="320"/>
      <c r="AD169" s="321"/>
      <c r="AR169" s="198" t="s">
        <v>140</v>
      </c>
      <c r="AT169" s="198" t="s">
        <v>136</v>
      </c>
      <c r="AU169" s="198" t="s">
        <v>80</v>
      </c>
      <c r="AY169" s="198" t="s">
        <v>135</v>
      </c>
      <c r="BE169" s="99">
        <f>IF($U$169="základní",$N$169,0)</f>
        <v>0</v>
      </c>
      <c r="BF169" s="99">
        <f>IF($U$169="snížená",$N$169,0)</f>
        <v>0</v>
      </c>
      <c r="BG169" s="99">
        <f>IF($U$169="zákl. přenesená",$N$169,0)</f>
        <v>0</v>
      </c>
      <c r="BH169" s="99">
        <f>IF($U$169="sníž. přenesená",$N$169,0)</f>
        <v>0</v>
      </c>
      <c r="BI169" s="99">
        <f>IF($U$169="nulová",$N$169,0)</f>
        <v>0</v>
      </c>
      <c r="BJ169" s="198" t="s">
        <v>20</v>
      </c>
      <c r="BK169" s="99">
        <f>ROUND($L$169*$K$169,2)</f>
        <v>0</v>
      </c>
      <c r="BL169" s="198" t="s">
        <v>140</v>
      </c>
    </row>
    <row r="170" spans="2:64" s="198" customFormat="1" ht="27" customHeight="1">
      <c r="B170" s="19"/>
      <c r="C170" s="120" t="s">
        <v>278</v>
      </c>
      <c r="D170" s="120" t="s">
        <v>136</v>
      </c>
      <c r="E170" s="121" t="s">
        <v>279</v>
      </c>
      <c r="F170" s="372" t="s">
        <v>280</v>
      </c>
      <c r="G170" s="373"/>
      <c r="H170" s="373"/>
      <c r="I170" s="373"/>
      <c r="J170" s="122" t="s">
        <v>139</v>
      </c>
      <c r="K170" s="123">
        <v>2727.9</v>
      </c>
      <c r="L170" s="374">
        <v>0</v>
      </c>
      <c r="M170" s="373"/>
      <c r="N170" s="374">
        <f>ROUND($L$170*$K$170,2)</f>
        <v>0</v>
      </c>
      <c r="O170" s="373"/>
      <c r="P170" s="373"/>
      <c r="Q170" s="373"/>
      <c r="R170" s="20"/>
      <c r="T170" s="124"/>
      <c r="U170" s="26" t="s">
        <v>42</v>
      </c>
      <c r="V170" s="125">
        <v>0.03</v>
      </c>
      <c r="W170" s="125">
        <f>$V$170*$K$170</f>
        <v>81.837</v>
      </c>
      <c r="X170" s="125">
        <v>0</v>
      </c>
      <c r="Y170" s="125">
        <f>$X$170*$K$170</f>
        <v>0</v>
      </c>
      <c r="Z170" s="125">
        <v>0</v>
      </c>
      <c r="AA170" s="318">
        <f>$Z$170*$K$170</f>
        <v>0</v>
      </c>
      <c r="AB170" s="320"/>
      <c r="AC170" s="320"/>
      <c r="AD170" s="321"/>
      <c r="AR170" s="198" t="s">
        <v>140</v>
      </c>
      <c r="AT170" s="198" t="s">
        <v>136</v>
      </c>
      <c r="AU170" s="198" t="s">
        <v>80</v>
      </c>
      <c r="AY170" s="198" t="s">
        <v>135</v>
      </c>
      <c r="BE170" s="99">
        <f>IF($U$170="základní",$N$170,0)</f>
        <v>0</v>
      </c>
      <c r="BF170" s="99">
        <f>IF($U$170="snížená",$N$170,0)</f>
        <v>0</v>
      </c>
      <c r="BG170" s="99">
        <f>IF($U$170="zákl. přenesená",$N$170,0)</f>
        <v>0</v>
      </c>
      <c r="BH170" s="99">
        <f>IF($U$170="sníž. přenesená",$N$170,0)</f>
        <v>0</v>
      </c>
      <c r="BI170" s="99">
        <f>IF($U$170="nulová",$N$170,0)</f>
        <v>0</v>
      </c>
      <c r="BJ170" s="198" t="s">
        <v>20</v>
      </c>
      <c r="BK170" s="99">
        <f>ROUND($L$170*$K$170,2)</f>
        <v>0</v>
      </c>
      <c r="BL170" s="198" t="s">
        <v>140</v>
      </c>
    </row>
    <row r="171" spans="2:64" s="198" customFormat="1" ht="15.75" customHeight="1">
      <c r="B171" s="19"/>
      <c r="C171" s="127" t="s">
        <v>281</v>
      </c>
      <c r="D171" s="127" t="s">
        <v>208</v>
      </c>
      <c r="E171" s="128" t="s">
        <v>282</v>
      </c>
      <c r="F171" s="377" t="s">
        <v>283</v>
      </c>
      <c r="G171" s="378"/>
      <c r="H171" s="378"/>
      <c r="I171" s="378"/>
      <c r="J171" s="129" t="s">
        <v>173</v>
      </c>
      <c r="K171" s="130">
        <v>72.562</v>
      </c>
      <c r="L171" s="374">
        <v>0</v>
      </c>
      <c r="M171" s="373"/>
      <c r="N171" s="379">
        <f>ROUND($L$171*$K$171,2)</f>
        <v>0</v>
      </c>
      <c r="O171" s="373"/>
      <c r="P171" s="373"/>
      <c r="Q171" s="373"/>
      <c r="R171" s="20"/>
      <c r="T171" s="124"/>
      <c r="U171" s="26" t="s">
        <v>42</v>
      </c>
      <c r="V171" s="125">
        <v>0</v>
      </c>
      <c r="W171" s="125">
        <f>$V$171*$K$171</f>
        <v>0</v>
      </c>
      <c r="X171" s="125">
        <v>1</v>
      </c>
      <c r="Y171" s="125">
        <f>$X$171*$K$171</f>
        <v>72.562</v>
      </c>
      <c r="Z171" s="125">
        <v>0</v>
      </c>
      <c r="AA171" s="318">
        <f>$Z$171*$K$171</f>
        <v>0</v>
      </c>
      <c r="AB171" s="322"/>
      <c r="AC171" s="322"/>
      <c r="AD171" s="321"/>
      <c r="AR171" s="198" t="s">
        <v>157</v>
      </c>
      <c r="AT171" s="198" t="s">
        <v>208</v>
      </c>
      <c r="AU171" s="198" t="s">
        <v>80</v>
      </c>
      <c r="AY171" s="198" t="s">
        <v>135</v>
      </c>
      <c r="BE171" s="99">
        <f>IF($U$171="základní",$N$171,0)</f>
        <v>0</v>
      </c>
      <c r="BF171" s="99">
        <f>IF($U$171="snížená",$N$171,0)</f>
        <v>0</v>
      </c>
      <c r="BG171" s="99">
        <f>IF($U$171="zákl. přenesená",$N$171,0)</f>
        <v>0</v>
      </c>
      <c r="BH171" s="99">
        <f>IF($U$171="sníž. přenesená",$N$171,0)</f>
        <v>0</v>
      </c>
      <c r="BI171" s="99">
        <f>IF($U$171="nulová",$N$171,0)</f>
        <v>0</v>
      </c>
      <c r="BJ171" s="198" t="s">
        <v>20</v>
      </c>
      <c r="BK171" s="99">
        <f>ROUND($L$171*$K$171,2)</f>
        <v>0</v>
      </c>
      <c r="BL171" s="198" t="s">
        <v>140</v>
      </c>
    </row>
    <row r="172" spans="2:64" s="198" customFormat="1" ht="15.75" customHeight="1">
      <c r="B172" s="19"/>
      <c r="C172" s="127" t="s">
        <v>284</v>
      </c>
      <c r="D172" s="127" t="s">
        <v>208</v>
      </c>
      <c r="E172" s="128" t="s">
        <v>285</v>
      </c>
      <c r="F172" s="377" t="s">
        <v>286</v>
      </c>
      <c r="G172" s="378"/>
      <c r="H172" s="378"/>
      <c r="I172" s="378"/>
      <c r="J172" s="129" t="s">
        <v>173</v>
      </c>
      <c r="K172" s="130">
        <v>362.811</v>
      </c>
      <c r="L172" s="374">
        <v>0</v>
      </c>
      <c r="M172" s="373"/>
      <c r="N172" s="379">
        <f>ROUND($L$172*$K$172,2)</f>
        <v>0</v>
      </c>
      <c r="O172" s="373"/>
      <c r="P172" s="373"/>
      <c r="Q172" s="373"/>
      <c r="R172" s="20"/>
      <c r="T172" s="124"/>
      <c r="U172" s="26" t="s">
        <v>42</v>
      </c>
      <c r="V172" s="125">
        <v>0</v>
      </c>
      <c r="W172" s="125">
        <f>$V$172*$K$172</f>
        <v>0</v>
      </c>
      <c r="X172" s="125">
        <v>1</v>
      </c>
      <c r="Y172" s="125">
        <f>$X$172*$K$172</f>
        <v>362.811</v>
      </c>
      <c r="Z172" s="125">
        <v>0</v>
      </c>
      <c r="AA172" s="318">
        <f>$Z$172*$K$172</f>
        <v>0</v>
      </c>
      <c r="AB172" s="322"/>
      <c r="AC172" s="322"/>
      <c r="AD172" s="321"/>
      <c r="AR172" s="198" t="s">
        <v>157</v>
      </c>
      <c r="AT172" s="198" t="s">
        <v>208</v>
      </c>
      <c r="AU172" s="198" t="s">
        <v>80</v>
      </c>
      <c r="AY172" s="198" t="s">
        <v>135</v>
      </c>
      <c r="BE172" s="99">
        <f>IF($U$172="základní",$N$172,0)</f>
        <v>0</v>
      </c>
      <c r="BF172" s="99">
        <f>IF($U$172="snížená",$N$172,0)</f>
        <v>0</v>
      </c>
      <c r="BG172" s="99">
        <f>IF($U$172="zákl. přenesená",$N$172,0)</f>
        <v>0</v>
      </c>
      <c r="BH172" s="99">
        <f>IF($U$172="sníž. přenesená",$N$172,0)</f>
        <v>0</v>
      </c>
      <c r="BI172" s="99">
        <f>IF($U$172="nulová",$N$172,0)</f>
        <v>0</v>
      </c>
      <c r="BJ172" s="198" t="s">
        <v>20</v>
      </c>
      <c r="BK172" s="99">
        <f>ROUND($L$172*$K$172,2)</f>
        <v>0</v>
      </c>
      <c r="BL172" s="198" t="s">
        <v>140</v>
      </c>
    </row>
    <row r="173" spans="2:64" s="198" customFormat="1" ht="27" customHeight="1">
      <c r="B173" s="19"/>
      <c r="C173" s="120" t="s">
        <v>287</v>
      </c>
      <c r="D173" s="120" t="s">
        <v>136</v>
      </c>
      <c r="E173" s="121" t="s">
        <v>288</v>
      </c>
      <c r="F173" s="372" t="s">
        <v>289</v>
      </c>
      <c r="G173" s="373"/>
      <c r="H173" s="373"/>
      <c r="I173" s="373"/>
      <c r="J173" s="122" t="s">
        <v>160</v>
      </c>
      <c r="K173" s="123">
        <v>49.7</v>
      </c>
      <c r="L173" s="374">
        <v>0</v>
      </c>
      <c r="M173" s="373"/>
      <c r="N173" s="374">
        <f>ROUND($L$173*$K$173,2)</f>
        <v>0</v>
      </c>
      <c r="O173" s="373"/>
      <c r="P173" s="373"/>
      <c r="Q173" s="373"/>
      <c r="R173" s="20"/>
      <c r="T173" s="124"/>
      <c r="U173" s="26" t="s">
        <v>42</v>
      </c>
      <c r="V173" s="125">
        <v>0.046</v>
      </c>
      <c r="W173" s="125">
        <f>$V$173*$K$173</f>
        <v>2.2862</v>
      </c>
      <c r="X173" s="125">
        <v>0.0036</v>
      </c>
      <c r="Y173" s="125">
        <f>$X$173*$K$173</f>
        <v>0.17892</v>
      </c>
      <c r="Z173" s="125">
        <v>0</v>
      </c>
      <c r="AA173" s="318">
        <f>$Z$173*$K$173</f>
        <v>0</v>
      </c>
      <c r="AB173" s="320"/>
      <c r="AC173" s="320"/>
      <c r="AD173" s="321"/>
      <c r="AR173" s="198" t="s">
        <v>140</v>
      </c>
      <c r="AT173" s="198" t="s">
        <v>136</v>
      </c>
      <c r="AU173" s="198" t="s">
        <v>80</v>
      </c>
      <c r="AY173" s="198" t="s">
        <v>135</v>
      </c>
      <c r="BE173" s="99">
        <f>IF($U$173="základní",$N$173,0)</f>
        <v>0</v>
      </c>
      <c r="BF173" s="99">
        <f>IF($U$173="snížená",$N$173,0)</f>
        <v>0</v>
      </c>
      <c r="BG173" s="99">
        <f>IF($U$173="zákl. přenesená",$N$173,0)</f>
        <v>0</v>
      </c>
      <c r="BH173" s="99">
        <f>IF($U$173="sníž. přenesená",$N$173,0)</f>
        <v>0</v>
      </c>
      <c r="BI173" s="99">
        <f>IF($U$173="nulová",$N$173,0)</f>
        <v>0</v>
      </c>
      <c r="BJ173" s="198" t="s">
        <v>20</v>
      </c>
      <c r="BK173" s="99">
        <f>ROUND($L$173*$K$173,2)</f>
        <v>0</v>
      </c>
      <c r="BL173" s="198" t="s">
        <v>140</v>
      </c>
    </row>
    <row r="174" spans="2:64" s="198" customFormat="1" ht="27" customHeight="1" hidden="1">
      <c r="B174" s="19"/>
      <c r="C174" s="120" t="s">
        <v>290</v>
      </c>
      <c r="D174" s="120" t="s">
        <v>136</v>
      </c>
      <c r="E174" s="121" t="s">
        <v>291</v>
      </c>
      <c r="F174" s="372" t="s">
        <v>292</v>
      </c>
      <c r="G174" s="373"/>
      <c r="H174" s="373"/>
      <c r="I174" s="373"/>
      <c r="J174" s="122" t="s">
        <v>160</v>
      </c>
      <c r="K174" s="123">
        <v>0</v>
      </c>
      <c r="L174" s="374">
        <v>0</v>
      </c>
      <c r="M174" s="373"/>
      <c r="N174" s="374">
        <f>ROUND($L$174*$K$174,2)</f>
        <v>0</v>
      </c>
      <c r="O174" s="373"/>
      <c r="P174" s="373"/>
      <c r="Q174" s="373"/>
      <c r="R174" s="20"/>
      <c r="T174" s="124"/>
      <c r="U174" s="26" t="s">
        <v>42</v>
      </c>
      <c r="V174" s="125">
        <v>0.136</v>
      </c>
      <c r="W174" s="125">
        <f>$V$174*$K$174</f>
        <v>0</v>
      </c>
      <c r="X174" s="125">
        <v>0.08088</v>
      </c>
      <c r="Y174" s="125">
        <f>$X$174*$K$174</f>
        <v>0</v>
      </c>
      <c r="Z174" s="125">
        <v>0</v>
      </c>
      <c r="AA174" s="318">
        <f>$Z$174*$K$174</f>
        <v>0</v>
      </c>
      <c r="AB174" s="320"/>
      <c r="AC174" s="320"/>
      <c r="AD174" s="321"/>
      <c r="AR174" s="198" t="s">
        <v>140</v>
      </c>
      <c r="AT174" s="198" t="s">
        <v>136</v>
      </c>
      <c r="AU174" s="198" t="s">
        <v>80</v>
      </c>
      <c r="AY174" s="198" t="s">
        <v>135</v>
      </c>
      <c r="BE174" s="99">
        <f>IF($U$174="základní",$N$174,0)</f>
        <v>0</v>
      </c>
      <c r="BF174" s="99">
        <f>IF($U$174="snížená",$N$174,0)</f>
        <v>0</v>
      </c>
      <c r="BG174" s="99">
        <f>IF($U$174="zákl. přenesená",$N$174,0)</f>
        <v>0</v>
      </c>
      <c r="BH174" s="99">
        <f>IF($U$174="sníž. přenesená",$N$174,0)</f>
        <v>0</v>
      </c>
      <c r="BI174" s="99">
        <f>IF($U$174="nulová",$N$174,0)</f>
        <v>0</v>
      </c>
      <c r="BJ174" s="198" t="s">
        <v>20</v>
      </c>
      <c r="BK174" s="99">
        <f>ROUND($L$174*$K$174,2)</f>
        <v>0</v>
      </c>
      <c r="BL174" s="198" t="s">
        <v>140</v>
      </c>
    </row>
    <row r="175" spans="2:64" s="198" customFormat="1" ht="15.75" customHeight="1" hidden="1">
      <c r="B175" s="19"/>
      <c r="C175" s="127" t="s">
        <v>293</v>
      </c>
      <c r="D175" s="127" t="s">
        <v>208</v>
      </c>
      <c r="E175" s="128" t="s">
        <v>294</v>
      </c>
      <c r="F175" s="377" t="s">
        <v>295</v>
      </c>
      <c r="G175" s="378"/>
      <c r="H175" s="378"/>
      <c r="I175" s="378"/>
      <c r="J175" s="129" t="s">
        <v>296</v>
      </c>
      <c r="K175" s="130">
        <v>0</v>
      </c>
      <c r="L175" s="374">
        <v>0</v>
      </c>
      <c r="M175" s="373"/>
      <c r="N175" s="379">
        <f>ROUND($L$175*$K$175,2)</f>
        <v>0</v>
      </c>
      <c r="O175" s="373"/>
      <c r="P175" s="373"/>
      <c r="Q175" s="373"/>
      <c r="R175" s="20"/>
      <c r="T175" s="124"/>
      <c r="U175" s="26" t="s">
        <v>42</v>
      </c>
      <c r="V175" s="125">
        <v>0</v>
      </c>
      <c r="W175" s="125">
        <f>$V$175*$K$175</f>
        <v>0</v>
      </c>
      <c r="X175" s="125">
        <v>0.0025</v>
      </c>
      <c r="Y175" s="125">
        <f>$X$175*$K$175</f>
        <v>0</v>
      </c>
      <c r="Z175" s="125">
        <v>0</v>
      </c>
      <c r="AA175" s="318">
        <f>$Z$175*$K$175</f>
        <v>0</v>
      </c>
      <c r="AB175" s="322"/>
      <c r="AC175" s="322"/>
      <c r="AD175" s="321"/>
      <c r="AR175" s="198" t="s">
        <v>157</v>
      </c>
      <c r="AT175" s="198" t="s">
        <v>208</v>
      </c>
      <c r="AU175" s="198" t="s">
        <v>80</v>
      </c>
      <c r="AY175" s="198" t="s">
        <v>135</v>
      </c>
      <c r="BE175" s="99">
        <f>IF($U$175="základní",$N$175,0)</f>
        <v>0</v>
      </c>
      <c r="BF175" s="99">
        <f>IF($U$175="snížená",$N$175,0)</f>
        <v>0</v>
      </c>
      <c r="BG175" s="99">
        <f>IF($U$175="zákl. přenesená",$N$175,0)</f>
        <v>0</v>
      </c>
      <c r="BH175" s="99">
        <f>IF($U$175="sníž. přenesená",$N$175,0)</f>
        <v>0</v>
      </c>
      <c r="BI175" s="99">
        <f>IF($U$175="nulová",$N$175,0)</f>
        <v>0</v>
      </c>
      <c r="BJ175" s="198" t="s">
        <v>20</v>
      </c>
      <c r="BK175" s="99">
        <f>ROUND($L$175*$K$175,2)</f>
        <v>0</v>
      </c>
      <c r="BL175" s="198" t="s">
        <v>140</v>
      </c>
    </row>
    <row r="176" spans="2:64" s="198" customFormat="1" ht="27" customHeight="1">
      <c r="B176" s="19"/>
      <c r="C176" s="120" t="s">
        <v>297</v>
      </c>
      <c r="D176" s="120" t="s">
        <v>136</v>
      </c>
      <c r="E176" s="121" t="s">
        <v>298</v>
      </c>
      <c r="F176" s="372" t="s">
        <v>299</v>
      </c>
      <c r="G176" s="373"/>
      <c r="H176" s="373"/>
      <c r="I176" s="373"/>
      <c r="J176" s="122" t="s">
        <v>139</v>
      </c>
      <c r="K176" s="123">
        <v>2701.92</v>
      </c>
      <c r="L176" s="374">
        <v>0</v>
      </c>
      <c r="M176" s="373"/>
      <c r="N176" s="374">
        <f>ROUND($L$176*$K$176,2)</f>
        <v>0</v>
      </c>
      <c r="O176" s="373"/>
      <c r="P176" s="373"/>
      <c r="Q176" s="373"/>
      <c r="R176" s="20"/>
      <c r="T176" s="124"/>
      <c r="U176" s="26" t="s">
        <v>42</v>
      </c>
      <c r="V176" s="125">
        <v>0.016</v>
      </c>
      <c r="W176" s="125">
        <f>$V$176*$K$176</f>
        <v>43.230720000000005</v>
      </c>
      <c r="X176" s="125">
        <v>0</v>
      </c>
      <c r="Y176" s="125">
        <f>$X$176*$K$176</f>
        <v>0</v>
      </c>
      <c r="Z176" s="125">
        <v>0</v>
      </c>
      <c r="AA176" s="318">
        <f>$Z$176*$K$176</f>
        <v>0</v>
      </c>
      <c r="AB176" s="320"/>
      <c r="AC176" s="320"/>
      <c r="AD176" s="321"/>
      <c r="AR176" s="198" t="s">
        <v>140</v>
      </c>
      <c r="AT176" s="198" t="s">
        <v>136</v>
      </c>
      <c r="AU176" s="198" t="s">
        <v>80</v>
      </c>
      <c r="AY176" s="198" t="s">
        <v>135</v>
      </c>
      <c r="BE176" s="99">
        <f>IF($U$176="základní",$N$176,0)</f>
        <v>0</v>
      </c>
      <c r="BF176" s="99">
        <f>IF($U$176="snížená",$N$176,0)</f>
        <v>0</v>
      </c>
      <c r="BG176" s="99">
        <f>IF($U$176="zákl. přenesená",$N$176,0)</f>
        <v>0</v>
      </c>
      <c r="BH176" s="99">
        <f>IF($U$176="sníž. přenesená",$N$176,0)</f>
        <v>0</v>
      </c>
      <c r="BI176" s="99">
        <f>IF($U$176="nulová",$N$176,0)</f>
        <v>0</v>
      </c>
      <c r="BJ176" s="198" t="s">
        <v>20</v>
      </c>
      <c r="BK176" s="99">
        <f>ROUND($L$176*$K$176,2)</f>
        <v>0</v>
      </c>
      <c r="BL176" s="198" t="s">
        <v>140</v>
      </c>
    </row>
    <row r="177" spans="2:64" s="198" customFormat="1" ht="27" customHeight="1">
      <c r="B177" s="19"/>
      <c r="C177" s="120" t="s">
        <v>300</v>
      </c>
      <c r="D177" s="120" t="s">
        <v>136</v>
      </c>
      <c r="E177" s="121" t="s">
        <v>301</v>
      </c>
      <c r="F177" s="372" t="s">
        <v>302</v>
      </c>
      <c r="G177" s="373"/>
      <c r="H177" s="373"/>
      <c r="I177" s="373"/>
      <c r="J177" s="122" t="s">
        <v>139</v>
      </c>
      <c r="K177" s="123">
        <f>63.875+103.125</f>
        <v>167</v>
      </c>
      <c r="L177" s="374">
        <v>0</v>
      </c>
      <c r="M177" s="373"/>
      <c r="N177" s="374">
        <f>ROUND($L$177*$K$177,2)</f>
        <v>0</v>
      </c>
      <c r="O177" s="373"/>
      <c r="P177" s="373"/>
      <c r="Q177" s="373"/>
      <c r="R177" s="20"/>
      <c r="T177" s="124"/>
      <c r="U177" s="26" t="s">
        <v>42</v>
      </c>
      <c r="V177" s="125">
        <v>0.037</v>
      </c>
      <c r="W177" s="125">
        <f>$V$177*$K$177</f>
        <v>6.178999999999999</v>
      </c>
      <c r="X177" s="125">
        <v>0.30361</v>
      </c>
      <c r="Y177" s="125">
        <f>$X$177*$K$177</f>
        <v>50.70287</v>
      </c>
      <c r="Z177" s="125">
        <v>0</v>
      </c>
      <c r="AA177" s="318">
        <f>$Z$177*$K$177</f>
        <v>0</v>
      </c>
      <c r="AB177" s="320"/>
      <c r="AC177" s="320"/>
      <c r="AD177" s="321"/>
      <c r="AR177" s="198" t="s">
        <v>140</v>
      </c>
      <c r="AT177" s="198" t="s">
        <v>136</v>
      </c>
      <c r="AU177" s="198" t="s">
        <v>80</v>
      </c>
      <c r="AY177" s="198" t="s">
        <v>135</v>
      </c>
      <c r="BE177" s="99">
        <f>IF($U$177="základní",$N$177,0)</f>
        <v>0</v>
      </c>
      <c r="BF177" s="99">
        <f>IF($U$177="snížená",$N$177,0)</f>
        <v>0</v>
      </c>
      <c r="BG177" s="99">
        <f>IF($U$177="zákl. přenesená",$N$177,0)</f>
        <v>0</v>
      </c>
      <c r="BH177" s="99">
        <f>IF($U$177="sníž. přenesená",$N$177,0)</f>
        <v>0</v>
      </c>
      <c r="BI177" s="99">
        <f>IF($U$177="nulová",$N$177,0)</f>
        <v>0</v>
      </c>
      <c r="BJ177" s="198" t="s">
        <v>20</v>
      </c>
      <c r="BK177" s="99">
        <f>ROUND($L$177*$K$177,2)</f>
        <v>0</v>
      </c>
      <c r="BL177" s="198" t="s">
        <v>140</v>
      </c>
    </row>
    <row r="178" spans="2:64" s="198" customFormat="1" ht="27" customHeight="1" hidden="1">
      <c r="B178" s="19"/>
      <c r="C178" s="120" t="s">
        <v>303</v>
      </c>
      <c r="D178" s="120" t="s">
        <v>136</v>
      </c>
      <c r="E178" s="121" t="s">
        <v>304</v>
      </c>
      <c r="F178" s="372" t="s">
        <v>305</v>
      </c>
      <c r="G178" s="373"/>
      <c r="H178" s="373"/>
      <c r="I178" s="373"/>
      <c r="J178" s="122" t="s">
        <v>139</v>
      </c>
      <c r="K178" s="123">
        <v>0</v>
      </c>
      <c r="L178" s="374">
        <v>0</v>
      </c>
      <c r="M178" s="373"/>
      <c r="N178" s="374">
        <f>ROUND($L$178*$K$178,2)</f>
        <v>0</v>
      </c>
      <c r="O178" s="373"/>
      <c r="P178" s="373"/>
      <c r="Q178" s="373"/>
      <c r="R178" s="20"/>
      <c r="T178" s="124"/>
      <c r="U178" s="26" t="s">
        <v>42</v>
      </c>
      <c r="V178" s="125">
        <v>0.013</v>
      </c>
      <c r="W178" s="125">
        <f>$V$178*$K$178</f>
        <v>0</v>
      </c>
      <c r="X178" s="125">
        <v>0</v>
      </c>
      <c r="Y178" s="125">
        <f>$X$178*$K$178</f>
        <v>0</v>
      </c>
      <c r="Z178" s="125">
        <v>0</v>
      </c>
      <c r="AA178" s="318">
        <f>$Z$178*$K$178</f>
        <v>0</v>
      </c>
      <c r="AB178" s="320"/>
      <c r="AC178" s="320"/>
      <c r="AD178" s="321"/>
      <c r="AR178" s="198" t="s">
        <v>140</v>
      </c>
      <c r="AT178" s="198" t="s">
        <v>136</v>
      </c>
      <c r="AU178" s="198" t="s">
        <v>80</v>
      </c>
      <c r="AY178" s="198" t="s">
        <v>135</v>
      </c>
      <c r="BE178" s="99">
        <f>IF($U$178="základní",$N$178,0)</f>
        <v>0</v>
      </c>
      <c r="BF178" s="99">
        <f>IF($U$178="snížená",$N$178,0)</f>
        <v>0</v>
      </c>
      <c r="BG178" s="99">
        <f>IF($U$178="zákl. přenesená",$N$178,0)</f>
        <v>0</v>
      </c>
      <c r="BH178" s="99">
        <f>IF($U$178="sníž. přenesená",$N$178,0)</f>
        <v>0</v>
      </c>
      <c r="BI178" s="99">
        <f>IF($U$178="nulová",$N$178,0)</f>
        <v>0</v>
      </c>
      <c r="BJ178" s="198" t="s">
        <v>20</v>
      </c>
      <c r="BK178" s="99">
        <f>ROUND($L$178*$K$178,2)</f>
        <v>0</v>
      </c>
      <c r="BL178" s="198" t="s">
        <v>140</v>
      </c>
    </row>
    <row r="179" spans="2:64" s="198" customFormat="1" ht="27" customHeight="1" hidden="1">
      <c r="B179" s="19"/>
      <c r="C179" s="120" t="s">
        <v>306</v>
      </c>
      <c r="D179" s="120" t="s">
        <v>136</v>
      </c>
      <c r="E179" s="121" t="s">
        <v>307</v>
      </c>
      <c r="F179" s="372" t="s">
        <v>308</v>
      </c>
      <c r="G179" s="373"/>
      <c r="H179" s="373"/>
      <c r="I179" s="373"/>
      <c r="J179" s="122" t="s">
        <v>139</v>
      </c>
      <c r="K179" s="123">
        <v>0</v>
      </c>
      <c r="L179" s="374">
        <v>0</v>
      </c>
      <c r="M179" s="373"/>
      <c r="N179" s="374">
        <f>ROUND($L$179*$K$179,2)</f>
        <v>0</v>
      </c>
      <c r="O179" s="373"/>
      <c r="P179" s="373"/>
      <c r="Q179" s="373"/>
      <c r="R179" s="20"/>
      <c r="T179" s="124"/>
      <c r="U179" s="26" t="s">
        <v>42</v>
      </c>
      <c r="V179" s="125">
        <v>0.017</v>
      </c>
      <c r="W179" s="125">
        <f>$V$179*$K$179</f>
        <v>0</v>
      </c>
      <c r="X179" s="125">
        <v>0</v>
      </c>
      <c r="Y179" s="125">
        <f>$X$179*$K$179</f>
        <v>0</v>
      </c>
      <c r="Z179" s="125">
        <v>0</v>
      </c>
      <c r="AA179" s="318">
        <f>$Z$179*$K$179</f>
        <v>0</v>
      </c>
      <c r="AB179" s="320"/>
      <c r="AC179" s="320"/>
      <c r="AD179" s="321"/>
      <c r="AR179" s="198" t="s">
        <v>140</v>
      </c>
      <c r="AT179" s="198" t="s">
        <v>136</v>
      </c>
      <c r="AU179" s="198" t="s">
        <v>80</v>
      </c>
      <c r="AY179" s="198" t="s">
        <v>135</v>
      </c>
      <c r="BE179" s="99">
        <f>IF($U$179="základní",$N$179,0)</f>
        <v>0</v>
      </c>
      <c r="BF179" s="99">
        <f>IF($U$179="snížená",$N$179,0)</f>
        <v>0</v>
      </c>
      <c r="BG179" s="99">
        <f>IF($U$179="zákl. přenesená",$N$179,0)</f>
        <v>0</v>
      </c>
      <c r="BH179" s="99">
        <f>IF($U$179="sníž. přenesená",$N$179,0)</f>
        <v>0</v>
      </c>
      <c r="BI179" s="99">
        <f>IF($U$179="nulová",$N$179,0)</f>
        <v>0</v>
      </c>
      <c r="BJ179" s="198" t="s">
        <v>20</v>
      </c>
      <c r="BK179" s="99">
        <f>ROUND($L$179*$K$179,2)</f>
        <v>0</v>
      </c>
      <c r="BL179" s="198" t="s">
        <v>140</v>
      </c>
    </row>
    <row r="180" spans="2:64" s="198" customFormat="1" ht="27" customHeight="1">
      <c r="B180" s="19"/>
      <c r="C180" s="120" t="s">
        <v>309</v>
      </c>
      <c r="D180" s="120" t="s">
        <v>136</v>
      </c>
      <c r="E180" s="121" t="s">
        <v>310</v>
      </c>
      <c r="F180" s="372" t="s">
        <v>311</v>
      </c>
      <c r="G180" s="373"/>
      <c r="H180" s="373"/>
      <c r="I180" s="373"/>
      <c r="J180" s="122" t="s">
        <v>139</v>
      </c>
      <c r="K180" s="123">
        <v>2701.92</v>
      </c>
      <c r="L180" s="374">
        <v>0</v>
      </c>
      <c r="M180" s="373"/>
      <c r="N180" s="374">
        <f>ROUND($L$180*$K$180,2)</f>
        <v>0</v>
      </c>
      <c r="O180" s="373"/>
      <c r="P180" s="373"/>
      <c r="Q180" s="373"/>
      <c r="R180" s="20"/>
      <c r="T180" s="124"/>
      <c r="U180" s="26" t="s">
        <v>42</v>
      </c>
      <c r="V180" s="125">
        <v>0.004</v>
      </c>
      <c r="W180" s="125">
        <f>$V$180*$K$180</f>
        <v>10.807680000000001</v>
      </c>
      <c r="X180" s="125">
        <v>0.00601</v>
      </c>
      <c r="Y180" s="125">
        <f>$X$180*$K$180</f>
        <v>16.238539199999998</v>
      </c>
      <c r="Z180" s="125">
        <v>0</v>
      </c>
      <c r="AA180" s="318">
        <f>$Z$180*$K$180</f>
        <v>0</v>
      </c>
      <c r="AB180" s="320"/>
      <c r="AC180" s="320"/>
      <c r="AD180" s="321"/>
      <c r="AR180" s="198" t="s">
        <v>140</v>
      </c>
      <c r="AT180" s="198" t="s">
        <v>136</v>
      </c>
      <c r="AU180" s="198" t="s">
        <v>80</v>
      </c>
      <c r="AY180" s="198" t="s">
        <v>135</v>
      </c>
      <c r="BE180" s="99">
        <f>IF($U$180="základní",$N$180,0)</f>
        <v>0</v>
      </c>
      <c r="BF180" s="99">
        <f>IF($U$180="snížená",$N$180,0)</f>
        <v>0</v>
      </c>
      <c r="BG180" s="99">
        <f>IF($U$180="zákl. přenesená",$N$180,0)</f>
        <v>0</v>
      </c>
      <c r="BH180" s="99">
        <f>IF($U$180="sníž. přenesená",$N$180,0)</f>
        <v>0</v>
      </c>
      <c r="BI180" s="99">
        <f>IF($U$180="nulová",$N$180,0)</f>
        <v>0</v>
      </c>
      <c r="BJ180" s="198" t="s">
        <v>20</v>
      </c>
      <c r="BK180" s="99">
        <f>ROUND($L$180*$K$180,2)</f>
        <v>0</v>
      </c>
      <c r="BL180" s="198" t="s">
        <v>140</v>
      </c>
    </row>
    <row r="181" spans="2:64" s="198" customFormat="1" ht="27" customHeight="1">
      <c r="B181" s="19"/>
      <c r="C181" s="120" t="s">
        <v>312</v>
      </c>
      <c r="D181" s="120" t="s">
        <v>136</v>
      </c>
      <c r="E181" s="121" t="s">
        <v>313</v>
      </c>
      <c r="F181" s="372" t="s">
        <v>314</v>
      </c>
      <c r="G181" s="373"/>
      <c r="H181" s="373"/>
      <c r="I181" s="373"/>
      <c r="J181" s="122" t="s">
        <v>139</v>
      </c>
      <c r="K181" s="123">
        <v>2598</v>
      </c>
      <c r="L181" s="374">
        <v>0</v>
      </c>
      <c r="M181" s="373"/>
      <c r="N181" s="374">
        <f>ROUND($L$181*$K$181,2)</f>
        <v>0</v>
      </c>
      <c r="O181" s="373"/>
      <c r="P181" s="373"/>
      <c r="Q181" s="373"/>
      <c r="R181" s="20"/>
      <c r="T181" s="124"/>
      <c r="U181" s="26" t="s">
        <v>42</v>
      </c>
      <c r="V181" s="125">
        <v>0.002</v>
      </c>
      <c r="W181" s="125">
        <f>$V$181*$K$181</f>
        <v>5.196</v>
      </c>
      <c r="X181" s="125">
        <v>0.00071</v>
      </c>
      <c r="Y181" s="125">
        <f>$X$181*$K$181</f>
        <v>1.84458</v>
      </c>
      <c r="Z181" s="125">
        <v>0</v>
      </c>
      <c r="AA181" s="318">
        <f>$Z$181*$K$181</f>
        <v>0</v>
      </c>
      <c r="AB181" s="320"/>
      <c r="AC181" s="320"/>
      <c r="AD181" s="321"/>
      <c r="AR181" s="198" t="s">
        <v>140</v>
      </c>
      <c r="AT181" s="198" t="s">
        <v>136</v>
      </c>
      <c r="AU181" s="198" t="s">
        <v>80</v>
      </c>
      <c r="AY181" s="198" t="s">
        <v>135</v>
      </c>
      <c r="BE181" s="99">
        <f>IF($U$181="základní",$N$181,0)</f>
        <v>0</v>
      </c>
      <c r="BF181" s="99">
        <f>IF($U$181="snížená",$N$181,0)</f>
        <v>0</v>
      </c>
      <c r="BG181" s="99">
        <f>IF($U$181="zákl. přenesená",$N$181,0)</f>
        <v>0</v>
      </c>
      <c r="BH181" s="99">
        <f>IF($U$181="sníž. přenesená",$N$181,0)</f>
        <v>0</v>
      </c>
      <c r="BI181" s="99">
        <f>IF($U$181="nulová",$N$181,0)</f>
        <v>0</v>
      </c>
      <c r="BJ181" s="198" t="s">
        <v>20</v>
      </c>
      <c r="BK181" s="99">
        <f>ROUND($L$181*$K$181,2)</f>
        <v>0</v>
      </c>
      <c r="BL181" s="198" t="s">
        <v>140</v>
      </c>
    </row>
    <row r="182" spans="2:64" s="198" customFormat="1" ht="27" customHeight="1" hidden="1">
      <c r="B182" s="19"/>
      <c r="C182" s="120" t="s">
        <v>315</v>
      </c>
      <c r="D182" s="120" t="s">
        <v>136</v>
      </c>
      <c r="E182" s="121" t="s">
        <v>316</v>
      </c>
      <c r="F182" s="372" t="s">
        <v>317</v>
      </c>
      <c r="G182" s="373"/>
      <c r="H182" s="373"/>
      <c r="I182" s="373"/>
      <c r="J182" s="122" t="s">
        <v>139</v>
      </c>
      <c r="K182" s="123">
        <v>0</v>
      </c>
      <c r="L182" s="374">
        <v>0</v>
      </c>
      <c r="M182" s="373"/>
      <c r="N182" s="374">
        <f>ROUND($L$182*$K$182,2)</f>
        <v>0</v>
      </c>
      <c r="O182" s="373"/>
      <c r="P182" s="373"/>
      <c r="Q182" s="373"/>
      <c r="R182" s="20"/>
      <c r="T182" s="124"/>
      <c r="U182" s="26" t="s">
        <v>42</v>
      </c>
      <c r="V182" s="125">
        <v>0.031</v>
      </c>
      <c r="W182" s="125">
        <f>$V$182*$K$182</f>
        <v>0</v>
      </c>
      <c r="X182" s="125">
        <v>0</v>
      </c>
      <c r="Y182" s="125">
        <f>$X$182*$K$182</f>
        <v>0</v>
      </c>
      <c r="Z182" s="125">
        <v>0</v>
      </c>
      <c r="AA182" s="318">
        <f>$Z$182*$K$182</f>
        <v>0</v>
      </c>
      <c r="AB182" s="320"/>
      <c r="AC182" s="320"/>
      <c r="AD182" s="321"/>
      <c r="AR182" s="198" t="s">
        <v>140</v>
      </c>
      <c r="AT182" s="198" t="s">
        <v>136</v>
      </c>
      <c r="AU182" s="198" t="s">
        <v>80</v>
      </c>
      <c r="AY182" s="198" t="s">
        <v>135</v>
      </c>
      <c r="BE182" s="99">
        <f>IF($U$182="základní",$N$182,0)</f>
        <v>0</v>
      </c>
      <c r="BF182" s="99">
        <f>IF($U$182="snížená",$N$182,0)</f>
        <v>0</v>
      </c>
      <c r="BG182" s="99">
        <f>IF($U$182="zákl. přenesená",$N$182,0)</f>
        <v>0</v>
      </c>
      <c r="BH182" s="99">
        <f>IF($U$182="sníž. přenesená",$N$182,0)</f>
        <v>0</v>
      </c>
      <c r="BI182" s="99">
        <f>IF($U$182="nulová",$N$182,0)</f>
        <v>0</v>
      </c>
      <c r="BJ182" s="198" t="s">
        <v>20</v>
      </c>
      <c r="BK182" s="99">
        <f>ROUND($L$182*$K$182,2)</f>
        <v>0</v>
      </c>
      <c r="BL182" s="198" t="s">
        <v>140</v>
      </c>
    </row>
    <row r="183" spans="2:64" s="198" customFormat="1" ht="15.75" customHeight="1" hidden="1">
      <c r="B183" s="19"/>
      <c r="C183" s="120" t="s">
        <v>318</v>
      </c>
      <c r="D183" s="120" t="s">
        <v>136</v>
      </c>
      <c r="E183" s="121" t="s">
        <v>319</v>
      </c>
      <c r="F183" s="372" t="s">
        <v>320</v>
      </c>
      <c r="G183" s="373"/>
      <c r="H183" s="373"/>
      <c r="I183" s="373"/>
      <c r="J183" s="122" t="s">
        <v>139</v>
      </c>
      <c r="K183" s="123">
        <v>0</v>
      </c>
      <c r="L183" s="374">
        <v>0</v>
      </c>
      <c r="M183" s="373"/>
      <c r="N183" s="374">
        <f>ROUND($L$183*$K$183,2)</f>
        <v>0</v>
      </c>
      <c r="O183" s="373"/>
      <c r="P183" s="373"/>
      <c r="Q183" s="373"/>
      <c r="R183" s="20"/>
      <c r="T183" s="124"/>
      <c r="U183" s="26" t="s">
        <v>42</v>
      </c>
      <c r="V183" s="125">
        <v>0.031</v>
      </c>
      <c r="W183" s="125">
        <f>$V$183*$K$183</f>
        <v>0</v>
      </c>
      <c r="X183" s="125">
        <v>0</v>
      </c>
      <c r="Y183" s="125">
        <f>$X$183*$K$183</f>
        <v>0</v>
      </c>
      <c r="Z183" s="125">
        <v>0</v>
      </c>
      <c r="AA183" s="318">
        <f>$Z$183*$K$183</f>
        <v>0</v>
      </c>
      <c r="AB183" s="320"/>
      <c r="AC183" s="320"/>
      <c r="AD183" s="321"/>
      <c r="AR183" s="198" t="s">
        <v>140</v>
      </c>
      <c r="AT183" s="198" t="s">
        <v>136</v>
      </c>
      <c r="AU183" s="198" t="s">
        <v>80</v>
      </c>
      <c r="AY183" s="198" t="s">
        <v>135</v>
      </c>
      <c r="BE183" s="99">
        <f>IF($U$183="základní",$N$183,0)</f>
        <v>0</v>
      </c>
      <c r="BF183" s="99">
        <f>IF($U$183="snížená",$N$183,0)</f>
        <v>0</v>
      </c>
      <c r="BG183" s="99">
        <f>IF($U$183="zákl. přenesená",$N$183,0)</f>
        <v>0</v>
      </c>
      <c r="BH183" s="99">
        <f>IF($U$183="sníž. přenesená",$N$183,0)</f>
        <v>0</v>
      </c>
      <c r="BI183" s="99">
        <f>IF($U$183="nulová",$N$183,0)</f>
        <v>0</v>
      </c>
      <c r="BJ183" s="198" t="s">
        <v>20</v>
      </c>
      <c r="BK183" s="99">
        <f>ROUND($L$183*$K$183,2)</f>
        <v>0</v>
      </c>
      <c r="BL183" s="198" t="s">
        <v>140</v>
      </c>
    </row>
    <row r="184" spans="2:64" s="198" customFormat="1" ht="27" customHeight="1" hidden="1">
      <c r="B184" s="19"/>
      <c r="C184" s="120" t="s">
        <v>321</v>
      </c>
      <c r="D184" s="120" t="s">
        <v>136</v>
      </c>
      <c r="E184" s="121" t="s">
        <v>322</v>
      </c>
      <c r="F184" s="372" t="s">
        <v>323</v>
      </c>
      <c r="G184" s="373"/>
      <c r="H184" s="373"/>
      <c r="I184" s="373"/>
      <c r="J184" s="122" t="s">
        <v>139</v>
      </c>
      <c r="K184" s="123">
        <v>0</v>
      </c>
      <c r="L184" s="374">
        <v>0</v>
      </c>
      <c r="M184" s="373"/>
      <c r="N184" s="374">
        <f>ROUND($L$184*$K$184,2)</f>
        <v>0</v>
      </c>
      <c r="O184" s="373"/>
      <c r="P184" s="373"/>
      <c r="Q184" s="373"/>
      <c r="R184" s="20"/>
      <c r="T184" s="124"/>
      <c r="U184" s="26" t="s">
        <v>42</v>
      </c>
      <c r="V184" s="125">
        <v>1.171</v>
      </c>
      <c r="W184" s="125">
        <f>$V$184*$K$184</f>
        <v>0</v>
      </c>
      <c r="X184" s="125">
        <v>0.1837</v>
      </c>
      <c r="Y184" s="125">
        <f>$X$184*$K$184</f>
        <v>0</v>
      </c>
      <c r="Z184" s="125">
        <v>0</v>
      </c>
      <c r="AA184" s="318">
        <f>$Z$184*$K$184</f>
        <v>0</v>
      </c>
      <c r="AB184" s="320"/>
      <c r="AC184" s="320"/>
      <c r="AD184" s="321"/>
      <c r="AR184" s="198" t="s">
        <v>140</v>
      </c>
      <c r="AT184" s="198" t="s">
        <v>136</v>
      </c>
      <c r="AU184" s="198" t="s">
        <v>80</v>
      </c>
      <c r="AY184" s="198" t="s">
        <v>135</v>
      </c>
      <c r="BE184" s="99">
        <f>IF($U$184="základní",$N$184,0)</f>
        <v>0</v>
      </c>
      <c r="BF184" s="99">
        <f>IF($U$184="snížená",$N$184,0)</f>
        <v>0</v>
      </c>
      <c r="BG184" s="99">
        <f>IF($U$184="zákl. přenesená",$N$184,0)</f>
        <v>0</v>
      </c>
      <c r="BH184" s="99">
        <f>IF($U$184="sníž. přenesená",$N$184,0)</f>
        <v>0</v>
      </c>
      <c r="BI184" s="99">
        <f>IF($U$184="nulová",$N$184,0)</f>
        <v>0</v>
      </c>
      <c r="BJ184" s="198" t="s">
        <v>20</v>
      </c>
      <c r="BK184" s="99">
        <f>ROUND($L$184*$K$184,2)</f>
        <v>0</v>
      </c>
      <c r="BL184" s="198" t="s">
        <v>140</v>
      </c>
    </row>
    <row r="185" spans="2:64" s="198" customFormat="1" ht="15.75" customHeight="1" hidden="1">
      <c r="B185" s="19"/>
      <c r="C185" s="127" t="s">
        <v>324</v>
      </c>
      <c r="D185" s="127" t="s">
        <v>208</v>
      </c>
      <c r="E185" s="128" t="s">
        <v>325</v>
      </c>
      <c r="F185" s="377" t="s">
        <v>326</v>
      </c>
      <c r="G185" s="378"/>
      <c r="H185" s="378"/>
      <c r="I185" s="378"/>
      <c r="J185" s="129" t="s">
        <v>173</v>
      </c>
      <c r="K185" s="130">
        <v>0</v>
      </c>
      <c r="L185" s="374">
        <v>0</v>
      </c>
      <c r="M185" s="373"/>
      <c r="N185" s="379">
        <f>ROUND($L$185*$K$185,2)</f>
        <v>0</v>
      </c>
      <c r="O185" s="373"/>
      <c r="P185" s="373"/>
      <c r="Q185" s="373"/>
      <c r="R185" s="20"/>
      <c r="T185" s="124"/>
      <c r="U185" s="26" t="s">
        <v>42</v>
      </c>
      <c r="V185" s="125">
        <v>0</v>
      </c>
      <c r="W185" s="125">
        <f>$V$185*$K$185</f>
        <v>0</v>
      </c>
      <c r="X185" s="125">
        <v>1</v>
      </c>
      <c r="Y185" s="125">
        <f>$X$185*$K$185</f>
        <v>0</v>
      </c>
      <c r="Z185" s="125">
        <v>0</v>
      </c>
      <c r="AA185" s="318">
        <f>$Z$185*$K$185</f>
        <v>0</v>
      </c>
      <c r="AB185" s="322"/>
      <c r="AC185" s="322"/>
      <c r="AD185" s="321"/>
      <c r="AR185" s="198" t="s">
        <v>157</v>
      </c>
      <c r="AT185" s="198" t="s">
        <v>208</v>
      </c>
      <c r="AU185" s="198" t="s">
        <v>80</v>
      </c>
      <c r="AY185" s="198" t="s">
        <v>135</v>
      </c>
      <c r="BE185" s="99">
        <f>IF($U$185="základní",$N$185,0)</f>
        <v>0</v>
      </c>
      <c r="BF185" s="99">
        <f>IF($U$185="snížená",$N$185,0)</f>
        <v>0</v>
      </c>
      <c r="BG185" s="99">
        <f>IF($U$185="zákl. přenesená",$N$185,0)</f>
        <v>0</v>
      </c>
      <c r="BH185" s="99">
        <f>IF($U$185="sníž. přenesená",$N$185,0)</f>
        <v>0</v>
      </c>
      <c r="BI185" s="99">
        <f>IF($U$185="nulová",$N$185,0)</f>
        <v>0</v>
      </c>
      <c r="BJ185" s="198" t="s">
        <v>20</v>
      </c>
      <c r="BK185" s="99">
        <f>ROUND($L$185*$K$185,2)</f>
        <v>0</v>
      </c>
      <c r="BL185" s="198" t="s">
        <v>140</v>
      </c>
    </row>
    <row r="186" spans="2:64" s="198" customFormat="1" ht="27" customHeight="1" hidden="1">
      <c r="B186" s="19"/>
      <c r="C186" s="120" t="s">
        <v>327</v>
      </c>
      <c r="D186" s="120" t="s">
        <v>136</v>
      </c>
      <c r="E186" s="121" t="s">
        <v>328</v>
      </c>
      <c r="F186" s="372" t="s">
        <v>329</v>
      </c>
      <c r="G186" s="373"/>
      <c r="H186" s="373"/>
      <c r="I186" s="373"/>
      <c r="J186" s="122" t="s">
        <v>139</v>
      </c>
      <c r="K186" s="123">
        <v>0</v>
      </c>
      <c r="L186" s="374">
        <v>0</v>
      </c>
      <c r="M186" s="373"/>
      <c r="N186" s="374">
        <f>ROUND($L$186*$K$186,2)</f>
        <v>0</v>
      </c>
      <c r="O186" s="373"/>
      <c r="P186" s="373"/>
      <c r="Q186" s="373"/>
      <c r="R186" s="20"/>
      <c r="T186" s="124"/>
      <c r="U186" s="26" t="s">
        <v>42</v>
      </c>
      <c r="V186" s="125">
        <v>0.037</v>
      </c>
      <c r="W186" s="125">
        <f>$V$186*$K$186</f>
        <v>0</v>
      </c>
      <c r="X186" s="125">
        <v>0.20266</v>
      </c>
      <c r="Y186" s="125">
        <f>$X$186*$K$186</f>
        <v>0</v>
      </c>
      <c r="Z186" s="125">
        <v>0</v>
      </c>
      <c r="AA186" s="318">
        <f>$Z$186*$K$186</f>
        <v>0</v>
      </c>
      <c r="AB186" s="320"/>
      <c r="AC186" s="320"/>
      <c r="AD186" s="321"/>
      <c r="AR186" s="198" t="s">
        <v>140</v>
      </c>
      <c r="AT186" s="198" t="s">
        <v>136</v>
      </c>
      <c r="AU186" s="198" t="s">
        <v>80</v>
      </c>
      <c r="AY186" s="198" t="s">
        <v>135</v>
      </c>
      <c r="BE186" s="99">
        <f>IF($U$186="základní",$N$186,0)</f>
        <v>0</v>
      </c>
      <c r="BF186" s="99">
        <f>IF($U$186="snížená",$N$186,0)</f>
        <v>0</v>
      </c>
      <c r="BG186" s="99">
        <f>IF($U$186="zákl. přenesená",$N$186,0)</f>
        <v>0</v>
      </c>
      <c r="BH186" s="99">
        <f>IF($U$186="sníž. přenesená",$N$186,0)</f>
        <v>0</v>
      </c>
      <c r="BI186" s="99">
        <f>IF($U$186="nulová",$N$186,0)</f>
        <v>0</v>
      </c>
      <c r="BJ186" s="198" t="s">
        <v>20</v>
      </c>
      <c r="BK186" s="99">
        <f>ROUND($L$186*$K$186,2)</f>
        <v>0</v>
      </c>
      <c r="BL186" s="198" t="s">
        <v>140</v>
      </c>
    </row>
    <row r="187" spans="2:64" s="198" customFormat="1" ht="15.75" customHeight="1" hidden="1">
      <c r="B187" s="19"/>
      <c r="C187" s="120" t="s">
        <v>330</v>
      </c>
      <c r="D187" s="120" t="s">
        <v>136</v>
      </c>
      <c r="E187" s="121" t="s">
        <v>331</v>
      </c>
      <c r="F187" s="372" t="s">
        <v>332</v>
      </c>
      <c r="G187" s="373"/>
      <c r="H187" s="373"/>
      <c r="I187" s="373"/>
      <c r="J187" s="122" t="s">
        <v>139</v>
      </c>
      <c r="K187" s="123">
        <v>0</v>
      </c>
      <c r="L187" s="374">
        <v>0</v>
      </c>
      <c r="M187" s="373"/>
      <c r="N187" s="374">
        <f>ROUND($L$187*$K$187,2)</f>
        <v>0</v>
      </c>
      <c r="O187" s="373"/>
      <c r="P187" s="373"/>
      <c r="Q187" s="373"/>
      <c r="R187" s="20"/>
      <c r="T187" s="124"/>
      <c r="U187" s="26" t="s">
        <v>42</v>
      </c>
      <c r="V187" s="125">
        <v>0.029</v>
      </c>
      <c r="W187" s="125">
        <f>$V$187*$K$187</f>
        <v>0</v>
      </c>
      <c r="X187" s="125">
        <v>0</v>
      </c>
      <c r="Y187" s="125">
        <f>$X$187*$K$187</f>
        <v>0</v>
      </c>
      <c r="Z187" s="125">
        <v>0</v>
      </c>
      <c r="AA187" s="318">
        <f>$Z$187*$K$187</f>
        <v>0</v>
      </c>
      <c r="AB187" s="320"/>
      <c r="AC187" s="320"/>
      <c r="AD187" s="321"/>
      <c r="AR187" s="198" t="s">
        <v>140</v>
      </c>
      <c r="AT187" s="198" t="s">
        <v>136</v>
      </c>
      <c r="AU187" s="198" t="s">
        <v>80</v>
      </c>
      <c r="AY187" s="198" t="s">
        <v>135</v>
      </c>
      <c r="BE187" s="99">
        <f>IF($U$187="základní",$N$187,0)</f>
        <v>0</v>
      </c>
      <c r="BF187" s="99">
        <f>IF($U$187="snížená",$N$187,0)</f>
        <v>0</v>
      </c>
      <c r="BG187" s="99">
        <f>IF($U$187="zákl. přenesená",$N$187,0)</f>
        <v>0</v>
      </c>
      <c r="BH187" s="99">
        <f>IF($U$187="sníž. přenesená",$N$187,0)</f>
        <v>0</v>
      </c>
      <c r="BI187" s="99">
        <f>IF($U$187="nulová",$N$187,0)</f>
        <v>0</v>
      </c>
      <c r="BJ187" s="198" t="s">
        <v>20</v>
      </c>
      <c r="BK187" s="99">
        <f>ROUND($L$187*$K$187,2)</f>
        <v>0</v>
      </c>
      <c r="BL187" s="198" t="s">
        <v>140</v>
      </c>
    </row>
    <row r="188" spans="2:64" s="198" customFormat="1" ht="27" customHeight="1" hidden="1">
      <c r="B188" s="19"/>
      <c r="C188" s="120" t="s">
        <v>333</v>
      </c>
      <c r="D188" s="120" t="s">
        <v>136</v>
      </c>
      <c r="E188" s="121" t="s">
        <v>334</v>
      </c>
      <c r="F188" s="372" t="s">
        <v>335</v>
      </c>
      <c r="G188" s="373"/>
      <c r="H188" s="373"/>
      <c r="I188" s="373"/>
      <c r="J188" s="122" t="s">
        <v>139</v>
      </c>
      <c r="K188" s="123">
        <v>0</v>
      </c>
      <c r="L188" s="374">
        <v>0</v>
      </c>
      <c r="M188" s="373"/>
      <c r="N188" s="374">
        <f>ROUND($L$188*$K$188,2)</f>
        <v>0</v>
      </c>
      <c r="O188" s="373"/>
      <c r="P188" s="373"/>
      <c r="Q188" s="373"/>
      <c r="R188" s="20"/>
      <c r="T188" s="124"/>
      <c r="U188" s="26" t="s">
        <v>42</v>
      </c>
      <c r="V188" s="125">
        <v>0.034</v>
      </c>
      <c r="W188" s="125">
        <f>$V$188*$K$188</f>
        <v>0</v>
      </c>
      <c r="X188" s="125">
        <v>0</v>
      </c>
      <c r="Y188" s="125">
        <f>$X$188*$K$188</f>
        <v>0</v>
      </c>
      <c r="Z188" s="125">
        <v>0</v>
      </c>
      <c r="AA188" s="318">
        <f>$Z$188*$K$188</f>
        <v>0</v>
      </c>
      <c r="AB188" s="320"/>
      <c r="AC188" s="320"/>
      <c r="AD188" s="321"/>
      <c r="AR188" s="198" t="s">
        <v>140</v>
      </c>
      <c r="AT188" s="198" t="s">
        <v>136</v>
      </c>
      <c r="AU188" s="198" t="s">
        <v>80</v>
      </c>
      <c r="AY188" s="198" t="s">
        <v>135</v>
      </c>
      <c r="BE188" s="99">
        <f>IF($U$188="základní",$N$188,0)</f>
        <v>0</v>
      </c>
      <c r="BF188" s="99">
        <f>IF($U$188="snížená",$N$188,0)</f>
        <v>0</v>
      </c>
      <c r="BG188" s="99">
        <f>IF($U$188="zákl. přenesená",$N$188,0)</f>
        <v>0</v>
      </c>
      <c r="BH188" s="99">
        <f>IF($U$188="sníž. přenesená",$N$188,0)</f>
        <v>0</v>
      </c>
      <c r="BI188" s="99">
        <f>IF($U$188="nulová",$N$188,0)</f>
        <v>0</v>
      </c>
      <c r="BJ188" s="198" t="s">
        <v>20</v>
      </c>
      <c r="BK188" s="99">
        <f>ROUND($L$188*$K$188,2)</f>
        <v>0</v>
      </c>
      <c r="BL188" s="198" t="s">
        <v>140</v>
      </c>
    </row>
    <row r="189" spans="2:63" s="110" customFormat="1" ht="30.75" customHeight="1">
      <c r="B189" s="111"/>
      <c r="D189" s="119" t="s">
        <v>113</v>
      </c>
      <c r="N189" s="383">
        <f>$BK$189</f>
        <v>0</v>
      </c>
      <c r="O189" s="384"/>
      <c r="P189" s="384"/>
      <c r="Q189" s="384"/>
      <c r="R189" s="114"/>
      <c r="T189" s="115"/>
      <c r="W189" s="116">
        <f>SUM($W$190:$W$215)</f>
        <v>188.75355000000002</v>
      </c>
      <c r="Y189" s="116">
        <f>SUM($Y$190:$Y$215)</f>
        <v>71.945899</v>
      </c>
      <c r="AA189" s="317">
        <f>SUM($AA$190:$AA$215)</f>
        <v>0</v>
      </c>
      <c r="AB189" s="319"/>
      <c r="AC189" s="319"/>
      <c r="AD189" s="321"/>
      <c r="AR189" s="205" t="s">
        <v>20</v>
      </c>
      <c r="AT189" s="205" t="s">
        <v>76</v>
      </c>
      <c r="AU189" s="205" t="s">
        <v>20</v>
      </c>
      <c r="AY189" s="205" t="s">
        <v>135</v>
      </c>
      <c r="BK189" s="118">
        <f>SUM($BK$190:$BK$215)</f>
        <v>0</v>
      </c>
    </row>
    <row r="190" spans="2:64" s="198" customFormat="1" ht="15.75" customHeight="1" hidden="1">
      <c r="B190" s="19"/>
      <c r="C190" s="120" t="s">
        <v>336</v>
      </c>
      <c r="D190" s="120" t="s">
        <v>136</v>
      </c>
      <c r="E190" s="121" t="s">
        <v>337</v>
      </c>
      <c r="F190" s="372" t="s">
        <v>338</v>
      </c>
      <c r="G190" s="373"/>
      <c r="H190" s="373"/>
      <c r="I190" s="373"/>
      <c r="J190" s="122" t="s">
        <v>296</v>
      </c>
      <c r="K190" s="123">
        <v>0</v>
      </c>
      <c r="L190" s="374">
        <v>0</v>
      </c>
      <c r="M190" s="373"/>
      <c r="N190" s="374">
        <f>ROUND($L$190*$K$190,2)</f>
        <v>0</v>
      </c>
      <c r="O190" s="373"/>
      <c r="P190" s="373"/>
      <c r="Q190" s="373"/>
      <c r="R190" s="20"/>
      <c r="T190" s="124"/>
      <c r="U190" s="26" t="s">
        <v>42</v>
      </c>
      <c r="V190" s="125">
        <v>0.101</v>
      </c>
      <c r="W190" s="125">
        <f>$V$190*$K$190</f>
        <v>0</v>
      </c>
      <c r="X190" s="125">
        <v>0</v>
      </c>
      <c r="Y190" s="125">
        <f>$X$190*$K$190</f>
        <v>0</v>
      </c>
      <c r="Z190" s="125">
        <v>0</v>
      </c>
      <c r="AA190" s="318">
        <f>$Z$190*$K$190</f>
        <v>0</v>
      </c>
      <c r="AB190" s="320"/>
      <c r="AC190" s="320"/>
      <c r="AD190" s="323"/>
      <c r="AR190" s="198" t="s">
        <v>140</v>
      </c>
      <c r="AT190" s="198" t="s">
        <v>136</v>
      </c>
      <c r="AU190" s="198" t="s">
        <v>80</v>
      </c>
      <c r="AY190" s="198" t="s">
        <v>135</v>
      </c>
      <c r="BE190" s="99">
        <f>IF($U$190="základní",$N$190,0)</f>
        <v>0</v>
      </c>
      <c r="BF190" s="99">
        <f>IF($U$190="snížená",$N$190,0)</f>
        <v>0</v>
      </c>
      <c r="BG190" s="99">
        <f>IF($U$190="zákl. přenesená",$N$190,0)</f>
        <v>0</v>
      </c>
      <c r="BH190" s="99">
        <f>IF($U$190="sníž. přenesená",$N$190,0)</f>
        <v>0</v>
      </c>
      <c r="BI190" s="99">
        <f>IF($U$190="nulová",$N$190,0)</f>
        <v>0</v>
      </c>
      <c r="BJ190" s="198" t="s">
        <v>20</v>
      </c>
      <c r="BK190" s="99">
        <f>ROUND($L$190*$K$190,2)</f>
        <v>0</v>
      </c>
      <c r="BL190" s="198" t="s">
        <v>140</v>
      </c>
    </row>
    <row r="191" spans="2:64" s="198" customFormat="1" ht="27" customHeight="1" hidden="1">
      <c r="B191" s="19"/>
      <c r="C191" s="127" t="s">
        <v>339</v>
      </c>
      <c r="D191" s="127" t="s">
        <v>208</v>
      </c>
      <c r="E191" s="128" t="s">
        <v>340</v>
      </c>
      <c r="F191" s="377" t="s">
        <v>341</v>
      </c>
      <c r="G191" s="378"/>
      <c r="H191" s="378"/>
      <c r="I191" s="378"/>
      <c r="J191" s="129" t="s">
        <v>296</v>
      </c>
      <c r="K191" s="130">
        <v>0</v>
      </c>
      <c r="L191" s="379">
        <v>0</v>
      </c>
      <c r="M191" s="378"/>
      <c r="N191" s="379">
        <f>ROUND($L$191*$K$191,2)</f>
        <v>0</v>
      </c>
      <c r="O191" s="373"/>
      <c r="P191" s="373"/>
      <c r="Q191" s="373"/>
      <c r="R191" s="20"/>
      <c r="T191" s="124"/>
      <c r="U191" s="26" t="s">
        <v>42</v>
      </c>
      <c r="V191" s="125">
        <v>0</v>
      </c>
      <c r="W191" s="125">
        <f>$V$191*$K$191</f>
        <v>0</v>
      </c>
      <c r="X191" s="125">
        <v>0.004</v>
      </c>
      <c r="Y191" s="125">
        <f>$X$191*$K$191</f>
        <v>0</v>
      </c>
      <c r="Z191" s="125">
        <v>0</v>
      </c>
      <c r="AA191" s="318">
        <f>$Z$191*$K$191</f>
        <v>0</v>
      </c>
      <c r="AB191" s="322"/>
      <c r="AC191" s="322"/>
      <c r="AD191" s="323"/>
      <c r="AR191" s="198" t="s">
        <v>157</v>
      </c>
      <c r="AT191" s="198" t="s">
        <v>208</v>
      </c>
      <c r="AU191" s="198" t="s">
        <v>80</v>
      </c>
      <c r="AY191" s="198" t="s">
        <v>135</v>
      </c>
      <c r="BE191" s="99">
        <f>IF($U$191="základní",$N$191,0)</f>
        <v>0</v>
      </c>
      <c r="BF191" s="99">
        <f>IF($U$191="snížená",$N$191,0)</f>
        <v>0</v>
      </c>
      <c r="BG191" s="99">
        <f>IF($U$191="zákl. přenesená",$N$191,0)</f>
        <v>0</v>
      </c>
      <c r="BH191" s="99">
        <f>IF($U$191="sníž. přenesená",$N$191,0)</f>
        <v>0</v>
      </c>
      <c r="BI191" s="99">
        <f>IF($U$191="nulová",$N$191,0)</f>
        <v>0</v>
      </c>
      <c r="BJ191" s="198" t="s">
        <v>20</v>
      </c>
      <c r="BK191" s="99">
        <f>ROUND($L$191*$K$191,2)</f>
        <v>0</v>
      </c>
      <c r="BL191" s="198" t="s">
        <v>140</v>
      </c>
    </row>
    <row r="192" spans="2:64" s="198" customFormat="1" ht="15.75" customHeight="1" hidden="1">
      <c r="B192" s="19"/>
      <c r="C192" s="127" t="s">
        <v>342</v>
      </c>
      <c r="D192" s="127" t="s">
        <v>208</v>
      </c>
      <c r="E192" s="128" t="s">
        <v>343</v>
      </c>
      <c r="F192" s="377" t="s">
        <v>344</v>
      </c>
      <c r="G192" s="378"/>
      <c r="H192" s="378"/>
      <c r="I192" s="378"/>
      <c r="J192" s="129" t="s">
        <v>296</v>
      </c>
      <c r="K192" s="130">
        <v>0</v>
      </c>
      <c r="L192" s="374">
        <v>0</v>
      </c>
      <c r="M192" s="373"/>
      <c r="N192" s="379">
        <f>ROUND($L$192*$K$192,2)</f>
        <v>0</v>
      </c>
      <c r="O192" s="373"/>
      <c r="P192" s="373"/>
      <c r="Q192" s="373"/>
      <c r="R192" s="20"/>
      <c r="T192" s="124"/>
      <c r="U192" s="26" t="s">
        <v>42</v>
      </c>
      <c r="V192" s="125">
        <v>0</v>
      </c>
      <c r="W192" s="125">
        <f>$V$192*$K$192</f>
        <v>0</v>
      </c>
      <c r="X192" s="125">
        <v>0.018</v>
      </c>
      <c r="Y192" s="125">
        <f>$X$192*$K$192</f>
        <v>0</v>
      </c>
      <c r="Z192" s="125">
        <v>0</v>
      </c>
      <c r="AA192" s="318">
        <f>$Z$192*$K$192</f>
        <v>0</v>
      </c>
      <c r="AB192" s="322"/>
      <c r="AC192" s="322"/>
      <c r="AD192" s="323"/>
      <c r="AR192" s="198" t="s">
        <v>157</v>
      </c>
      <c r="AT192" s="198" t="s">
        <v>208</v>
      </c>
      <c r="AU192" s="198" t="s">
        <v>80</v>
      </c>
      <c r="AY192" s="198" t="s">
        <v>135</v>
      </c>
      <c r="BE192" s="99">
        <f>IF($U$192="základní",$N$192,0)</f>
        <v>0</v>
      </c>
      <c r="BF192" s="99">
        <f>IF($U$192="snížená",$N$192,0)</f>
        <v>0</v>
      </c>
      <c r="BG192" s="99">
        <f>IF($U$192="zákl. přenesená",$N$192,0)</f>
        <v>0</v>
      </c>
      <c r="BH192" s="99">
        <f>IF($U$192="sníž. přenesená",$N$192,0)</f>
        <v>0</v>
      </c>
      <c r="BI192" s="99">
        <f>IF($U$192="nulová",$N$192,0)</f>
        <v>0</v>
      </c>
      <c r="BJ192" s="198" t="s">
        <v>20</v>
      </c>
      <c r="BK192" s="99">
        <f>ROUND($L$192*$K$192,2)</f>
        <v>0</v>
      </c>
      <c r="BL192" s="198" t="s">
        <v>140</v>
      </c>
    </row>
    <row r="193" spans="2:64" s="198" customFormat="1" ht="15.75" customHeight="1" hidden="1">
      <c r="B193" s="19"/>
      <c r="C193" s="120" t="s">
        <v>345</v>
      </c>
      <c r="D193" s="120" t="s">
        <v>136</v>
      </c>
      <c r="E193" s="121" t="s">
        <v>346</v>
      </c>
      <c r="F193" s="372" t="s">
        <v>347</v>
      </c>
      <c r="G193" s="373"/>
      <c r="H193" s="373"/>
      <c r="I193" s="373"/>
      <c r="J193" s="122" t="s">
        <v>296</v>
      </c>
      <c r="K193" s="123">
        <v>0</v>
      </c>
      <c r="L193" s="379">
        <v>0</v>
      </c>
      <c r="M193" s="378"/>
      <c r="N193" s="374">
        <f>ROUND($L$193*$K$193,2)</f>
        <v>0</v>
      </c>
      <c r="O193" s="373"/>
      <c r="P193" s="373"/>
      <c r="Q193" s="373"/>
      <c r="R193" s="20"/>
      <c r="T193" s="124"/>
      <c r="U193" s="26" t="s">
        <v>42</v>
      </c>
      <c r="V193" s="125">
        <v>1.182</v>
      </c>
      <c r="W193" s="125">
        <f>$V$193*$K$193</f>
        <v>0</v>
      </c>
      <c r="X193" s="125">
        <v>0.30704</v>
      </c>
      <c r="Y193" s="125">
        <f>$X$193*$K$193</f>
        <v>0</v>
      </c>
      <c r="Z193" s="125">
        <v>0</v>
      </c>
      <c r="AA193" s="318">
        <f>$Z$193*$K$193</f>
        <v>0</v>
      </c>
      <c r="AB193" s="320"/>
      <c r="AC193" s="320"/>
      <c r="AD193" s="323"/>
      <c r="AR193" s="198" t="s">
        <v>140</v>
      </c>
      <c r="AT193" s="198" t="s">
        <v>136</v>
      </c>
      <c r="AU193" s="198" t="s">
        <v>80</v>
      </c>
      <c r="AY193" s="198" t="s">
        <v>135</v>
      </c>
      <c r="BE193" s="99">
        <f>IF($U$193="základní",$N$193,0)</f>
        <v>0</v>
      </c>
      <c r="BF193" s="99">
        <f>IF($U$193="snížená",$N$193,0)</f>
        <v>0</v>
      </c>
      <c r="BG193" s="99">
        <f>IF($U$193="zákl. přenesená",$N$193,0)</f>
        <v>0</v>
      </c>
      <c r="BH193" s="99">
        <f>IF($U$193="sníž. přenesená",$N$193,0)</f>
        <v>0</v>
      </c>
      <c r="BI193" s="99">
        <f>IF($U$193="nulová",$N$193,0)</f>
        <v>0</v>
      </c>
      <c r="BJ193" s="198" t="s">
        <v>20</v>
      </c>
      <c r="BK193" s="99">
        <f>ROUND($L$193*$K$193,2)</f>
        <v>0</v>
      </c>
      <c r="BL193" s="198" t="s">
        <v>140</v>
      </c>
    </row>
    <row r="194" spans="2:64" s="198" customFormat="1" ht="27" customHeight="1">
      <c r="B194" s="19"/>
      <c r="C194" s="120" t="s">
        <v>348</v>
      </c>
      <c r="D194" s="120" t="s">
        <v>136</v>
      </c>
      <c r="E194" s="121" t="s">
        <v>349</v>
      </c>
      <c r="F194" s="372" t="s">
        <v>350</v>
      </c>
      <c r="G194" s="373"/>
      <c r="H194" s="373"/>
      <c r="I194" s="373"/>
      <c r="J194" s="122" t="s">
        <v>160</v>
      </c>
      <c r="K194" s="123">
        <v>40</v>
      </c>
      <c r="L194" s="374">
        <v>0</v>
      </c>
      <c r="M194" s="373"/>
      <c r="N194" s="374">
        <f>ROUND($L$194*$K$194,2)</f>
        <v>0</v>
      </c>
      <c r="O194" s="373"/>
      <c r="P194" s="373"/>
      <c r="Q194" s="373"/>
      <c r="R194" s="20"/>
      <c r="T194" s="124"/>
      <c r="U194" s="26" t="s">
        <v>42</v>
      </c>
      <c r="V194" s="125">
        <v>0.066</v>
      </c>
      <c r="W194" s="125">
        <f>$V$194*$K$194</f>
        <v>2.64</v>
      </c>
      <c r="X194" s="125">
        <v>0</v>
      </c>
      <c r="Y194" s="125">
        <f>$X$194*$K$194</f>
        <v>0</v>
      </c>
      <c r="Z194" s="125">
        <v>0</v>
      </c>
      <c r="AA194" s="318">
        <f>$Z$194*$K$194</f>
        <v>0</v>
      </c>
      <c r="AB194" s="320"/>
      <c r="AC194" s="320"/>
      <c r="AD194" s="323"/>
      <c r="AR194" s="198" t="s">
        <v>140</v>
      </c>
      <c r="AT194" s="198" t="s">
        <v>136</v>
      </c>
      <c r="AU194" s="198" t="s">
        <v>80</v>
      </c>
      <c r="AY194" s="198" t="s">
        <v>135</v>
      </c>
      <c r="BE194" s="99">
        <f>IF($U$194="základní",$N$194,0)</f>
        <v>0</v>
      </c>
      <c r="BF194" s="99">
        <f>IF($U$194="snížená",$N$194,0)</f>
        <v>0</v>
      </c>
      <c r="BG194" s="99">
        <f>IF($U$194="zákl. přenesená",$N$194,0)</f>
        <v>0</v>
      </c>
      <c r="BH194" s="99">
        <f>IF($U$194="sníž. přenesená",$N$194,0)</f>
        <v>0</v>
      </c>
      <c r="BI194" s="99">
        <f>IF($U$194="nulová",$N$194,0)</f>
        <v>0</v>
      </c>
      <c r="BJ194" s="198" t="s">
        <v>20</v>
      </c>
      <c r="BK194" s="99">
        <f>ROUND($L$194*$K$194,2)</f>
        <v>0</v>
      </c>
      <c r="BL194" s="198" t="s">
        <v>140</v>
      </c>
    </row>
    <row r="195" spans="2:64" s="198" customFormat="1" ht="27" customHeight="1">
      <c r="B195" s="19"/>
      <c r="C195" s="120" t="s">
        <v>351</v>
      </c>
      <c r="D195" s="120" t="s">
        <v>136</v>
      </c>
      <c r="E195" s="121" t="s">
        <v>352</v>
      </c>
      <c r="F195" s="372" t="s">
        <v>353</v>
      </c>
      <c r="G195" s="373"/>
      <c r="H195" s="373"/>
      <c r="I195" s="373"/>
      <c r="J195" s="122" t="s">
        <v>164</v>
      </c>
      <c r="K195" s="123">
        <v>2.4</v>
      </c>
      <c r="L195" s="379">
        <v>0</v>
      </c>
      <c r="M195" s="378"/>
      <c r="N195" s="374">
        <f>ROUND($L$195*$K$195,2)</f>
        <v>0</v>
      </c>
      <c r="O195" s="373"/>
      <c r="P195" s="373"/>
      <c r="Q195" s="373"/>
      <c r="R195" s="20"/>
      <c r="T195" s="124"/>
      <c r="U195" s="26" t="s">
        <v>42</v>
      </c>
      <c r="V195" s="125">
        <v>1.317</v>
      </c>
      <c r="W195" s="125">
        <f>$V$195*$K$195</f>
        <v>3.1607999999999996</v>
      </c>
      <c r="X195" s="125">
        <v>0</v>
      </c>
      <c r="Y195" s="125">
        <f>$X$195*$K$195</f>
        <v>0</v>
      </c>
      <c r="Z195" s="125">
        <v>0</v>
      </c>
      <c r="AA195" s="318">
        <f>$Z$195*$K$195</f>
        <v>0</v>
      </c>
      <c r="AB195" s="320"/>
      <c r="AC195" s="320"/>
      <c r="AD195" s="323"/>
      <c r="AR195" s="198" t="s">
        <v>140</v>
      </c>
      <c r="AT195" s="198" t="s">
        <v>136</v>
      </c>
      <c r="AU195" s="198" t="s">
        <v>80</v>
      </c>
      <c r="AY195" s="198" t="s">
        <v>135</v>
      </c>
      <c r="BE195" s="99">
        <f>IF($U$195="základní",$N$195,0)</f>
        <v>0</v>
      </c>
      <c r="BF195" s="99">
        <f>IF($U$195="snížená",$N$195,0)</f>
        <v>0</v>
      </c>
      <c r="BG195" s="99">
        <f>IF($U$195="zákl. přenesená",$N$195,0)</f>
        <v>0</v>
      </c>
      <c r="BH195" s="99">
        <f>IF($U$195="sníž. přenesená",$N$195,0)</f>
        <v>0</v>
      </c>
      <c r="BI195" s="99">
        <f>IF($U$195="nulová",$N$195,0)</f>
        <v>0</v>
      </c>
      <c r="BJ195" s="198" t="s">
        <v>20</v>
      </c>
      <c r="BK195" s="99">
        <f>ROUND($L$195*$K$195,2)</f>
        <v>0</v>
      </c>
      <c r="BL195" s="198" t="s">
        <v>140</v>
      </c>
    </row>
    <row r="196" spans="2:64" s="198" customFormat="1" ht="27" customHeight="1">
      <c r="B196" s="19"/>
      <c r="C196" s="127" t="s">
        <v>354</v>
      </c>
      <c r="D196" s="127" t="s">
        <v>208</v>
      </c>
      <c r="E196" s="128" t="s">
        <v>355</v>
      </c>
      <c r="F196" s="377" t="s">
        <v>356</v>
      </c>
      <c r="G196" s="378"/>
      <c r="H196" s="378"/>
      <c r="I196" s="378"/>
      <c r="J196" s="129" t="s">
        <v>296</v>
      </c>
      <c r="K196" s="130">
        <v>8.4</v>
      </c>
      <c r="L196" s="374">
        <v>0</v>
      </c>
      <c r="M196" s="373"/>
      <c r="N196" s="379">
        <f>ROUND($L$196*$K$196,2)</f>
        <v>0</v>
      </c>
      <c r="O196" s="373"/>
      <c r="P196" s="373"/>
      <c r="Q196" s="373"/>
      <c r="R196" s="20"/>
      <c r="T196" s="124"/>
      <c r="U196" s="26" t="s">
        <v>42</v>
      </c>
      <c r="V196" s="125">
        <v>0</v>
      </c>
      <c r="W196" s="125">
        <f>$V$196*$K$196</f>
        <v>0</v>
      </c>
      <c r="X196" s="125">
        <v>0.013</v>
      </c>
      <c r="Y196" s="125">
        <f>$X$196*$K$196</f>
        <v>0.1092</v>
      </c>
      <c r="Z196" s="125">
        <v>0</v>
      </c>
      <c r="AA196" s="318">
        <f>$Z$196*$K$196</f>
        <v>0</v>
      </c>
      <c r="AB196" s="322"/>
      <c r="AC196" s="322"/>
      <c r="AD196" s="323"/>
      <c r="AR196" s="198" t="s">
        <v>157</v>
      </c>
      <c r="AT196" s="198" t="s">
        <v>208</v>
      </c>
      <c r="AU196" s="198" t="s">
        <v>80</v>
      </c>
      <c r="AY196" s="198" t="s">
        <v>135</v>
      </c>
      <c r="BE196" s="99">
        <f>IF($U$196="základní",$N$196,0)</f>
        <v>0</v>
      </c>
      <c r="BF196" s="99">
        <f>IF($U$196="snížená",$N$196,0)</f>
        <v>0</v>
      </c>
      <c r="BG196" s="99">
        <f>IF($U$196="zákl. přenesená",$N$196,0)</f>
        <v>0</v>
      </c>
      <c r="BH196" s="99">
        <f>IF($U$196="sníž. přenesená",$N$196,0)</f>
        <v>0</v>
      </c>
      <c r="BI196" s="99">
        <f>IF($U$196="nulová",$N$196,0)</f>
        <v>0</v>
      </c>
      <c r="BJ196" s="198" t="s">
        <v>20</v>
      </c>
      <c r="BK196" s="99">
        <f>ROUND($L$196*$K$196,2)</f>
        <v>0</v>
      </c>
      <c r="BL196" s="198" t="s">
        <v>140</v>
      </c>
    </row>
    <row r="197" spans="2:64" s="198" customFormat="1" ht="39" customHeight="1">
      <c r="B197" s="19"/>
      <c r="C197" s="120" t="s">
        <v>357</v>
      </c>
      <c r="D197" s="120" t="s">
        <v>136</v>
      </c>
      <c r="E197" s="121" t="s">
        <v>358</v>
      </c>
      <c r="F197" s="372" t="s">
        <v>359</v>
      </c>
      <c r="G197" s="373"/>
      <c r="H197" s="373"/>
      <c r="I197" s="373"/>
      <c r="J197" s="122" t="s">
        <v>296</v>
      </c>
      <c r="K197" s="123">
        <v>7</v>
      </c>
      <c r="L197" s="379">
        <v>0</v>
      </c>
      <c r="M197" s="378"/>
      <c r="N197" s="374">
        <f>ROUND($L$197*$K$197,2)</f>
        <v>0</v>
      </c>
      <c r="O197" s="373"/>
      <c r="P197" s="373"/>
      <c r="Q197" s="373"/>
      <c r="R197" s="20"/>
      <c r="T197" s="124"/>
      <c r="U197" s="26" t="s">
        <v>42</v>
      </c>
      <c r="V197" s="125">
        <v>0.42</v>
      </c>
      <c r="W197" s="125">
        <f>$V$197*$K$197</f>
        <v>2.94</v>
      </c>
      <c r="X197" s="125">
        <v>5E-05</v>
      </c>
      <c r="Y197" s="125">
        <f>$X$197*$K$197</f>
        <v>0.00035</v>
      </c>
      <c r="Z197" s="125">
        <v>0</v>
      </c>
      <c r="AA197" s="318">
        <f>$Z$197*$K$197</f>
        <v>0</v>
      </c>
      <c r="AB197" s="320"/>
      <c r="AC197" s="320"/>
      <c r="AD197" s="323"/>
      <c r="AR197" s="198" t="s">
        <v>140</v>
      </c>
      <c r="AT197" s="198" t="s">
        <v>136</v>
      </c>
      <c r="AU197" s="198" t="s">
        <v>80</v>
      </c>
      <c r="AY197" s="198" t="s">
        <v>135</v>
      </c>
      <c r="BE197" s="99">
        <f>IF($U$197="základní",$N$197,0)</f>
        <v>0</v>
      </c>
      <c r="BF197" s="99">
        <f>IF($U$197="snížená",$N$197,0)</f>
        <v>0</v>
      </c>
      <c r="BG197" s="99">
        <f>IF($U$197="zákl. přenesená",$N$197,0)</f>
        <v>0</v>
      </c>
      <c r="BH197" s="99">
        <f>IF($U$197="sníž. přenesená",$N$197,0)</f>
        <v>0</v>
      </c>
      <c r="BI197" s="99">
        <f>IF($U$197="nulová",$N$197,0)</f>
        <v>0</v>
      </c>
      <c r="BJ197" s="198" t="s">
        <v>20</v>
      </c>
      <c r="BK197" s="99">
        <f>ROUND($L$197*$K$197,2)</f>
        <v>0</v>
      </c>
      <c r="BL197" s="198" t="s">
        <v>140</v>
      </c>
    </row>
    <row r="198" spans="2:64" s="198" customFormat="1" ht="27" customHeight="1">
      <c r="B198" s="19"/>
      <c r="C198" s="127" t="s">
        <v>360</v>
      </c>
      <c r="D198" s="127" t="s">
        <v>208</v>
      </c>
      <c r="E198" s="128" t="s">
        <v>361</v>
      </c>
      <c r="F198" s="377" t="s">
        <v>362</v>
      </c>
      <c r="G198" s="378"/>
      <c r="H198" s="378"/>
      <c r="I198" s="378"/>
      <c r="J198" s="129" t="s">
        <v>296</v>
      </c>
      <c r="K198" s="130">
        <v>7</v>
      </c>
      <c r="L198" s="374">
        <v>0</v>
      </c>
      <c r="M198" s="373"/>
      <c r="N198" s="379">
        <f>ROUND($L$198*$K$198,2)</f>
        <v>0</v>
      </c>
      <c r="O198" s="373"/>
      <c r="P198" s="373"/>
      <c r="Q198" s="373"/>
      <c r="R198" s="20"/>
      <c r="T198" s="124"/>
      <c r="U198" s="26" t="s">
        <v>42</v>
      </c>
      <c r="V198" s="125">
        <v>0</v>
      </c>
      <c r="W198" s="125">
        <f>$V$198*$K$198</f>
        <v>0</v>
      </c>
      <c r="X198" s="125">
        <v>0.0043</v>
      </c>
      <c r="Y198" s="125">
        <f>$X$198*$K$198</f>
        <v>0.030100000000000002</v>
      </c>
      <c r="Z198" s="125">
        <v>0</v>
      </c>
      <c r="AA198" s="318">
        <f>$Z$198*$K$198</f>
        <v>0</v>
      </c>
      <c r="AB198" s="322"/>
      <c r="AC198" s="322"/>
      <c r="AD198" s="323"/>
      <c r="AR198" s="198" t="s">
        <v>157</v>
      </c>
      <c r="AT198" s="198" t="s">
        <v>208</v>
      </c>
      <c r="AU198" s="198" t="s">
        <v>80</v>
      </c>
      <c r="AY198" s="198" t="s">
        <v>135</v>
      </c>
      <c r="BE198" s="99">
        <f>IF($U$198="základní",$N$198,0)</f>
        <v>0</v>
      </c>
      <c r="BF198" s="99">
        <f>IF($U$198="snížená",$N$198,0)</f>
        <v>0</v>
      </c>
      <c r="BG198" s="99">
        <f>IF($U$198="zákl. přenesená",$N$198,0)</f>
        <v>0</v>
      </c>
      <c r="BH198" s="99">
        <f>IF($U$198="sníž. přenesená",$N$198,0)</f>
        <v>0</v>
      </c>
      <c r="BI198" s="99">
        <f>IF($U$198="nulová",$N$198,0)</f>
        <v>0</v>
      </c>
      <c r="BJ198" s="198" t="s">
        <v>20</v>
      </c>
      <c r="BK198" s="99">
        <f>ROUND($L$198*$K$198,2)</f>
        <v>0</v>
      </c>
      <c r="BL198" s="198" t="s">
        <v>140</v>
      </c>
    </row>
    <row r="199" spans="2:64" s="198" customFormat="1" ht="15.75" customHeight="1" hidden="1">
      <c r="B199" s="19"/>
      <c r="C199" s="120" t="s">
        <v>363</v>
      </c>
      <c r="D199" s="120" t="s">
        <v>136</v>
      </c>
      <c r="E199" s="121" t="s">
        <v>364</v>
      </c>
      <c r="F199" s="372" t="s">
        <v>365</v>
      </c>
      <c r="G199" s="373"/>
      <c r="H199" s="373"/>
      <c r="I199" s="373"/>
      <c r="J199" s="122" t="s">
        <v>296</v>
      </c>
      <c r="K199" s="123">
        <v>0</v>
      </c>
      <c r="L199" s="379">
        <v>0</v>
      </c>
      <c r="M199" s="378"/>
      <c r="N199" s="374">
        <f>ROUND($L$199*$K$199,2)</f>
        <v>0</v>
      </c>
      <c r="O199" s="373"/>
      <c r="P199" s="373"/>
      <c r="Q199" s="373"/>
      <c r="R199" s="20"/>
      <c r="T199" s="124"/>
      <c r="U199" s="26" t="s">
        <v>42</v>
      </c>
      <c r="V199" s="125">
        <v>37.765</v>
      </c>
      <c r="W199" s="125">
        <f>$V$199*$K$199</f>
        <v>0</v>
      </c>
      <c r="X199" s="125">
        <v>11.87327</v>
      </c>
      <c r="Y199" s="125">
        <f>$X$199*$K$199</f>
        <v>0</v>
      </c>
      <c r="Z199" s="125">
        <v>0</v>
      </c>
      <c r="AA199" s="318">
        <f>$Z$199*$K$199</f>
        <v>0</v>
      </c>
      <c r="AB199" s="320"/>
      <c r="AC199" s="320"/>
      <c r="AD199" s="323"/>
      <c r="AR199" s="198" t="s">
        <v>140</v>
      </c>
      <c r="AT199" s="198" t="s">
        <v>136</v>
      </c>
      <c r="AU199" s="198" t="s">
        <v>80</v>
      </c>
      <c r="AY199" s="198" t="s">
        <v>135</v>
      </c>
      <c r="BE199" s="99">
        <f>IF($U$199="základní",$N$199,0)</f>
        <v>0</v>
      </c>
      <c r="BF199" s="99">
        <f>IF($U$199="snížená",$N$199,0)</f>
        <v>0</v>
      </c>
      <c r="BG199" s="99">
        <f>IF($U$199="zákl. přenesená",$N$199,0)</f>
        <v>0</v>
      </c>
      <c r="BH199" s="99">
        <f>IF($U$199="sníž. přenesená",$N$199,0)</f>
        <v>0</v>
      </c>
      <c r="BI199" s="99">
        <f>IF($U$199="nulová",$N$199,0)</f>
        <v>0</v>
      </c>
      <c r="BJ199" s="198" t="s">
        <v>20</v>
      </c>
      <c r="BK199" s="99">
        <f>ROUND($L$199*$K$199,2)</f>
        <v>0</v>
      </c>
      <c r="BL199" s="198" t="s">
        <v>140</v>
      </c>
    </row>
    <row r="200" spans="2:64" s="198" customFormat="1" ht="27" customHeight="1">
      <c r="B200" s="19"/>
      <c r="C200" s="120" t="s">
        <v>366</v>
      </c>
      <c r="D200" s="120" t="s">
        <v>136</v>
      </c>
      <c r="E200" s="121" t="s">
        <v>367</v>
      </c>
      <c r="F200" s="372" t="s">
        <v>368</v>
      </c>
      <c r="G200" s="373"/>
      <c r="H200" s="373"/>
      <c r="I200" s="373"/>
      <c r="J200" s="122" t="s">
        <v>296</v>
      </c>
      <c r="K200" s="123">
        <v>4</v>
      </c>
      <c r="L200" s="374">
        <v>0</v>
      </c>
      <c r="M200" s="373"/>
      <c r="N200" s="374">
        <f>ROUND($L$200*$K$200,2)</f>
        <v>0</v>
      </c>
      <c r="O200" s="373"/>
      <c r="P200" s="373"/>
      <c r="Q200" s="373"/>
      <c r="R200" s="20"/>
      <c r="T200" s="124"/>
      <c r="U200" s="26" t="s">
        <v>42</v>
      </c>
      <c r="V200" s="125">
        <v>4.198</v>
      </c>
      <c r="W200" s="125">
        <f>$V$200*$K$200</f>
        <v>16.792</v>
      </c>
      <c r="X200" s="125">
        <v>0.3409</v>
      </c>
      <c r="Y200" s="125">
        <f>$X$200*$K$200</f>
        <v>1.3636</v>
      </c>
      <c r="Z200" s="125">
        <v>0</v>
      </c>
      <c r="AA200" s="318">
        <f>$Z$200*$K$200</f>
        <v>0</v>
      </c>
      <c r="AB200" s="320"/>
      <c r="AC200" s="320"/>
      <c r="AD200" s="323"/>
      <c r="AR200" s="198" t="s">
        <v>140</v>
      </c>
      <c r="AT200" s="198" t="s">
        <v>136</v>
      </c>
      <c r="AU200" s="198" t="s">
        <v>80</v>
      </c>
      <c r="AY200" s="198" t="s">
        <v>135</v>
      </c>
      <c r="BE200" s="99">
        <f>IF($U$200="základní",$N$200,0)</f>
        <v>0</v>
      </c>
      <c r="BF200" s="99">
        <f>IF($U$200="snížená",$N$200,0)</f>
        <v>0</v>
      </c>
      <c r="BG200" s="99">
        <f>IF($U$200="zákl. přenesená",$N$200,0)</f>
        <v>0</v>
      </c>
      <c r="BH200" s="99">
        <f>IF($U$200="sníž. přenesená",$N$200,0)</f>
        <v>0</v>
      </c>
      <c r="BI200" s="99">
        <f>IF($U$200="nulová",$N$200,0)</f>
        <v>0</v>
      </c>
      <c r="BJ200" s="198" t="s">
        <v>20</v>
      </c>
      <c r="BK200" s="99">
        <f>ROUND($L$200*$K$200,2)</f>
        <v>0</v>
      </c>
      <c r="BL200" s="198" t="s">
        <v>140</v>
      </c>
    </row>
    <row r="201" spans="2:64" s="198" customFormat="1" ht="27" customHeight="1">
      <c r="B201" s="19"/>
      <c r="C201" s="127" t="s">
        <v>369</v>
      </c>
      <c r="D201" s="127" t="s">
        <v>208</v>
      </c>
      <c r="E201" s="128" t="s">
        <v>370</v>
      </c>
      <c r="F201" s="377" t="s">
        <v>371</v>
      </c>
      <c r="G201" s="378"/>
      <c r="H201" s="378"/>
      <c r="I201" s="378"/>
      <c r="J201" s="129" t="s">
        <v>296</v>
      </c>
      <c r="K201" s="130">
        <v>4</v>
      </c>
      <c r="L201" s="379">
        <v>0</v>
      </c>
      <c r="M201" s="378"/>
      <c r="N201" s="379">
        <f>ROUND($L$201*$K$201,2)</f>
        <v>0</v>
      </c>
      <c r="O201" s="373"/>
      <c r="P201" s="373"/>
      <c r="Q201" s="373"/>
      <c r="R201" s="20"/>
      <c r="T201" s="124"/>
      <c r="U201" s="26" t="s">
        <v>42</v>
      </c>
      <c r="V201" s="125">
        <v>0</v>
      </c>
      <c r="W201" s="125">
        <f>$V$201*$K$201</f>
        <v>0</v>
      </c>
      <c r="X201" s="125">
        <v>0.027</v>
      </c>
      <c r="Y201" s="125">
        <f>$X$201*$K$201</f>
        <v>0.108</v>
      </c>
      <c r="Z201" s="125">
        <v>0</v>
      </c>
      <c r="AA201" s="318">
        <f>$Z$201*$K$201</f>
        <v>0</v>
      </c>
      <c r="AB201" s="322"/>
      <c r="AC201" s="322"/>
      <c r="AD201" s="323"/>
      <c r="AR201" s="198" t="s">
        <v>157</v>
      </c>
      <c r="AT201" s="198" t="s">
        <v>208</v>
      </c>
      <c r="AU201" s="198" t="s">
        <v>80</v>
      </c>
      <c r="AY201" s="198" t="s">
        <v>135</v>
      </c>
      <c r="BE201" s="99">
        <f>IF($U$201="základní",$N$201,0)</f>
        <v>0</v>
      </c>
      <c r="BF201" s="99">
        <f>IF($U$201="snížená",$N$201,0)</f>
        <v>0</v>
      </c>
      <c r="BG201" s="99">
        <f>IF($U$201="zákl. přenesená",$N$201,0)</f>
        <v>0</v>
      </c>
      <c r="BH201" s="99">
        <f>IF($U$201="sníž. přenesená",$N$201,0)</f>
        <v>0</v>
      </c>
      <c r="BI201" s="99">
        <f>IF($U$201="nulová",$N$201,0)</f>
        <v>0</v>
      </c>
      <c r="BJ201" s="198" t="s">
        <v>20</v>
      </c>
      <c r="BK201" s="99">
        <f>ROUND($L$201*$K$201,2)</f>
        <v>0</v>
      </c>
      <c r="BL201" s="198" t="s">
        <v>140</v>
      </c>
    </row>
    <row r="202" spans="2:64" s="198" customFormat="1" ht="15.75" customHeight="1">
      <c r="B202" s="19"/>
      <c r="C202" s="127" t="s">
        <v>372</v>
      </c>
      <c r="D202" s="127" t="s">
        <v>208</v>
      </c>
      <c r="E202" s="128" t="s">
        <v>373</v>
      </c>
      <c r="F202" s="377" t="s">
        <v>374</v>
      </c>
      <c r="G202" s="378"/>
      <c r="H202" s="378"/>
      <c r="I202" s="378"/>
      <c r="J202" s="129" t="s">
        <v>296</v>
      </c>
      <c r="K202" s="130">
        <v>4</v>
      </c>
      <c r="L202" s="374">
        <v>0</v>
      </c>
      <c r="M202" s="373"/>
      <c r="N202" s="379">
        <f>ROUND($L$202*$K$202,2)</f>
        <v>0</v>
      </c>
      <c r="O202" s="373"/>
      <c r="P202" s="373"/>
      <c r="Q202" s="373"/>
      <c r="R202" s="20"/>
      <c r="T202" s="124"/>
      <c r="U202" s="26" t="s">
        <v>42</v>
      </c>
      <c r="V202" s="125">
        <v>0</v>
      </c>
      <c r="W202" s="125">
        <f>$V$202*$K$202</f>
        <v>0</v>
      </c>
      <c r="X202" s="125">
        <v>0.058</v>
      </c>
      <c r="Y202" s="125">
        <f>$X$202*$K$202</f>
        <v>0.232</v>
      </c>
      <c r="Z202" s="125">
        <v>0</v>
      </c>
      <c r="AA202" s="318">
        <f>$Z$202*$K$202</f>
        <v>0</v>
      </c>
      <c r="AB202" s="322"/>
      <c r="AC202" s="322"/>
      <c r="AD202" s="323"/>
      <c r="AR202" s="198" t="s">
        <v>157</v>
      </c>
      <c r="AT202" s="198" t="s">
        <v>208</v>
      </c>
      <c r="AU202" s="198" t="s">
        <v>80</v>
      </c>
      <c r="AY202" s="198" t="s">
        <v>135</v>
      </c>
      <c r="BE202" s="99">
        <f>IF($U$202="základní",$N$202,0)</f>
        <v>0</v>
      </c>
      <c r="BF202" s="99">
        <f>IF($U$202="snížená",$N$202,0)</f>
        <v>0</v>
      </c>
      <c r="BG202" s="99">
        <f>IF($U$202="zákl. přenesená",$N$202,0)</f>
        <v>0</v>
      </c>
      <c r="BH202" s="99">
        <f>IF($U$202="sníž. přenesená",$N$202,0)</f>
        <v>0</v>
      </c>
      <c r="BI202" s="99">
        <f>IF($U$202="nulová",$N$202,0)</f>
        <v>0</v>
      </c>
      <c r="BJ202" s="198" t="s">
        <v>20</v>
      </c>
      <c r="BK202" s="99">
        <f>ROUND($L$202*$K$202,2)</f>
        <v>0</v>
      </c>
      <c r="BL202" s="198" t="s">
        <v>140</v>
      </c>
    </row>
    <row r="203" spans="2:64" s="198" customFormat="1" ht="27" customHeight="1">
      <c r="B203" s="19"/>
      <c r="C203" s="127" t="s">
        <v>375</v>
      </c>
      <c r="D203" s="127" t="s">
        <v>208</v>
      </c>
      <c r="E203" s="128" t="s">
        <v>376</v>
      </c>
      <c r="F203" s="377" t="s">
        <v>377</v>
      </c>
      <c r="G203" s="378"/>
      <c r="H203" s="378"/>
      <c r="I203" s="378"/>
      <c r="J203" s="129" t="s">
        <v>296</v>
      </c>
      <c r="K203" s="130">
        <v>4</v>
      </c>
      <c r="L203" s="379">
        <v>0</v>
      </c>
      <c r="M203" s="378"/>
      <c r="N203" s="379">
        <f>ROUND($L$203*$K$203,2)</f>
        <v>0</v>
      </c>
      <c r="O203" s="373"/>
      <c r="P203" s="373"/>
      <c r="Q203" s="373"/>
      <c r="R203" s="20"/>
      <c r="T203" s="124"/>
      <c r="U203" s="26" t="s">
        <v>42</v>
      </c>
      <c r="V203" s="125">
        <v>0</v>
      </c>
      <c r="W203" s="125">
        <f>$V$203*$K$203</f>
        <v>0</v>
      </c>
      <c r="X203" s="125">
        <v>0.05</v>
      </c>
      <c r="Y203" s="125">
        <f>$X$203*$K$203</f>
        <v>0.2</v>
      </c>
      <c r="Z203" s="125">
        <v>0</v>
      </c>
      <c r="AA203" s="318">
        <f>$Z$203*$K$203</f>
        <v>0</v>
      </c>
      <c r="AB203" s="322"/>
      <c r="AC203" s="322"/>
      <c r="AD203" s="323"/>
      <c r="AR203" s="198" t="s">
        <v>157</v>
      </c>
      <c r="AT203" s="198" t="s">
        <v>208</v>
      </c>
      <c r="AU203" s="198" t="s">
        <v>80</v>
      </c>
      <c r="AY203" s="198" t="s">
        <v>135</v>
      </c>
      <c r="BE203" s="99">
        <f>IF($U$203="základní",$N$203,0)</f>
        <v>0</v>
      </c>
      <c r="BF203" s="99">
        <f>IF($U$203="snížená",$N$203,0)</f>
        <v>0</v>
      </c>
      <c r="BG203" s="99">
        <f>IF($U$203="zákl. přenesená",$N$203,0)</f>
        <v>0</v>
      </c>
      <c r="BH203" s="99">
        <f>IF($U$203="sníž. přenesená",$N$203,0)</f>
        <v>0</v>
      </c>
      <c r="BI203" s="99">
        <f>IF($U$203="nulová",$N$203,0)</f>
        <v>0</v>
      </c>
      <c r="BJ203" s="198" t="s">
        <v>20</v>
      </c>
      <c r="BK203" s="99">
        <f>ROUND($L$203*$K$203,2)</f>
        <v>0</v>
      </c>
      <c r="BL203" s="198" t="s">
        <v>140</v>
      </c>
    </row>
    <row r="204" spans="2:64" s="198" customFormat="1" ht="27" customHeight="1">
      <c r="B204" s="19"/>
      <c r="C204" s="127" t="s">
        <v>378</v>
      </c>
      <c r="D204" s="127" t="s">
        <v>208</v>
      </c>
      <c r="E204" s="128" t="s">
        <v>379</v>
      </c>
      <c r="F204" s="377" t="s">
        <v>380</v>
      </c>
      <c r="G204" s="378"/>
      <c r="H204" s="378"/>
      <c r="I204" s="378"/>
      <c r="J204" s="129" t="s">
        <v>296</v>
      </c>
      <c r="K204" s="130">
        <v>4</v>
      </c>
      <c r="L204" s="374">
        <v>0</v>
      </c>
      <c r="M204" s="373"/>
      <c r="N204" s="379">
        <f>ROUND($L$204*$K$204,2)</f>
        <v>0</v>
      </c>
      <c r="O204" s="373"/>
      <c r="P204" s="373"/>
      <c r="Q204" s="373"/>
      <c r="R204" s="20"/>
      <c r="T204" s="124"/>
      <c r="U204" s="26" t="s">
        <v>42</v>
      </c>
      <c r="V204" s="125">
        <v>0</v>
      </c>
      <c r="W204" s="125">
        <f>$V$204*$K$204</f>
        <v>0</v>
      </c>
      <c r="X204" s="125">
        <v>0.006</v>
      </c>
      <c r="Y204" s="125">
        <f>$X$204*$K$204</f>
        <v>0.024</v>
      </c>
      <c r="Z204" s="125">
        <v>0</v>
      </c>
      <c r="AA204" s="318">
        <f>$Z$204*$K$204</f>
        <v>0</v>
      </c>
      <c r="AB204" s="322"/>
      <c r="AC204" s="322"/>
      <c r="AD204" s="323"/>
      <c r="AR204" s="198" t="s">
        <v>157</v>
      </c>
      <c r="AT204" s="198" t="s">
        <v>208</v>
      </c>
      <c r="AU204" s="198" t="s">
        <v>80</v>
      </c>
      <c r="AY204" s="198" t="s">
        <v>135</v>
      </c>
      <c r="BE204" s="99">
        <f>IF($U$204="základní",$N$204,0)</f>
        <v>0</v>
      </c>
      <c r="BF204" s="99">
        <f>IF($U$204="snížená",$N$204,0)</f>
        <v>0</v>
      </c>
      <c r="BG204" s="99">
        <f>IF($U$204="zákl. přenesená",$N$204,0)</f>
        <v>0</v>
      </c>
      <c r="BH204" s="99">
        <f>IF($U$204="sníž. přenesená",$N$204,0)</f>
        <v>0</v>
      </c>
      <c r="BI204" s="99">
        <f>IF($U$204="nulová",$N$204,0)</f>
        <v>0</v>
      </c>
      <c r="BJ204" s="198" t="s">
        <v>20</v>
      </c>
      <c r="BK204" s="99">
        <f>ROUND($L$204*$K$204,2)</f>
        <v>0</v>
      </c>
      <c r="BL204" s="198" t="s">
        <v>140</v>
      </c>
    </row>
    <row r="205" spans="2:64" s="198" customFormat="1" ht="27" customHeight="1">
      <c r="B205" s="19"/>
      <c r="C205" s="127" t="s">
        <v>381</v>
      </c>
      <c r="D205" s="127" t="s">
        <v>208</v>
      </c>
      <c r="E205" s="128" t="s">
        <v>382</v>
      </c>
      <c r="F205" s="377" t="s">
        <v>383</v>
      </c>
      <c r="G205" s="378"/>
      <c r="H205" s="378"/>
      <c r="I205" s="378"/>
      <c r="J205" s="129" t="s">
        <v>296</v>
      </c>
      <c r="K205" s="130">
        <v>4</v>
      </c>
      <c r="L205" s="379">
        <v>0</v>
      </c>
      <c r="M205" s="378"/>
      <c r="N205" s="379">
        <f>ROUND($L$205*$K$205,2)</f>
        <v>0</v>
      </c>
      <c r="O205" s="373"/>
      <c r="P205" s="373"/>
      <c r="Q205" s="373"/>
      <c r="R205" s="20"/>
      <c r="T205" s="124"/>
      <c r="U205" s="26" t="s">
        <v>42</v>
      </c>
      <c r="V205" s="125">
        <v>0</v>
      </c>
      <c r="W205" s="125">
        <f>$V$205*$K$205</f>
        <v>0</v>
      </c>
      <c r="X205" s="125">
        <v>0.103</v>
      </c>
      <c r="Y205" s="125">
        <f>$X$205*$K$205</f>
        <v>0.412</v>
      </c>
      <c r="Z205" s="125">
        <v>0</v>
      </c>
      <c r="AA205" s="318">
        <f>$Z$205*$K$205</f>
        <v>0</v>
      </c>
      <c r="AB205" s="322"/>
      <c r="AC205" s="322"/>
      <c r="AD205" s="323"/>
      <c r="AR205" s="198" t="s">
        <v>157</v>
      </c>
      <c r="AT205" s="198" t="s">
        <v>208</v>
      </c>
      <c r="AU205" s="198" t="s">
        <v>80</v>
      </c>
      <c r="AY205" s="198" t="s">
        <v>135</v>
      </c>
      <c r="BE205" s="99">
        <f>IF($U$205="základní",$N$205,0)</f>
        <v>0</v>
      </c>
      <c r="BF205" s="99">
        <f>IF($U$205="snížená",$N$205,0)</f>
        <v>0</v>
      </c>
      <c r="BG205" s="99">
        <f>IF($U$205="zákl. přenesená",$N$205,0)</f>
        <v>0</v>
      </c>
      <c r="BH205" s="99">
        <f>IF($U$205="sníž. přenesená",$N$205,0)</f>
        <v>0</v>
      </c>
      <c r="BI205" s="99">
        <f>IF($U$205="nulová",$N$205,0)</f>
        <v>0</v>
      </c>
      <c r="BJ205" s="198" t="s">
        <v>20</v>
      </c>
      <c r="BK205" s="99">
        <f>ROUND($L$205*$K$205,2)</f>
        <v>0</v>
      </c>
      <c r="BL205" s="198" t="s">
        <v>140</v>
      </c>
    </row>
    <row r="206" spans="2:64" s="198" customFormat="1" ht="27" customHeight="1">
      <c r="B206" s="19"/>
      <c r="C206" s="127" t="s">
        <v>384</v>
      </c>
      <c r="D206" s="127" t="s">
        <v>208</v>
      </c>
      <c r="E206" s="128" t="s">
        <v>385</v>
      </c>
      <c r="F206" s="377" t="s">
        <v>386</v>
      </c>
      <c r="G206" s="378"/>
      <c r="H206" s="378"/>
      <c r="I206" s="378"/>
      <c r="J206" s="129" t="s">
        <v>296</v>
      </c>
      <c r="K206" s="130">
        <v>4</v>
      </c>
      <c r="L206" s="374">
        <v>0</v>
      </c>
      <c r="M206" s="373"/>
      <c r="N206" s="379">
        <f>ROUND($L$206*$K$206,2)</f>
        <v>0</v>
      </c>
      <c r="O206" s="373"/>
      <c r="P206" s="373"/>
      <c r="Q206" s="373"/>
      <c r="R206" s="20"/>
      <c r="T206" s="124"/>
      <c r="U206" s="26" t="s">
        <v>42</v>
      </c>
      <c r="V206" s="125">
        <v>0</v>
      </c>
      <c r="W206" s="125">
        <f>$V$206*$K$206</f>
        <v>0</v>
      </c>
      <c r="X206" s="125">
        <v>0.06</v>
      </c>
      <c r="Y206" s="125">
        <f>$X$206*$K$206</f>
        <v>0.24</v>
      </c>
      <c r="Z206" s="125">
        <v>0</v>
      </c>
      <c r="AA206" s="318">
        <f>$Z$206*$K$206</f>
        <v>0</v>
      </c>
      <c r="AB206" s="322"/>
      <c r="AC206" s="322"/>
      <c r="AD206" s="323"/>
      <c r="AR206" s="198" t="s">
        <v>157</v>
      </c>
      <c r="AT206" s="198" t="s">
        <v>208</v>
      </c>
      <c r="AU206" s="198" t="s">
        <v>80</v>
      </c>
      <c r="AY206" s="198" t="s">
        <v>135</v>
      </c>
      <c r="BE206" s="99">
        <f>IF($U$206="základní",$N$206,0)</f>
        <v>0</v>
      </c>
      <c r="BF206" s="99">
        <f>IF($U$206="snížená",$N$206,0)</f>
        <v>0</v>
      </c>
      <c r="BG206" s="99">
        <f>IF($U$206="zákl. přenesená",$N$206,0)</f>
        <v>0</v>
      </c>
      <c r="BH206" s="99">
        <f>IF($U$206="sníž. přenesená",$N$206,0)</f>
        <v>0</v>
      </c>
      <c r="BI206" s="99">
        <f>IF($U$206="nulová",$N$206,0)</f>
        <v>0</v>
      </c>
      <c r="BJ206" s="198" t="s">
        <v>20</v>
      </c>
      <c r="BK206" s="99">
        <f>ROUND($L$206*$K$206,2)</f>
        <v>0</v>
      </c>
      <c r="BL206" s="198" t="s">
        <v>140</v>
      </c>
    </row>
    <row r="207" spans="2:64" s="198" customFormat="1" ht="27" customHeight="1">
      <c r="B207" s="19"/>
      <c r="C207" s="127" t="s">
        <v>387</v>
      </c>
      <c r="D207" s="127" t="s">
        <v>208</v>
      </c>
      <c r="E207" s="128" t="s">
        <v>388</v>
      </c>
      <c r="F207" s="377" t="s">
        <v>389</v>
      </c>
      <c r="G207" s="378"/>
      <c r="H207" s="378"/>
      <c r="I207" s="378"/>
      <c r="J207" s="129" t="s">
        <v>296</v>
      </c>
      <c r="K207" s="130">
        <v>4</v>
      </c>
      <c r="L207" s="379">
        <v>0</v>
      </c>
      <c r="M207" s="378"/>
      <c r="N207" s="379">
        <f>ROUND($L$207*$K$207,2)</f>
        <v>0</v>
      </c>
      <c r="O207" s="373"/>
      <c r="P207" s="373"/>
      <c r="Q207" s="373"/>
      <c r="R207" s="20"/>
      <c r="T207" s="124"/>
      <c r="U207" s="26" t="s">
        <v>42</v>
      </c>
      <c r="V207" s="125">
        <v>0</v>
      </c>
      <c r="W207" s="125">
        <f>$V$207*$K$207</f>
        <v>0</v>
      </c>
      <c r="X207" s="125">
        <v>0.12</v>
      </c>
      <c r="Y207" s="125">
        <f>$X$207*$K$207</f>
        <v>0.48</v>
      </c>
      <c r="Z207" s="125">
        <v>0</v>
      </c>
      <c r="AA207" s="318">
        <f>$Z$207*$K$207</f>
        <v>0</v>
      </c>
      <c r="AB207" s="322"/>
      <c r="AC207" s="322"/>
      <c r="AD207" s="323"/>
      <c r="AR207" s="198" t="s">
        <v>157</v>
      </c>
      <c r="AT207" s="198" t="s">
        <v>208</v>
      </c>
      <c r="AU207" s="198" t="s">
        <v>80</v>
      </c>
      <c r="AY207" s="198" t="s">
        <v>135</v>
      </c>
      <c r="BE207" s="99">
        <f>IF($U$207="základní",$N$207,0)</f>
        <v>0</v>
      </c>
      <c r="BF207" s="99">
        <f>IF($U$207="snížená",$N$207,0)</f>
        <v>0</v>
      </c>
      <c r="BG207" s="99">
        <f>IF($U$207="zákl. přenesená",$N$207,0)</f>
        <v>0</v>
      </c>
      <c r="BH207" s="99">
        <f>IF($U$207="sníž. přenesená",$N$207,0)</f>
        <v>0</v>
      </c>
      <c r="BI207" s="99">
        <f>IF($U$207="nulová",$N$207,0)</f>
        <v>0</v>
      </c>
      <c r="BJ207" s="198" t="s">
        <v>20</v>
      </c>
      <c r="BK207" s="99">
        <f>ROUND($L$207*$K$207,2)</f>
        <v>0</v>
      </c>
      <c r="BL207" s="198" t="s">
        <v>140</v>
      </c>
    </row>
    <row r="208" spans="2:64" s="198" customFormat="1" ht="27" customHeight="1">
      <c r="B208" s="19"/>
      <c r="C208" s="127" t="s">
        <v>390</v>
      </c>
      <c r="D208" s="127" t="s">
        <v>208</v>
      </c>
      <c r="E208" s="128" t="s">
        <v>391</v>
      </c>
      <c r="F208" s="377" t="s">
        <v>392</v>
      </c>
      <c r="G208" s="378"/>
      <c r="H208" s="378"/>
      <c r="I208" s="378"/>
      <c r="J208" s="129" t="s">
        <v>296</v>
      </c>
      <c r="K208" s="130">
        <v>4</v>
      </c>
      <c r="L208" s="374">
        <v>0</v>
      </c>
      <c r="M208" s="373"/>
      <c r="N208" s="379">
        <f>ROUND($L$208*$K$208,2)</f>
        <v>0</v>
      </c>
      <c r="O208" s="373"/>
      <c r="P208" s="373"/>
      <c r="Q208" s="373"/>
      <c r="R208" s="20"/>
      <c r="T208" s="124"/>
      <c r="U208" s="26" t="s">
        <v>42</v>
      </c>
      <c r="V208" s="125">
        <v>0</v>
      </c>
      <c r="W208" s="125">
        <f>$V$208*$K$208</f>
        <v>0</v>
      </c>
      <c r="X208" s="125">
        <v>0.17</v>
      </c>
      <c r="Y208" s="125">
        <f>$X$208*$K$208</f>
        <v>0.68</v>
      </c>
      <c r="Z208" s="125">
        <v>0</v>
      </c>
      <c r="AA208" s="318">
        <f>$Z$208*$K$208</f>
        <v>0</v>
      </c>
      <c r="AB208" s="322"/>
      <c r="AC208" s="322"/>
      <c r="AD208" s="323"/>
      <c r="AR208" s="198" t="s">
        <v>157</v>
      </c>
      <c r="AT208" s="198" t="s">
        <v>208</v>
      </c>
      <c r="AU208" s="198" t="s">
        <v>80</v>
      </c>
      <c r="AY208" s="198" t="s">
        <v>135</v>
      </c>
      <c r="BE208" s="99">
        <f>IF($U$208="základní",$N$208,0)</f>
        <v>0</v>
      </c>
      <c r="BF208" s="99">
        <f>IF($U$208="snížená",$N$208,0)</f>
        <v>0</v>
      </c>
      <c r="BG208" s="99">
        <f>IF($U$208="zákl. přenesená",$N$208,0)</f>
        <v>0</v>
      </c>
      <c r="BH208" s="99">
        <f>IF($U$208="sníž. přenesená",$N$208,0)</f>
        <v>0</v>
      </c>
      <c r="BI208" s="99">
        <f>IF($U$208="nulová",$N$208,0)</f>
        <v>0</v>
      </c>
      <c r="BJ208" s="198" t="s">
        <v>20</v>
      </c>
      <c r="BK208" s="99">
        <f>ROUND($L$208*$K$208,2)</f>
        <v>0</v>
      </c>
      <c r="BL208" s="198" t="s">
        <v>140</v>
      </c>
    </row>
    <row r="209" spans="2:64" s="198" customFormat="1" ht="27" customHeight="1">
      <c r="B209" s="19"/>
      <c r="C209" s="127" t="s">
        <v>393</v>
      </c>
      <c r="D209" s="127" t="s">
        <v>208</v>
      </c>
      <c r="E209" s="128" t="s">
        <v>394</v>
      </c>
      <c r="F209" s="377" t="s">
        <v>395</v>
      </c>
      <c r="G209" s="378"/>
      <c r="H209" s="378"/>
      <c r="I209" s="378"/>
      <c r="J209" s="129" t="s">
        <v>296</v>
      </c>
      <c r="K209" s="130">
        <v>4</v>
      </c>
      <c r="L209" s="379">
        <v>0</v>
      </c>
      <c r="M209" s="378"/>
      <c r="N209" s="379">
        <f>ROUND($L$209*$K$209,2)</f>
        <v>0</v>
      </c>
      <c r="O209" s="373"/>
      <c r="P209" s="373"/>
      <c r="Q209" s="373"/>
      <c r="R209" s="20"/>
      <c r="T209" s="124"/>
      <c r="U209" s="26" t="s">
        <v>42</v>
      </c>
      <c r="V209" s="125">
        <v>0</v>
      </c>
      <c r="W209" s="125">
        <f>$V$209*$K$209</f>
        <v>0</v>
      </c>
      <c r="X209" s="125">
        <v>0.175</v>
      </c>
      <c r="Y209" s="125">
        <f>$X$209*$K$209</f>
        <v>0.7</v>
      </c>
      <c r="Z209" s="125">
        <v>0</v>
      </c>
      <c r="AA209" s="318">
        <f>$Z$209*$K$209</f>
        <v>0</v>
      </c>
      <c r="AB209" s="322"/>
      <c r="AC209" s="322"/>
      <c r="AD209" s="323"/>
      <c r="AR209" s="198" t="s">
        <v>157</v>
      </c>
      <c r="AT209" s="198" t="s">
        <v>208</v>
      </c>
      <c r="AU209" s="198" t="s">
        <v>80</v>
      </c>
      <c r="AY209" s="198" t="s">
        <v>135</v>
      </c>
      <c r="BE209" s="99">
        <f>IF($U$209="základní",$N$209,0)</f>
        <v>0</v>
      </c>
      <c r="BF209" s="99">
        <f>IF($U$209="snížená",$N$209,0)</f>
        <v>0</v>
      </c>
      <c r="BG209" s="99">
        <f>IF($U$209="zákl. přenesená",$N$209,0)</f>
        <v>0</v>
      </c>
      <c r="BH209" s="99">
        <f>IF($U$209="sníž. přenesená",$N$209,0)</f>
        <v>0</v>
      </c>
      <c r="BI209" s="99">
        <f>IF($U$209="nulová",$N$209,0)</f>
        <v>0</v>
      </c>
      <c r="BJ209" s="198" t="s">
        <v>20</v>
      </c>
      <c r="BK209" s="99">
        <f>ROUND($L$209*$K$209,2)</f>
        <v>0</v>
      </c>
      <c r="BL209" s="198" t="s">
        <v>140</v>
      </c>
    </row>
    <row r="210" spans="2:64" s="198" customFormat="1" ht="27" customHeight="1">
      <c r="B210" s="19"/>
      <c r="C210" s="120" t="s">
        <v>396</v>
      </c>
      <c r="D210" s="120" t="s">
        <v>136</v>
      </c>
      <c r="E210" s="121" t="s">
        <v>397</v>
      </c>
      <c r="F210" s="372" t="s">
        <v>398</v>
      </c>
      <c r="G210" s="373"/>
      <c r="H210" s="373"/>
      <c r="I210" s="373"/>
      <c r="J210" s="122" t="s">
        <v>296</v>
      </c>
      <c r="K210" s="123">
        <v>4</v>
      </c>
      <c r="L210" s="374">
        <v>0</v>
      </c>
      <c r="M210" s="373"/>
      <c r="N210" s="374">
        <f>ROUND($L$210*$K$210,2)</f>
        <v>0</v>
      </c>
      <c r="O210" s="373"/>
      <c r="P210" s="373"/>
      <c r="Q210" s="373"/>
      <c r="R210" s="20"/>
      <c r="T210" s="124"/>
      <c r="U210" s="26" t="s">
        <v>42</v>
      </c>
      <c r="V210" s="125">
        <v>1.689</v>
      </c>
      <c r="W210" s="125">
        <f>$V$210*$K$210</f>
        <v>6.756</v>
      </c>
      <c r="X210" s="125">
        <v>0.00936</v>
      </c>
      <c r="Y210" s="125">
        <f>$X$210*$K$210</f>
        <v>0.03744</v>
      </c>
      <c r="Z210" s="125">
        <v>0</v>
      </c>
      <c r="AA210" s="318">
        <f>$Z$210*$K$210</f>
        <v>0</v>
      </c>
      <c r="AB210" s="320"/>
      <c r="AC210" s="320"/>
      <c r="AD210" s="323"/>
      <c r="AR210" s="198" t="s">
        <v>140</v>
      </c>
      <c r="AT210" s="198" t="s">
        <v>136</v>
      </c>
      <c r="AU210" s="198" t="s">
        <v>80</v>
      </c>
      <c r="AY210" s="198" t="s">
        <v>135</v>
      </c>
      <c r="BE210" s="99">
        <f>IF($U$210="základní",$N$210,0)</f>
        <v>0</v>
      </c>
      <c r="BF210" s="99">
        <f>IF($U$210="snížená",$N$210,0)</f>
        <v>0</v>
      </c>
      <c r="BG210" s="99">
        <f>IF($U$210="zákl. přenesená",$N$210,0)</f>
        <v>0</v>
      </c>
      <c r="BH210" s="99">
        <f>IF($U$210="sníž. přenesená",$N$210,0)</f>
        <v>0</v>
      </c>
      <c r="BI210" s="99">
        <f>IF($U$210="nulová",$N$210,0)</f>
        <v>0</v>
      </c>
      <c r="BJ210" s="198" t="s">
        <v>20</v>
      </c>
      <c r="BK210" s="99">
        <f>ROUND($L$210*$K$210,2)</f>
        <v>0</v>
      </c>
      <c r="BL210" s="198" t="s">
        <v>140</v>
      </c>
    </row>
    <row r="211" spans="2:64" s="198" customFormat="1" ht="27" customHeight="1">
      <c r="B211" s="19"/>
      <c r="C211" s="120" t="s">
        <v>399</v>
      </c>
      <c r="D211" s="120" t="s">
        <v>136</v>
      </c>
      <c r="E211" s="121" t="s">
        <v>400</v>
      </c>
      <c r="F211" s="372" t="s">
        <v>401</v>
      </c>
      <c r="G211" s="373"/>
      <c r="H211" s="373"/>
      <c r="I211" s="373"/>
      <c r="J211" s="122" t="s">
        <v>296</v>
      </c>
      <c r="K211" s="123">
        <v>17</v>
      </c>
      <c r="L211" s="379">
        <v>0</v>
      </c>
      <c r="M211" s="378"/>
      <c r="N211" s="374">
        <f>ROUND($L$211*$K$211,2)</f>
        <v>0</v>
      </c>
      <c r="O211" s="373"/>
      <c r="P211" s="373"/>
      <c r="Q211" s="373"/>
      <c r="R211" s="20"/>
      <c r="T211" s="124"/>
      <c r="U211" s="26" t="s">
        <v>42</v>
      </c>
      <c r="V211" s="125">
        <v>3.817</v>
      </c>
      <c r="W211" s="125">
        <f>$V$211*$K$211</f>
        <v>64.88900000000001</v>
      </c>
      <c r="X211" s="125">
        <v>0.4208</v>
      </c>
      <c r="Y211" s="125">
        <f>$X$211*$K$211</f>
        <v>7.1536</v>
      </c>
      <c r="Z211" s="125">
        <v>0</v>
      </c>
      <c r="AA211" s="318">
        <f>$Z$211*$K$211</f>
        <v>0</v>
      </c>
      <c r="AB211" s="320"/>
      <c r="AC211" s="320"/>
      <c r="AD211" s="323"/>
      <c r="AR211" s="198" t="s">
        <v>140</v>
      </c>
      <c r="AT211" s="198" t="s">
        <v>136</v>
      </c>
      <c r="AU211" s="198" t="s">
        <v>80</v>
      </c>
      <c r="AY211" s="198" t="s">
        <v>135</v>
      </c>
      <c r="BE211" s="99">
        <f>IF($U$211="základní",$N$211,0)</f>
        <v>0</v>
      </c>
      <c r="BF211" s="99">
        <f>IF($U$211="snížená",$N$211,0)</f>
        <v>0</v>
      </c>
      <c r="BG211" s="99">
        <f>IF($U$211="zákl. přenesená",$N$211,0)</f>
        <v>0</v>
      </c>
      <c r="BH211" s="99">
        <f>IF($U$211="sníž. přenesená",$N$211,0)</f>
        <v>0</v>
      </c>
      <c r="BI211" s="99">
        <f>IF($U$211="nulová",$N$211,0)</f>
        <v>0</v>
      </c>
      <c r="BJ211" s="198" t="s">
        <v>20</v>
      </c>
      <c r="BK211" s="99">
        <f>ROUND($L$211*$K$211,2)</f>
        <v>0</v>
      </c>
      <c r="BL211" s="198" t="s">
        <v>140</v>
      </c>
    </row>
    <row r="212" spans="2:64" s="198" customFormat="1" ht="27" customHeight="1">
      <c r="B212" s="19"/>
      <c r="C212" s="127" t="s">
        <v>402</v>
      </c>
      <c r="D212" s="127" t="s">
        <v>208</v>
      </c>
      <c r="E212" s="128" t="s">
        <v>403</v>
      </c>
      <c r="F212" s="377" t="s">
        <v>404</v>
      </c>
      <c r="G212" s="378"/>
      <c r="H212" s="378"/>
      <c r="I212" s="378"/>
      <c r="J212" s="129" t="s">
        <v>296</v>
      </c>
      <c r="K212" s="130">
        <v>13</v>
      </c>
      <c r="L212" s="374">
        <v>0</v>
      </c>
      <c r="M212" s="373"/>
      <c r="N212" s="379">
        <f>ROUND($L$212*$K$212,2)</f>
        <v>0</v>
      </c>
      <c r="O212" s="373"/>
      <c r="P212" s="373"/>
      <c r="Q212" s="373"/>
      <c r="R212" s="20"/>
      <c r="T212" s="124"/>
      <c r="U212" s="26" t="s">
        <v>42</v>
      </c>
      <c r="V212" s="125">
        <v>0</v>
      </c>
      <c r="W212" s="125">
        <f>$V$212*$K$212</f>
        <v>0</v>
      </c>
      <c r="X212" s="125">
        <v>0.064</v>
      </c>
      <c r="Y212" s="125">
        <f>$X$212*$K$212</f>
        <v>0.8320000000000001</v>
      </c>
      <c r="Z212" s="125">
        <v>0</v>
      </c>
      <c r="AA212" s="318">
        <f>$Z$212*$K$212</f>
        <v>0</v>
      </c>
      <c r="AB212" s="322"/>
      <c r="AC212" s="322"/>
      <c r="AD212" s="323"/>
      <c r="AR212" s="198" t="s">
        <v>157</v>
      </c>
      <c r="AT212" s="198" t="s">
        <v>208</v>
      </c>
      <c r="AU212" s="198" t="s">
        <v>80</v>
      </c>
      <c r="AY212" s="198" t="s">
        <v>135</v>
      </c>
      <c r="BE212" s="99">
        <f>IF($U$212="základní",$N$212,0)</f>
        <v>0</v>
      </c>
      <c r="BF212" s="99">
        <f>IF($U$212="snížená",$N$212,0)</f>
        <v>0</v>
      </c>
      <c r="BG212" s="99">
        <f>IF($U$212="zákl. přenesená",$N$212,0)</f>
        <v>0</v>
      </c>
      <c r="BH212" s="99">
        <f>IF($U$212="sníž. přenesená",$N$212,0)</f>
        <v>0</v>
      </c>
      <c r="BI212" s="99">
        <f>IF($U$212="nulová",$N$212,0)</f>
        <v>0</v>
      </c>
      <c r="BJ212" s="198" t="s">
        <v>20</v>
      </c>
      <c r="BK212" s="99">
        <f>ROUND($L$212*$K$212,2)</f>
        <v>0</v>
      </c>
      <c r="BL212" s="198" t="s">
        <v>140</v>
      </c>
    </row>
    <row r="213" spans="2:64" s="198" customFormat="1" ht="27" customHeight="1" hidden="1">
      <c r="B213" s="19"/>
      <c r="C213" s="127" t="s">
        <v>405</v>
      </c>
      <c r="D213" s="127" t="s">
        <v>208</v>
      </c>
      <c r="E213" s="128" t="s">
        <v>406</v>
      </c>
      <c r="F213" s="377" t="s">
        <v>919</v>
      </c>
      <c r="G213" s="378"/>
      <c r="H213" s="378"/>
      <c r="I213" s="378"/>
      <c r="J213" s="129" t="s">
        <v>296</v>
      </c>
      <c r="K213" s="130">
        <v>0</v>
      </c>
      <c r="L213" s="379">
        <v>0</v>
      </c>
      <c r="M213" s="378"/>
      <c r="N213" s="379">
        <f>ROUND($L$213*$K$213,2)</f>
        <v>0</v>
      </c>
      <c r="O213" s="373"/>
      <c r="P213" s="373"/>
      <c r="Q213" s="373"/>
      <c r="R213" s="20"/>
      <c r="T213" s="124"/>
      <c r="U213" s="26" t="s">
        <v>42</v>
      </c>
      <c r="V213" s="125">
        <v>0</v>
      </c>
      <c r="W213" s="125">
        <f>$V$213*$K$213</f>
        <v>0</v>
      </c>
      <c r="X213" s="125">
        <v>0.0543</v>
      </c>
      <c r="Y213" s="125">
        <f>$X$213*$K$213</f>
        <v>0</v>
      </c>
      <c r="Z213" s="125">
        <v>0</v>
      </c>
      <c r="AA213" s="318">
        <f>$Z$213*$K$213</f>
        <v>0</v>
      </c>
      <c r="AB213" s="322"/>
      <c r="AC213" s="322"/>
      <c r="AD213" s="323"/>
      <c r="AR213" s="198" t="s">
        <v>157</v>
      </c>
      <c r="AT213" s="198" t="s">
        <v>208</v>
      </c>
      <c r="AU213" s="198" t="s">
        <v>80</v>
      </c>
      <c r="AY213" s="198" t="s">
        <v>135</v>
      </c>
      <c r="BE213" s="99">
        <f>IF($U$213="základní",$N$213,0)</f>
        <v>0</v>
      </c>
      <c r="BF213" s="99">
        <f>IF($U$213="snížená",$N$213,0)</f>
        <v>0</v>
      </c>
      <c r="BG213" s="99">
        <f>IF($U$213="zákl. přenesená",$N$213,0)</f>
        <v>0</v>
      </c>
      <c r="BH213" s="99">
        <f>IF($U$213="sníž. přenesená",$N$213,0)</f>
        <v>0</v>
      </c>
      <c r="BI213" s="99">
        <f>IF($U$213="nulová",$N$213,0)</f>
        <v>0</v>
      </c>
      <c r="BJ213" s="198" t="s">
        <v>20</v>
      </c>
      <c r="BK213" s="99">
        <f>ROUND($L$213*$K$213,2)</f>
        <v>0</v>
      </c>
      <c r="BL213" s="198" t="s">
        <v>140</v>
      </c>
    </row>
    <row r="214" spans="2:64" s="198" customFormat="1" ht="39" customHeight="1">
      <c r="B214" s="19"/>
      <c r="C214" s="120" t="s">
        <v>407</v>
      </c>
      <c r="D214" s="120" t="s">
        <v>136</v>
      </c>
      <c r="E214" s="121" t="s">
        <v>408</v>
      </c>
      <c r="F214" s="372" t="s">
        <v>409</v>
      </c>
      <c r="G214" s="373"/>
      <c r="H214" s="373"/>
      <c r="I214" s="373"/>
      <c r="J214" s="122" t="s">
        <v>160</v>
      </c>
      <c r="K214" s="123">
        <v>80.85</v>
      </c>
      <c r="L214" s="374">
        <v>0</v>
      </c>
      <c r="M214" s="373"/>
      <c r="N214" s="374">
        <f>ROUND($L$214*$K$214,2)</f>
        <v>0</v>
      </c>
      <c r="O214" s="373"/>
      <c r="P214" s="373"/>
      <c r="Q214" s="373"/>
      <c r="R214" s="20"/>
      <c r="T214" s="124"/>
      <c r="U214" s="26" t="s">
        <v>42</v>
      </c>
      <c r="V214" s="125">
        <v>0.355</v>
      </c>
      <c r="W214" s="125">
        <f>$V$214*$K$214</f>
        <v>28.701749999999997</v>
      </c>
      <c r="X214" s="125">
        <v>0.46034</v>
      </c>
      <c r="Y214" s="125">
        <f>$X$214*$K$214</f>
        <v>37.218489</v>
      </c>
      <c r="Z214" s="125">
        <v>0</v>
      </c>
      <c r="AA214" s="318">
        <f>$Z$214*$K$214</f>
        <v>0</v>
      </c>
      <c r="AB214" s="320"/>
      <c r="AC214" s="320"/>
      <c r="AD214" s="323"/>
      <c r="AR214" s="198" t="s">
        <v>140</v>
      </c>
      <c r="AT214" s="198" t="s">
        <v>136</v>
      </c>
      <c r="AU214" s="198" t="s">
        <v>80</v>
      </c>
      <c r="AY214" s="198" t="s">
        <v>135</v>
      </c>
      <c r="BE214" s="99">
        <f>IF($U$214="základní",$N$214,0)</f>
        <v>0</v>
      </c>
      <c r="BF214" s="99">
        <f>IF($U$214="snížená",$N$214,0)</f>
        <v>0</v>
      </c>
      <c r="BG214" s="99">
        <f>IF($U$214="zákl. přenesená",$N$214,0)</f>
        <v>0</v>
      </c>
      <c r="BH214" s="99">
        <f>IF($U$214="sníž. přenesená",$N$214,0)</f>
        <v>0</v>
      </c>
      <c r="BI214" s="99">
        <f>IF($U$214="nulová",$N$214,0)</f>
        <v>0</v>
      </c>
      <c r="BJ214" s="198" t="s">
        <v>20</v>
      </c>
      <c r="BK214" s="99">
        <f>ROUND($L$214*$K$214,2)</f>
        <v>0</v>
      </c>
      <c r="BL214" s="198" t="s">
        <v>140</v>
      </c>
    </row>
    <row r="215" spans="2:64" s="198" customFormat="1" ht="27" customHeight="1">
      <c r="B215" s="19"/>
      <c r="C215" s="120" t="s">
        <v>410</v>
      </c>
      <c r="D215" s="120" t="s">
        <v>136</v>
      </c>
      <c r="E215" s="121" t="s">
        <v>411</v>
      </c>
      <c r="F215" s="372" t="s">
        <v>412</v>
      </c>
      <c r="G215" s="373"/>
      <c r="H215" s="373"/>
      <c r="I215" s="373"/>
      <c r="J215" s="122" t="s">
        <v>296</v>
      </c>
      <c r="K215" s="123">
        <v>6</v>
      </c>
      <c r="L215" s="379">
        <v>0</v>
      </c>
      <c r="M215" s="378"/>
      <c r="N215" s="374">
        <f>ROUND($L$215*$K$215,2)</f>
        <v>0</v>
      </c>
      <c r="O215" s="373"/>
      <c r="P215" s="373"/>
      <c r="Q215" s="373"/>
      <c r="R215" s="20"/>
      <c r="T215" s="124"/>
      <c r="U215" s="26" t="s">
        <v>42</v>
      </c>
      <c r="V215" s="125">
        <v>10.479</v>
      </c>
      <c r="W215" s="125">
        <f>$V$215*$K$215</f>
        <v>62.873999999999995</v>
      </c>
      <c r="X215" s="125">
        <v>3.68752</v>
      </c>
      <c r="Y215" s="125">
        <f>$X$215*$K$215</f>
        <v>22.125120000000003</v>
      </c>
      <c r="Z215" s="125">
        <v>0</v>
      </c>
      <c r="AA215" s="318">
        <f>$Z$215*$K$215</f>
        <v>0</v>
      </c>
      <c r="AB215" s="320"/>
      <c r="AC215" s="320"/>
      <c r="AD215" s="323"/>
      <c r="AR215" s="198" t="s">
        <v>140</v>
      </c>
      <c r="AT215" s="198" t="s">
        <v>136</v>
      </c>
      <c r="AU215" s="198" t="s">
        <v>80</v>
      </c>
      <c r="AY215" s="198" t="s">
        <v>135</v>
      </c>
      <c r="BE215" s="99">
        <f>IF($U$215="základní",$N$215,0)</f>
        <v>0</v>
      </c>
      <c r="BF215" s="99">
        <f>IF($U$215="snížená",$N$215,0)</f>
        <v>0</v>
      </c>
      <c r="BG215" s="99">
        <f>IF($U$215="zákl. přenesená",$N$215,0)</f>
        <v>0</v>
      </c>
      <c r="BH215" s="99">
        <f>IF($U$215="sníž. přenesená",$N$215,0)</f>
        <v>0</v>
      </c>
      <c r="BI215" s="99">
        <f>IF($U$215="nulová",$N$215,0)</f>
        <v>0</v>
      </c>
      <c r="BJ215" s="198" t="s">
        <v>20</v>
      </c>
      <c r="BK215" s="99">
        <f>ROUND($L$215*$K$215,2)</f>
        <v>0</v>
      </c>
      <c r="BL215" s="198" t="s">
        <v>140</v>
      </c>
    </row>
    <row r="216" spans="2:63" s="110" customFormat="1" ht="30.75" customHeight="1">
      <c r="B216" s="111"/>
      <c r="D216" s="119" t="s">
        <v>114</v>
      </c>
      <c r="N216" s="383">
        <f>$BK$216</f>
        <v>0</v>
      </c>
      <c r="O216" s="384"/>
      <c r="P216" s="384"/>
      <c r="Q216" s="384"/>
      <c r="R216" s="114"/>
      <c r="T216" s="115"/>
      <c r="W216" s="116">
        <f>$W$217+SUM($W$218:$W$250)</f>
        <v>824.8307460000001</v>
      </c>
      <c r="Y216" s="116">
        <f>$Y$217+SUM($Y$218:$Y$250)</f>
        <v>203.281328</v>
      </c>
      <c r="AA216" s="317">
        <f>$AA$217+SUM($AA$218:$AA$250)</f>
        <v>12.424</v>
      </c>
      <c r="AB216" s="319"/>
      <c r="AC216" s="319"/>
      <c r="AD216" s="323"/>
      <c r="AR216" s="205" t="s">
        <v>20</v>
      </c>
      <c r="AT216" s="205" t="s">
        <v>76</v>
      </c>
      <c r="AU216" s="205" t="s">
        <v>20</v>
      </c>
      <c r="AY216" s="205" t="s">
        <v>135</v>
      </c>
      <c r="BK216" s="118">
        <f>$BK$217+SUM($BK$218:$BK$250)</f>
        <v>0</v>
      </c>
    </row>
    <row r="217" spans="2:64" s="198" customFormat="1" ht="27" customHeight="1">
      <c r="B217" s="19"/>
      <c r="C217" s="120" t="s">
        <v>413</v>
      </c>
      <c r="D217" s="120" t="s">
        <v>136</v>
      </c>
      <c r="E217" s="121" t="s">
        <v>414</v>
      </c>
      <c r="F217" s="372" t="s">
        <v>415</v>
      </c>
      <c r="G217" s="373"/>
      <c r="H217" s="373"/>
      <c r="I217" s="373"/>
      <c r="J217" s="122" t="s">
        <v>139</v>
      </c>
      <c r="K217" s="123">
        <v>8</v>
      </c>
      <c r="L217" s="374">
        <v>0</v>
      </c>
      <c r="M217" s="373"/>
      <c r="N217" s="374">
        <f>ROUND($L$217*$K$217,2)</f>
        <v>0</v>
      </c>
      <c r="O217" s="373"/>
      <c r="P217" s="373"/>
      <c r="Q217" s="373"/>
      <c r="R217" s="20"/>
      <c r="T217" s="124"/>
      <c r="U217" s="26" t="s">
        <v>42</v>
      </c>
      <c r="V217" s="125">
        <v>0.168</v>
      </c>
      <c r="W217" s="125">
        <f>$V$217*$K$217</f>
        <v>1.344</v>
      </c>
      <c r="X217" s="125">
        <v>0</v>
      </c>
      <c r="Y217" s="125">
        <f>$X$217*$K$217</f>
        <v>0</v>
      </c>
      <c r="Z217" s="125">
        <v>0</v>
      </c>
      <c r="AA217" s="318">
        <f>$Z$217*$K$217</f>
        <v>0</v>
      </c>
      <c r="AB217" s="320"/>
      <c r="AC217" s="320"/>
      <c r="AD217" s="323"/>
      <c r="AR217" s="198" t="s">
        <v>140</v>
      </c>
      <c r="AT217" s="198" t="s">
        <v>136</v>
      </c>
      <c r="AU217" s="198" t="s">
        <v>80</v>
      </c>
      <c r="AY217" s="198" t="s">
        <v>135</v>
      </c>
      <c r="BE217" s="99">
        <f>IF($U$217="základní",$N$217,0)</f>
        <v>0</v>
      </c>
      <c r="BF217" s="99">
        <f>IF($U$217="snížená",$N$217,0)</f>
        <v>0</v>
      </c>
      <c r="BG217" s="99">
        <f>IF($U$217="zákl. přenesená",$N$217,0)</f>
        <v>0</v>
      </c>
      <c r="BH217" s="99">
        <f>IF($U$217="sníž. přenesená",$N$217,0)</f>
        <v>0</v>
      </c>
      <c r="BI217" s="99">
        <f>IF($U$217="nulová",$N$217,0)</f>
        <v>0</v>
      </c>
      <c r="BJ217" s="198" t="s">
        <v>20</v>
      </c>
      <c r="BK217" s="99">
        <f>ROUND($L$217*$K$217,2)</f>
        <v>0</v>
      </c>
      <c r="BL217" s="198" t="s">
        <v>140</v>
      </c>
    </row>
    <row r="218" spans="2:64" s="198" customFormat="1" ht="27" customHeight="1">
      <c r="B218" s="19"/>
      <c r="C218" s="120" t="s">
        <v>416</v>
      </c>
      <c r="D218" s="120" t="s">
        <v>136</v>
      </c>
      <c r="E218" s="121" t="s">
        <v>417</v>
      </c>
      <c r="F218" s="372" t="s">
        <v>418</v>
      </c>
      <c r="G218" s="373"/>
      <c r="H218" s="373"/>
      <c r="I218" s="373"/>
      <c r="J218" s="122" t="s">
        <v>139</v>
      </c>
      <c r="K218" s="123">
        <v>3</v>
      </c>
      <c r="L218" s="374">
        <v>0</v>
      </c>
      <c r="M218" s="373"/>
      <c r="N218" s="374">
        <f>ROUND($L$218*$K$218,2)</f>
        <v>0</v>
      </c>
      <c r="O218" s="373"/>
      <c r="P218" s="373"/>
      <c r="Q218" s="373"/>
      <c r="R218" s="20"/>
      <c r="T218" s="124"/>
      <c r="U218" s="26" t="s">
        <v>42</v>
      </c>
      <c r="V218" s="125">
        <v>1.37</v>
      </c>
      <c r="W218" s="125">
        <f>$V$218*$K$218</f>
        <v>4.11</v>
      </c>
      <c r="X218" s="125">
        <v>0.48</v>
      </c>
      <c r="Y218" s="125">
        <f>$X$218*$K$218</f>
        <v>1.44</v>
      </c>
      <c r="Z218" s="125">
        <v>0</v>
      </c>
      <c r="AA218" s="318">
        <f>$Z$218*$K$218</f>
        <v>0</v>
      </c>
      <c r="AB218" s="320"/>
      <c r="AC218" s="320"/>
      <c r="AD218" s="323"/>
      <c r="AR218" s="198" t="s">
        <v>140</v>
      </c>
      <c r="AT218" s="198" t="s">
        <v>136</v>
      </c>
      <c r="AU218" s="198" t="s">
        <v>80</v>
      </c>
      <c r="AY218" s="198" t="s">
        <v>135</v>
      </c>
      <c r="BE218" s="99">
        <f>IF($U$218="základní",$N$218,0)</f>
        <v>0</v>
      </c>
      <c r="BF218" s="99">
        <f>IF($U$218="snížená",$N$218,0)</f>
        <v>0</v>
      </c>
      <c r="BG218" s="99">
        <f>IF($U$218="zákl. přenesená",$N$218,0)</f>
        <v>0</v>
      </c>
      <c r="BH218" s="99">
        <f>IF($U$218="sníž. přenesená",$N$218,0)</f>
        <v>0</v>
      </c>
      <c r="BI218" s="99">
        <f>IF($U$218="nulová",$N$218,0)</f>
        <v>0</v>
      </c>
      <c r="BJ218" s="198" t="s">
        <v>20</v>
      </c>
      <c r="BK218" s="99">
        <f>ROUND($L$218*$K$218,2)</f>
        <v>0</v>
      </c>
      <c r="BL218" s="198" t="s">
        <v>140</v>
      </c>
    </row>
    <row r="219" spans="2:64" s="198" customFormat="1" ht="39" customHeight="1">
      <c r="B219" s="19"/>
      <c r="C219" s="120" t="s">
        <v>419</v>
      </c>
      <c r="D219" s="120" t="s">
        <v>136</v>
      </c>
      <c r="E219" s="121" t="s">
        <v>420</v>
      </c>
      <c r="F219" s="372" t="s">
        <v>421</v>
      </c>
      <c r="G219" s="373"/>
      <c r="H219" s="373"/>
      <c r="I219" s="373"/>
      <c r="J219" s="122" t="s">
        <v>139</v>
      </c>
      <c r="K219" s="123">
        <v>8</v>
      </c>
      <c r="L219" s="374">
        <v>0</v>
      </c>
      <c r="M219" s="373"/>
      <c r="N219" s="374">
        <f>ROUND($L$219*$K$219,2)</f>
        <v>0</v>
      </c>
      <c r="O219" s="373"/>
      <c r="P219" s="373"/>
      <c r="Q219" s="373"/>
      <c r="R219" s="20"/>
      <c r="T219" s="124"/>
      <c r="U219" s="26" t="s">
        <v>42</v>
      </c>
      <c r="V219" s="125">
        <v>2.39</v>
      </c>
      <c r="W219" s="125">
        <f>$V$219*$K$219</f>
        <v>19.12</v>
      </c>
      <c r="X219" s="125">
        <v>0.789</v>
      </c>
      <c r="Y219" s="125">
        <f>$X$219*$K$219</f>
        <v>6.312</v>
      </c>
      <c r="Z219" s="125">
        <v>0</v>
      </c>
      <c r="AA219" s="318">
        <f>$Z$219*$K$219</f>
        <v>0</v>
      </c>
      <c r="AB219" s="320"/>
      <c r="AC219" s="320"/>
      <c r="AD219" s="323"/>
      <c r="AR219" s="198" t="s">
        <v>140</v>
      </c>
      <c r="AT219" s="198" t="s">
        <v>136</v>
      </c>
      <c r="AU219" s="198" t="s">
        <v>80</v>
      </c>
      <c r="AY219" s="198" t="s">
        <v>135</v>
      </c>
      <c r="BE219" s="99">
        <f>IF($U$219="základní",$N$219,0)</f>
        <v>0</v>
      </c>
      <c r="BF219" s="99">
        <f>IF($U$219="snížená",$N$219,0)</f>
        <v>0</v>
      </c>
      <c r="BG219" s="99">
        <f>IF($U$219="zákl. přenesená",$N$219,0)</f>
        <v>0</v>
      </c>
      <c r="BH219" s="99">
        <f>IF($U$219="sníž. přenesená",$N$219,0)</f>
        <v>0</v>
      </c>
      <c r="BI219" s="99">
        <f>IF($U$219="nulová",$N$219,0)</f>
        <v>0</v>
      </c>
      <c r="BJ219" s="198" t="s">
        <v>20</v>
      </c>
      <c r="BK219" s="99">
        <f>ROUND($L$219*$K$219,2)</f>
        <v>0</v>
      </c>
      <c r="BL219" s="198" t="s">
        <v>140</v>
      </c>
    </row>
    <row r="220" spans="2:64" s="198" customFormat="1" ht="39" customHeight="1">
      <c r="B220" s="19"/>
      <c r="C220" s="120" t="s">
        <v>422</v>
      </c>
      <c r="D220" s="120" t="s">
        <v>136</v>
      </c>
      <c r="E220" s="121" t="s">
        <v>423</v>
      </c>
      <c r="F220" s="372" t="s">
        <v>424</v>
      </c>
      <c r="G220" s="373"/>
      <c r="H220" s="373"/>
      <c r="I220" s="373"/>
      <c r="J220" s="122" t="s">
        <v>139</v>
      </c>
      <c r="K220" s="123">
        <v>96.95</v>
      </c>
      <c r="L220" s="374">
        <v>0</v>
      </c>
      <c r="M220" s="373"/>
      <c r="N220" s="374">
        <f>ROUND($L$220*$K$220,2)</f>
        <v>0</v>
      </c>
      <c r="O220" s="373"/>
      <c r="P220" s="373"/>
      <c r="Q220" s="373"/>
      <c r="R220" s="20"/>
      <c r="T220" s="124"/>
      <c r="U220" s="26" t="s">
        <v>42</v>
      </c>
      <c r="V220" s="125">
        <v>0.637</v>
      </c>
      <c r="W220" s="125">
        <f>$V$220*$K$220</f>
        <v>61.75715</v>
      </c>
      <c r="X220" s="125">
        <v>0.16795</v>
      </c>
      <c r="Y220" s="125">
        <f>$X$220*$K$220</f>
        <v>16.2827525</v>
      </c>
      <c r="Z220" s="125">
        <v>0</v>
      </c>
      <c r="AA220" s="318">
        <f>$Z$220*$K$220</f>
        <v>0</v>
      </c>
      <c r="AB220" s="320"/>
      <c r="AC220" s="320"/>
      <c r="AD220" s="323"/>
      <c r="AR220" s="198" t="s">
        <v>140</v>
      </c>
      <c r="AT220" s="198" t="s">
        <v>136</v>
      </c>
      <c r="AU220" s="198" t="s">
        <v>80</v>
      </c>
      <c r="AY220" s="198" t="s">
        <v>135</v>
      </c>
      <c r="BE220" s="99">
        <f>IF($U$220="základní",$N$220,0)</f>
        <v>0</v>
      </c>
      <c r="BF220" s="99">
        <f>IF($U$220="snížená",$N$220,0)</f>
        <v>0</v>
      </c>
      <c r="BG220" s="99">
        <f>IF($U$220="zákl. přenesená",$N$220,0)</f>
        <v>0</v>
      </c>
      <c r="BH220" s="99">
        <f>IF($U$220="sníž. přenesená",$N$220,0)</f>
        <v>0</v>
      </c>
      <c r="BI220" s="99">
        <f>IF($U$220="nulová",$N$220,0)</f>
        <v>0</v>
      </c>
      <c r="BJ220" s="198" t="s">
        <v>20</v>
      </c>
      <c r="BK220" s="99">
        <f>ROUND($L$220*$K$220,2)</f>
        <v>0</v>
      </c>
      <c r="BL220" s="198" t="s">
        <v>140</v>
      </c>
    </row>
    <row r="221" spans="2:64" s="198" customFormat="1" ht="27" customHeight="1">
      <c r="B221" s="19"/>
      <c r="C221" s="120" t="s">
        <v>425</v>
      </c>
      <c r="D221" s="120" t="s">
        <v>136</v>
      </c>
      <c r="E221" s="121" t="s">
        <v>426</v>
      </c>
      <c r="F221" s="372" t="s">
        <v>427</v>
      </c>
      <c r="G221" s="373"/>
      <c r="H221" s="373"/>
      <c r="I221" s="373"/>
      <c r="J221" s="122" t="s">
        <v>296</v>
      </c>
      <c r="K221" s="123">
        <v>11</v>
      </c>
      <c r="L221" s="374">
        <v>0</v>
      </c>
      <c r="M221" s="373"/>
      <c r="N221" s="374">
        <f>ROUND($L$221*$K$221,2)</f>
        <v>0</v>
      </c>
      <c r="O221" s="373"/>
      <c r="P221" s="373"/>
      <c r="Q221" s="373"/>
      <c r="R221" s="20"/>
      <c r="T221" s="124"/>
      <c r="U221" s="26" t="s">
        <v>42</v>
      </c>
      <c r="V221" s="125">
        <v>0.2</v>
      </c>
      <c r="W221" s="125">
        <f>$V$221*$K$221</f>
        <v>2.2</v>
      </c>
      <c r="X221" s="125">
        <v>0.0007</v>
      </c>
      <c r="Y221" s="125">
        <f>$X$221*$K$221</f>
        <v>0.0077</v>
      </c>
      <c r="Z221" s="125">
        <v>0</v>
      </c>
      <c r="AA221" s="318">
        <f>$Z$221*$K$221</f>
        <v>0</v>
      </c>
      <c r="AB221" s="320"/>
      <c r="AC221" s="320"/>
      <c r="AD221" s="323"/>
      <c r="AR221" s="198" t="s">
        <v>140</v>
      </c>
      <c r="AT221" s="198" t="s">
        <v>136</v>
      </c>
      <c r="AU221" s="198" t="s">
        <v>80</v>
      </c>
      <c r="AY221" s="198" t="s">
        <v>135</v>
      </c>
      <c r="BE221" s="99">
        <f>IF($U$221="základní",$N$221,0)</f>
        <v>0</v>
      </c>
      <c r="BF221" s="99">
        <f>IF($U$221="snížená",$N$221,0)</f>
        <v>0</v>
      </c>
      <c r="BG221" s="99">
        <f>IF($U$221="zákl. přenesená",$N$221,0)</f>
        <v>0</v>
      </c>
      <c r="BH221" s="99">
        <f>IF($U$221="sníž. přenesená",$N$221,0)</f>
        <v>0</v>
      </c>
      <c r="BI221" s="99">
        <f>IF($U$221="nulová",$N$221,0)</f>
        <v>0</v>
      </c>
      <c r="BJ221" s="198" t="s">
        <v>20</v>
      </c>
      <c r="BK221" s="99">
        <f>ROUND($L$221*$K$221,2)</f>
        <v>0</v>
      </c>
      <c r="BL221" s="198" t="s">
        <v>140</v>
      </c>
    </row>
    <row r="222" spans="2:64" s="198" customFormat="1" ht="27" customHeight="1">
      <c r="B222" s="19"/>
      <c r="C222" s="120" t="s">
        <v>428</v>
      </c>
      <c r="D222" s="120" t="s">
        <v>136</v>
      </c>
      <c r="E222" s="121" t="s">
        <v>429</v>
      </c>
      <c r="F222" s="372" t="s">
        <v>430</v>
      </c>
      <c r="G222" s="373"/>
      <c r="H222" s="373"/>
      <c r="I222" s="373"/>
      <c r="J222" s="122" t="s">
        <v>296</v>
      </c>
      <c r="K222" s="123">
        <v>9</v>
      </c>
      <c r="L222" s="374">
        <v>0</v>
      </c>
      <c r="M222" s="373"/>
      <c r="N222" s="374">
        <f>ROUND($L$222*$K$222,2)</f>
        <v>0</v>
      </c>
      <c r="O222" s="373"/>
      <c r="P222" s="373"/>
      <c r="Q222" s="373"/>
      <c r="R222" s="20"/>
      <c r="T222" s="124"/>
      <c r="U222" s="26" t="s">
        <v>42</v>
      </c>
      <c r="V222" s="125">
        <v>0.549</v>
      </c>
      <c r="W222" s="125">
        <f>$V$222*$K$222</f>
        <v>4.941000000000001</v>
      </c>
      <c r="X222" s="125">
        <v>0.1124</v>
      </c>
      <c r="Y222" s="125">
        <f>$X$222*$K$222</f>
        <v>1.0116</v>
      </c>
      <c r="Z222" s="125">
        <v>0</v>
      </c>
      <c r="AA222" s="318">
        <f>$Z$222*$K$222</f>
        <v>0</v>
      </c>
      <c r="AB222" s="320"/>
      <c r="AC222" s="320"/>
      <c r="AD222" s="323"/>
      <c r="AR222" s="198" t="s">
        <v>140</v>
      </c>
      <c r="AT222" s="198" t="s">
        <v>136</v>
      </c>
      <c r="AU222" s="198" t="s">
        <v>80</v>
      </c>
      <c r="AY222" s="198" t="s">
        <v>135</v>
      </c>
      <c r="BE222" s="99">
        <f>IF($U$222="základní",$N$222,0)</f>
        <v>0</v>
      </c>
      <c r="BF222" s="99">
        <f>IF($U$222="snížená",$N$222,0)</f>
        <v>0</v>
      </c>
      <c r="BG222" s="99">
        <f>IF($U$222="zákl. přenesená",$N$222,0)</f>
        <v>0</v>
      </c>
      <c r="BH222" s="99">
        <f>IF($U$222="sníž. přenesená",$N$222,0)</f>
        <v>0</v>
      </c>
      <c r="BI222" s="99">
        <f>IF($U$222="nulová",$N$222,0)</f>
        <v>0</v>
      </c>
      <c r="BJ222" s="198" t="s">
        <v>20</v>
      </c>
      <c r="BK222" s="99">
        <f>ROUND($L$222*$K$222,2)</f>
        <v>0</v>
      </c>
      <c r="BL222" s="198" t="s">
        <v>140</v>
      </c>
    </row>
    <row r="223" spans="2:64" s="198" customFormat="1" ht="15.75" customHeight="1">
      <c r="B223" s="19"/>
      <c r="C223" s="127" t="s">
        <v>431</v>
      </c>
      <c r="D223" s="127" t="s">
        <v>208</v>
      </c>
      <c r="E223" s="128" t="s">
        <v>432</v>
      </c>
      <c r="F223" s="377" t="s">
        <v>433</v>
      </c>
      <c r="G223" s="378"/>
      <c r="H223" s="378"/>
      <c r="I223" s="378"/>
      <c r="J223" s="129" t="s">
        <v>296</v>
      </c>
      <c r="K223" s="130">
        <v>11</v>
      </c>
      <c r="L223" s="374">
        <v>0</v>
      </c>
      <c r="M223" s="373"/>
      <c r="N223" s="379">
        <f>ROUND($L$223*$K$223,2)</f>
        <v>0</v>
      </c>
      <c r="O223" s="373"/>
      <c r="P223" s="373"/>
      <c r="Q223" s="373"/>
      <c r="R223" s="20"/>
      <c r="T223" s="124"/>
      <c r="U223" s="26" t="s">
        <v>42</v>
      </c>
      <c r="V223" s="125">
        <v>0</v>
      </c>
      <c r="W223" s="125">
        <f>$V$223*$K$223</f>
        <v>0</v>
      </c>
      <c r="X223" s="125">
        <v>0.004</v>
      </c>
      <c r="Y223" s="125">
        <f>$X$223*$K$223</f>
        <v>0.044</v>
      </c>
      <c r="Z223" s="125">
        <v>0</v>
      </c>
      <c r="AA223" s="318">
        <f>$Z$223*$K$223</f>
        <v>0</v>
      </c>
      <c r="AB223" s="322"/>
      <c r="AC223" s="322"/>
      <c r="AD223" s="323"/>
      <c r="AR223" s="198" t="s">
        <v>157</v>
      </c>
      <c r="AT223" s="198" t="s">
        <v>208</v>
      </c>
      <c r="AU223" s="198" t="s">
        <v>80</v>
      </c>
      <c r="AY223" s="198" t="s">
        <v>135</v>
      </c>
      <c r="BE223" s="99">
        <f>IF($U$223="základní",$N$223,0)</f>
        <v>0</v>
      </c>
      <c r="BF223" s="99">
        <f>IF($U$223="snížená",$N$223,0)</f>
        <v>0</v>
      </c>
      <c r="BG223" s="99">
        <f>IF($U$223="zákl. přenesená",$N$223,0)</f>
        <v>0</v>
      </c>
      <c r="BH223" s="99">
        <f>IF($U$223="sníž. přenesená",$N$223,0)</f>
        <v>0</v>
      </c>
      <c r="BI223" s="99">
        <f>IF($U$223="nulová",$N$223,0)</f>
        <v>0</v>
      </c>
      <c r="BJ223" s="198" t="s">
        <v>20</v>
      </c>
      <c r="BK223" s="99">
        <f>ROUND($L$223*$K$223,2)</f>
        <v>0</v>
      </c>
      <c r="BL223" s="198" t="s">
        <v>140</v>
      </c>
    </row>
    <row r="224" spans="2:64" s="198" customFormat="1" ht="15.75" customHeight="1">
      <c r="B224" s="19"/>
      <c r="C224" s="127" t="s">
        <v>434</v>
      </c>
      <c r="D224" s="127" t="s">
        <v>208</v>
      </c>
      <c r="E224" s="128" t="s">
        <v>435</v>
      </c>
      <c r="F224" s="377" t="s">
        <v>436</v>
      </c>
      <c r="G224" s="378"/>
      <c r="H224" s="378"/>
      <c r="I224" s="378"/>
      <c r="J224" s="129" t="s">
        <v>296</v>
      </c>
      <c r="K224" s="130">
        <v>5</v>
      </c>
      <c r="L224" s="374">
        <v>0</v>
      </c>
      <c r="M224" s="373"/>
      <c r="N224" s="379">
        <f>ROUND($L$224*$K$224,2)</f>
        <v>0</v>
      </c>
      <c r="O224" s="373"/>
      <c r="P224" s="373"/>
      <c r="Q224" s="373"/>
      <c r="R224" s="20"/>
      <c r="T224" s="124"/>
      <c r="U224" s="26" t="s">
        <v>42</v>
      </c>
      <c r="V224" s="125">
        <v>0</v>
      </c>
      <c r="W224" s="125">
        <f>$V$224*$K$224</f>
        <v>0</v>
      </c>
      <c r="X224" s="125">
        <v>0.0061</v>
      </c>
      <c r="Y224" s="125">
        <f>$X$224*$K$224</f>
        <v>0.030500000000000003</v>
      </c>
      <c r="Z224" s="125">
        <v>0</v>
      </c>
      <c r="AA224" s="318">
        <f>$Z$224*$K$224</f>
        <v>0</v>
      </c>
      <c r="AB224" s="322"/>
      <c r="AC224" s="322"/>
      <c r="AD224" s="323"/>
      <c r="AR224" s="198" t="s">
        <v>157</v>
      </c>
      <c r="AT224" s="198" t="s">
        <v>208</v>
      </c>
      <c r="AU224" s="198" t="s">
        <v>80</v>
      </c>
      <c r="AY224" s="198" t="s">
        <v>135</v>
      </c>
      <c r="BE224" s="99">
        <f>IF($U$224="základní",$N$224,0)</f>
        <v>0</v>
      </c>
      <c r="BF224" s="99">
        <f>IF($U$224="snížená",$N$224,0)</f>
        <v>0</v>
      </c>
      <c r="BG224" s="99">
        <f>IF($U$224="zákl. přenesená",$N$224,0)</f>
        <v>0</v>
      </c>
      <c r="BH224" s="99">
        <f>IF($U$224="sníž. přenesená",$N$224,0)</f>
        <v>0</v>
      </c>
      <c r="BI224" s="99">
        <f>IF($U$224="nulová",$N$224,0)</f>
        <v>0</v>
      </c>
      <c r="BJ224" s="198" t="s">
        <v>20</v>
      </c>
      <c r="BK224" s="99">
        <f>ROUND($L$224*$K$224,2)</f>
        <v>0</v>
      </c>
      <c r="BL224" s="198" t="s">
        <v>140</v>
      </c>
    </row>
    <row r="225" spans="2:64" s="198" customFormat="1" ht="27" customHeight="1" hidden="1">
      <c r="B225" s="19"/>
      <c r="C225" s="120" t="s">
        <v>25</v>
      </c>
      <c r="D225" s="120" t="s">
        <v>136</v>
      </c>
      <c r="E225" s="121" t="s">
        <v>437</v>
      </c>
      <c r="F225" s="372" t="s">
        <v>438</v>
      </c>
      <c r="G225" s="373"/>
      <c r="H225" s="373"/>
      <c r="I225" s="373"/>
      <c r="J225" s="122" t="s">
        <v>160</v>
      </c>
      <c r="K225" s="123">
        <v>0</v>
      </c>
      <c r="L225" s="374">
        <v>0</v>
      </c>
      <c r="M225" s="373"/>
      <c r="N225" s="374">
        <f>ROUND($L$225*$K$225,2)</f>
        <v>0</v>
      </c>
      <c r="O225" s="373"/>
      <c r="P225" s="373"/>
      <c r="Q225" s="373"/>
      <c r="R225" s="20"/>
      <c r="T225" s="124"/>
      <c r="U225" s="26" t="s">
        <v>42</v>
      </c>
      <c r="V225" s="125">
        <v>0.113</v>
      </c>
      <c r="W225" s="125">
        <f>$V$225*$K$225</f>
        <v>0</v>
      </c>
      <c r="X225" s="125">
        <v>0.08084</v>
      </c>
      <c r="Y225" s="125">
        <f>$X$225*$K$225</f>
        <v>0</v>
      </c>
      <c r="Z225" s="125">
        <v>0</v>
      </c>
      <c r="AA225" s="318">
        <f>$Z$225*$K$225</f>
        <v>0</v>
      </c>
      <c r="AB225" s="320"/>
      <c r="AC225" s="320"/>
      <c r="AD225" s="323"/>
      <c r="AR225" s="198" t="s">
        <v>140</v>
      </c>
      <c r="AT225" s="198" t="s">
        <v>136</v>
      </c>
      <c r="AU225" s="198" t="s">
        <v>80</v>
      </c>
      <c r="AY225" s="198" t="s">
        <v>135</v>
      </c>
      <c r="BE225" s="99">
        <f>IF($U$225="základní",$N$225,0)</f>
        <v>0</v>
      </c>
      <c r="BF225" s="99">
        <f>IF($U$225="snížená",$N$225,0)</f>
        <v>0</v>
      </c>
      <c r="BG225" s="99">
        <f>IF($U$225="zákl. přenesená",$N$225,0)</f>
        <v>0</v>
      </c>
      <c r="BH225" s="99">
        <f>IF($U$225="sníž. přenesená",$N$225,0)</f>
        <v>0</v>
      </c>
      <c r="BI225" s="99">
        <f>IF($U$225="nulová",$N$225,0)</f>
        <v>0</v>
      </c>
      <c r="BJ225" s="198" t="s">
        <v>20</v>
      </c>
      <c r="BK225" s="99">
        <f>ROUND($L$225*$K$225,2)</f>
        <v>0</v>
      </c>
      <c r="BL225" s="198" t="s">
        <v>140</v>
      </c>
    </row>
    <row r="226" spans="2:64" s="198" customFormat="1" ht="39" customHeight="1">
      <c r="B226" s="19"/>
      <c r="C226" s="120" t="s">
        <v>439</v>
      </c>
      <c r="D226" s="120" t="s">
        <v>136</v>
      </c>
      <c r="E226" s="121" t="s">
        <v>440</v>
      </c>
      <c r="F226" s="372" t="s">
        <v>441</v>
      </c>
      <c r="G226" s="373"/>
      <c r="H226" s="373"/>
      <c r="I226" s="373"/>
      <c r="J226" s="122" t="s">
        <v>160</v>
      </c>
      <c r="K226" s="123">
        <v>320</v>
      </c>
      <c r="L226" s="374">
        <v>0</v>
      </c>
      <c r="M226" s="373"/>
      <c r="N226" s="374">
        <f>ROUND($L$226*$K$226,2)</f>
        <v>0</v>
      </c>
      <c r="O226" s="373"/>
      <c r="P226" s="373"/>
      <c r="Q226" s="373"/>
      <c r="R226" s="20"/>
      <c r="T226" s="124"/>
      <c r="U226" s="26" t="s">
        <v>42</v>
      </c>
      <c r="V226" s="125">
        <v>0.268</v>
      </c>
      <c r="W226" s="125">
        <f>$V$226*$K$226</f>
        <v>85.76</v>
      </c>
      <c r="X226" s="125">
        <v>0.1554</v>
      </c>
      <c r="Y226" s="125">
        <f>$X$226*$K$226</f>
        <v>49.728</v>
      </c>
      <c r="Z226" s="125">
        <v>0</v>
      </c>
      <c r="AA226" s="318">
        <f>$Z$226*$K$226</f>
        <v>0</v>
      </c>
      <c r="AB226" s="320"/>
      <c r="AC226" s="320"/>
      <c r="AD226" s="323"/>
      <c r="AR226" s="198" t="s">
        <v>140</v>
      </c>
      <c r="AT226" s="198" t="s">
        <v>136</v>
      </c>
      <c r="AU226" s="198" t="s">
        <v>80</v>
      </c>
      <c r="AY226" s="198" t="s">
        <v>135</v>
      </c>
      <c r="BE226" s="99">
        <f>IF($U$226="základní",$N$226,0)</f>
        <v>0</v>
      </c>
      <c r="BF226" s="99">
        <f>IF($U$226="snížená",$N$226,0)</f>
        <v>0</v>
      </c>
      <c r="BG226" s="99">
        <f>IF($U$226="zákl. přenesená",$N$226,0)</f>
        <v>0</v>
      </c>
      <c r="BH226" s="99">
        <f>IF($U$226="sníž. přenesená",$N$226,0)</f>
        <v>0</v>
      </c>
      <c r="BI226" s="99">
        <f>IF($U$226="nulová",$N$226,0)</f>
        <v>0</v>
      </c>
      <c r="BJ226" s="198" t="s">
        <v>20</v>
      </c>
      <c r="BK226" s="99">
        <f>ROUND($L$226*$K$226,2)</f>
        <v>0</v>
      </c>
      <c r="BL226" s="198" t="s">
        <v>140</v>
      </c>
    </row>
    <row r="227" spans="2:64" s="198" customFormat="1" ht="27" customHeight="1">
      <c r="B227" s="19"/>
      <c r="C227" s="120" t="s">
        <v>442</v>
      </c>
      <c r="D227" s="120" t="s">
        <v>136</v>
      </c>
      <c r="E227" s="121" t="s">
        <v>443</v>
      </c>
      <c r="F227" s="372" t="s">
        <v>444</v>
      </c>
      <c r="G227" s="373"/>
      <c r="H227" s="373"/>
      <c r="I227" s="373"/>
      <c r="J227" s="122" t="s">
        <v>160</v>
      </c>
      <c r="K227" s="123">
        <v>72</v>
      </c>
      <c r="L227" s="374">
        <v>0</v>
      </c>
      <c r="M227" s="373"/>
      <c r="N227" s="374">
        <f>ROUND($L$227*$K$227,2)</f>
        <v>0</v>
      </c>
      <c r="O227" s="373"/>
      <c r="P227" s="373"/>
      <c r="Q227" s="373"/>
      <c r="R227" s="20"/>
      <c r="T227" s="124"/>
      <c r="U227" s="26" t="s">
        <v>42</v>
      </c>
      <c r="V227" s="125">
        <v>0.76</v>
      </c>
      <c r="W227" s="125">
        <f>$V$227*$K$227</f>
        <v>54.72</v>
      </c>
      <c r="X227" s="125">
        <v>0.17489</v>
      </c>
      <c r="Y227" s="125">
        <f>$X$227*$K$227</f>
        <v>12.59208</v>
      </c>
      <c r="Z227" s="125">
        <v>0</v>
      </c>
      <c r="AA227" s="318">
        <f>$Z$227*$K$227</f>
        <v>0</v>
      </c>
      <c r="AB227" s="320"/>
      <c r="AC227" s="320"/>
      <c r="AD227" s="323"/>
      <c r="AR227" s="198" t="s">
        <v>140</v>
      </c>
      <c r="AT227" s="198" t="s">
        <v>136</v>
      </c>
      <c r="AU227" s="198" t="s">
        <v>80</v>
      </c>
      <c r="AY227" s="198" t="s">
        <v>135</v>
      </c>
      <c r="BE227" s="99">
        <f>IF($U$227="základní",$N$227,0)</f>
        <v>0</v>
      </c>
      <c r="BF227" s="99">
        <f>IF($U$227="snížená",$N$227,0)</f>
        <v>0</v>
      </c>
      <c r="BG227" s="99">
        <f>IF($U$227="zákl. přenesená",$N$227,0)</f>
        <v>0</v>
      </c>
      <c r="BH227" s="99">
        <f>IF($U$227="sníž. přenesená",$N$227,0)</f>
        <v>0</v>
      </c>
      <c r="BI227" s="99">
        <f>IF($U$227="nulová",$N$227,0)</f>
        <v>0</v>
      </c>
      <c r="BJ227" s="198" t="s">
        <v>20</v>
      </c>
      <c r="BK227" s="99">
        <f>ROUND($L$227*$K$227,2)</f>
        <v>0</v>
      </c>
      <c r="BL227" s="198" t="s">
        <v>140</v>
      </c>
    </row>
    <row r="228" spans="2:64" s="198" customFormat="1" ht="27" customHeight="1" hidden="1">
      <c r="B228" s="19"/>
      <c r="C228" s="127" t="s">
        <v>445</v>
      </c>
      <c r="D228" s="127" t="s">
        <v>208</v>
      </c>
      <c r="E228" s="128" t="s">
        <v>446</v>
      </c>
      <c r="F228" s="377" t="s">
        <v>447</v>
      </c>
      <c r="G228" s="378"/>
      <c r="H228" s="378"/>
      <c r="I228" s="378"/>
      <c r="J228" s="129" t="s">
        <v>160</v>
      </c>
      <c r="K228" s="130">
        <v>0</v>
      </c>
      <c r="L228" s="374">
        <v>0</v>
      </c>
      <c r="M228" s="373"/>
      <c r="N228" s="379">
        <f>ROUND($L$228*$K$228,2)</f>
        <v>0</v>
      </c>
      <c r="O228" s="373"/>
      <c r="P228" s="373"/>
      <c r="Q228" s="373"/>
      <c r="R228" s="20"/>
      <c r="T228" s="124"/>
      <c r="U228" s="26" t="s">
        <v>42</v>
      </c>
      <c r="V228" s="125">
        <v>0</v>
      </c>
      <c r="W228" s="125">
        <f>$V$228*$K$228</f>
        <v>0</v>
      </c>
      <c r="X228" s="125">
        <v>0.2</v>
      </c>
      <c r="Y228" s="125">
        <f>$X$228*$K$228</f>
        <v>0</v>
      </c>
      <c r="Z228" s="125">
        <v>0</v>
      </c>
      <c r="AA228" s="318">
        <f>$Z$228*$K$228</f>
        <v>0</v>
      </c>
      <c r="AB228" s="322"/>
      <c r="AC228" s="322"/>
      <c r="AD228" s="323"/>
      <c r="AR228" s="198" t="s">
        <v>157</v>
      </c>
      <c r="AT228" s="198" t="s">
        <v>208</v>
      </c>
      <c r="AU228" s="198" t="s">
        <v>80</v>
      </c>
      <c r="AY228" s="198" t="s">
        <v>135</v>
      </c>
      <c r="BE228" s="99">
        <f>IF($U$228="základní",$N$228,0)</f>
        <v>0</v>
      </c>
      <c r="BF228" s="99">
        <f>IF($U$228="snížená",$N$228,0)</f>
        <v>0</v>
      </c>
      <c r="BG228" s="99">
        <f>IF($U$228="zákl. přenesená",$N$228,0)</f>
        <v>0</v>
      </c>
      <c r="BH228" s="99">
        <f>IF($U$228="sníž. přenesená",$N$228,0)</f>
        <v>0</v>
      </c>
      <c r="BI228" s="99">
        <f>IF($U$228="nulová",$N$228,0)</f>
        <v>0</v>
      </c>
      <c r="BJ228" s="198" t="s">
        <v>20</v>
      </c>
      <c r="BK228" s="99">
        <f>ROUND($L$228*$K$228,2)</f>
        <v>0</v>
      </c>
      <c r="BL228" s="198" t="s">
        <v>140</v>
      </c>
    </row>
    <row r="229" spans="2:64" s="198" customFormat="1" ht="27" customHeight="1" hidden="1">
      <c r="B229" s="19"/>
      <c r="C229" s="127" t="s">
        <v>448</v>
      </c>
      <c r="D229" s="127" t="s">
        <v>208</v>
      </c>
      <c r="E229" s="128" t="s">
        <v>449</v>
      </c>
      <c r="F229" s="377" t="s">
        <v>450</v>
      </c>
      <c r="G229" s="378"/>
      <c r="H229" s="378"/>
      <c r="I229" s="378"/>
      <c r="J229" s="129" t="s">
        <v>160</v>
      </c>
      <c r="K229" s="130">
        <v>0</v>
      </c>
      <c r="L229" s="374">
        <v>0</v>
      </c>
      <c r="M229" s="373"/>
      <c r="N229" s="379">
        <f>ROUND($L$229*$K$229,2)</f>
        <v>0</v>
      </c>
      <c r="O229" s="373"/>
      <c r="P229" s="373"/>
      <c r="Q229" s="373"/>
      <c r="R229" s="20"/>
      <c r="T229" s="124"/>
      <c r="U229" s="26" t="s">
        <v>42</v>
      </c>
      <c r="V229" s="125">
        <v>0</v>
      </c>
      <c r="W229" s="125">
        <f>$V$229*$K$229</f>
        <v>0</v>
      </c>
      <c r="X229" s="125">
        <v>0.125</v>
      </c>
      <c r="Y229" s="125">
        <f>$X$229*$K$229</f>
        <v>0</v>
      </c>
      <c r="Z229" s="125">
        <v>0</v>
      </c>
      <c r="AA229" s="318">
        <f>$Z$229*$K$229</f>
        <v>0</v>
      </c>
      <c r="AB229" s="322"/>
      <c r="AC229" s="322"/>
      <c r="AD229" s="323"/>
      <c r="AR229" s="198" t="s">
        <v>157</v>
      </c>
      <c r="AT229" s="198" t="s">
        <v>208</v>
      </c>
      <c r="AU229" s="198" t="s">
        <v>80</v>
      </c>
      <c r="AY229" s="198" t="s">
        <v>135</v>
      </c>
      <c r="BE229" s="99">
        <f>IF($U$229="základní",$N$229,0)</f>
        <v>0</v>
      </c>
      <c r="BF229" s="99">
        <f>IF($U$229="snížená",$N$229,0)</f>
        <v>0</v>
      </c>
      <c r="BG229" s="99">
        <f>IF($U$229="zákl. přenesená",$N$229,0)</f>
        <v>0</v>
      </c>
      <c r="BH229" s="99">
        <f>IF($U$229="sníž. přenesená",$N$229,0)</f>
        <v>0</v>
      </c>
      <c r="BI229" s="99">
        <f>IF($U$229="nulová",$N$229,0)</f>
        <v>0</v>
      </c>
      <c r="BJ229" s="198" t="s">
        <v>20</v>
      </c>
      <c r="BK229" s="99">
        <f>ROUND($L$229*$K$229,2)</f>
        <v>0</v>
      </c>
      <c r="BL229" s="198" t="s">
        <v>140</v>
      </c>
    </row>
    <row r="230" spans="2:64" s="198" customFormat="1" ht="27" customHeight="1">
      <c r="B230" s="19"/>
      <c r="C230" s="127" t="s">
        <v>451</v>
      </c>
      <c r="D230" s="127" t="s">
        <v>208</v>
      </c>
      <c r="E230" s="128" t="s">
        <v>452</v>
      </c>
      <c r="F230" s="377" t="s">
        <v>453</v>
      </c>
      <c r="G230" s="378"/>
      <c r="H230" s="378"/>
      <c r="I230" s="378"/>
      <c r="J230" s="129" t="s">
        <v>296</v>
      </c>
      <c r="K230" s="130">
        <v>72</v>
      </c>
      <c r="L230" s="374">
        <v>0</v>
      </c>
      <c r="M230" s="373"/>
      <c r="N230" s="379">
        <f>ROUND($L$230*$K$230,2)</f>
        <v>0</v>
      </c>
      <c r="O230" s="373"/>
      <c r="P230" s="373"/>
      <c r="Q230" s="373"/>
      <c r="R230" s="20"/>
      <c r="T230" s="124"/>
      <c r="U230" s="26" t="s">
        <v>42</v>
      </c>
      <c r="V230" s="125">
        <v>0</v>
      </c>
      <c r="W230" s="125">
        <f>$V$230*$K$230</f>
        <v>0</v>
      </c>
      <c r="X230" s="125">
        <v>0.0483</v>
      </c>
      <c r="Y230" s="125">
        <f>$X$230*$K$230</f>
        <v>3.4776000000000002</v>
      </c>
      <c r="Z230" s="125">
        <v>0</v>
      </c>
      <c r="AA230" s="318">
        <f>$Z$230*$K$230</f>
        <v>0</v>
      </c>
      <c r="AB230" s="322"/>
      <c r="AC230" s="322"/>
      <c r="AD230" s="323"/>
      <c r="AR230" s="198" t="s">
        <v>157</v>
      </c>
      <c r="AT230" s="198" t="s">
        <v>208</v>
      </c>
      <c r="AU230" s="198" t="s">
        <v>80</v>
      </c>
      <c r="AY230" s="198" t="s">
        <v>135</v>
      </c>
      <c r="BE230" s="99">
        <f>IF($U$230="základní",$N$230,0)</f>
        <v>0</v>
      </c>
      <c r="BF230" s="99">
        <f>IF($U$230="snížená",$N$230,0)</f>
        <v>0</v>
      </c>
      <c r="BG230" s="99">
        <f>IF($U$230="zákl. přenesená",$N$230,0)</f>
        <v>0</v>
      </c>
      <c r="BH230" s="99">
        <f>IF($U$230="sníž. přenesená",$N$230,0)</f>
        <v>0</v>
      </c>
      <c r="BI230" s="99">
        <f>IF($U$230="nulová",$N$230,0)</f>
        <v>0</v>
      </c>
      <c r="BJ230" s="198" t="s">
        <v>20</v>
      </c>
      <c r="BK230" s="99">
        <f>ROUND($L$230*$K$230,2)</f>
        <v>0</v>
      </c>
      <c r="BL230" s="198" t="s">
        <v>140</v>
      </c>
    </row>
    <row r="231" spans="2:64" s="198" customFormat="1" ht="27" customHeight="1">
      <c r="B231" s="19"/>
      <c r="C231" s="127" t="s">
        <v>454</v>
      </c>
      <c r="D231" s="127" t="s">
        <v>208</v>
      </c>
      <c r="E231" s="128" t="s">
        <v>455</v>
      </c>
      <c r="F231" s="377" t="s">
        <v>456</v>
      </c>
      <c r="G231" s="378"/>
      <c r="H231" s="378"/>
      <c r="I231" s="378"/>
      <c r="J231" s="129" t="s">
        <v>296</v>
      </c>
      <c r="K231" s="130">
        <v>320</v>
      </c>
      <c r="L231" s="374">
        <v>0</v>
      </c>
      <c r="M231" s="373"/>
      <c r="N231" s="379">
        <f>ROUND($L$231*$K$231,2)</f>
        <v>0</v>
      </c>
      <c r="O231" s="373"/>
      <c r="P231" s="373"/>
      <c r="Q231" s="373"/>
      <c r="R231" s="20"/>
      <c r="T231" s="124"/>
      <c r="U231" s="26" t="s">
        <v>42</v>
      </c>
      <c r="V231" s="125">
        <v>0</v>
      </c>
      <c r="W231" s="125">
        <f>$V$231*$K$231</f>
        <v>0</v>
      </c>
      <c r="X231" s="125">
        <v>0.102</v>
      </c>
      <c r="Y231" s="125">
        <f>$X$231*$K$231</f>
        <v>32.64</v>
      </c>
      <c r="Z231" s="125">
        <v>0</v>
      </c>
      <c r="AA231" s="318">
        <f>$Z$231*$K$231</f>
        <v>0</v>
      </c>
      <c r="AB231" s="322"/>
      <c r="AC231" s="322"/>
      <c r="AD231" s="323"/>
      <c r="AR231" s="198" t="s">
        <v>157</v>
      </c>
      <c r="AT231" s="198" t="s">
        <v>208</v>
      </c>
      <c r="AU231" s="198" t="s">
        <v>80</v>
      </c>
      <c r="AY231" s="198" t="s">
        <v>135</v>
      </c>
      <c r="BE231" s="99">
        <f>IF($U$231="základní",$N$231,0)</f>
        <v>0</v>
      </c>
      <c r="BF231" s="99">
        <f>IF($U$231="snížená",$N$231,0)</f>
        <v>0</v>
      </c>
      <c r="BG231" s="99">
        <f>IF($U$231="zákl. přenesená",$N$231,0)</f>
        <v>0</v>
      </c>
      <c r="BH231" s="99">
        <f>IF($U$231="sníž. přenesená",$N$231,0)</f>
        <v>0</v>
      </c>
      <c r="BI231" s="99">
        <f>IF($U$231="nulová",$N$231,0)</f>
        <v>0</v>
      </c>
      <c r="BJ231" s="198" t="s">
        <v>20</v>
      </c>
      <c r="BK231" s="99">
        <f>ROUND($L$231*$K$231,2)</f>
        <v>0</v>
      </c>
      <c r="BL231" s="198" t="s">
        <v>140</v>
      </c>
    </row>
    <row r="232" spans="2:64" s="198" customFormat="1" ht="27" customHeight="1" hidden="1">
      <c r="B232" s="19"/>
      <c r="C232" s="120" t="s">
        <v>457</v>
      </c>
      <c r="D232" s="120" t="s">
        <v>136</v>
      </c>
      <c r="E232" s="121" t="s">
        <v>458</v>
      </c>
      <c r="F232" s="372" t="s">
        <v>459</v>
      </c>
      <c r="G232" s="373"/>
      <c r="H232" s="373"/>
      <c r="I232" s="373"/>
      <c r="J232" s="122" t="s">
        <v>164</v>
      </c>
      <c r="K232" s="123">
        <v>0</v>
      </c>
      <c r="L232" s="374">
        <v>0</v>
      </c>
      <c r="M232" s="373"/>
      <c r="N232" s="374">
        <f>ROUND($L$232*$K$232,2)</f>
        <v>0</v>
      </c>
      <c r="O232" s="373"/>
      <c r="P232" s="373"/>
      <c r="Q232" s="373"/>
      <c r="R232" s="20"/>
      <c r="T232" s="124"/>
      <c r="U232" s="26" t="s">
        <v>42</v>
      </c>
      <c r="V232" s="125">
        <v>1.442</v>
      </c>
      <c r="W232" s="125">
        <f>$V$232*$K$232</f>
        <v>0</v>
      </c>
      <c r="X232" s="125">
        <v>2.25634</v>
      </c>
      <c r="Y232" s="125">
        <f>$X$232*$K$232</f>
        <v>0</v>
      </c>
      <c r="Z232" s="125">
        <v>0</v>
      </c>
      <c r="AA232" s="318">
        <f>$Z$232*$K$232</f>
        <v>0</v>
      </c>
      <c r="AB232" s="320"/>
      <c r="AC232" s="320"/>
      <c r="AD232" s="323"/>
      <c r="AR232" s="198" t="s">
        <v>140</v>
      </c>
      <c r="AT232" s="198" t="s">
        <v>136</v>
      </c>
      <c r="AU232" s="198" t="s">
        <v>80</v>
      </c>
      <c r="AY232" s="198" t="s">
        <v>135</v>
      </c>
      <c r="BE232" s="99">
        <f>IF($U$232="základní",$N$232,0)</f>
        <v>0</v>
      </c>
      <c r="BF232" s="99">
        <f>IF($U$232="snížená",$N$232,0)</f>
        <v>0</v>
      </c>
      <c r="BG232" s="99">
        <f>IF($U$232="zákl. přenesená",$N$232,0)</f>
        <v>0</v>
      </c>
      <c r="BH232" s="99">
        <f>IF($U$232="sníž. přenesená",$N$232,0)</f>
        <v>0</v>
      </c>
      <c r="BI232" s="99">
        <f>IF($U$232="nulová",$N$232,0)</f>
        <v>0</v>
      </c>
      <c r="BJ232" s="198" t="s">
        <v>20</v>
      </c>
      <c r="BK232" s="99">
        <f>ROUND($L$232*$K$232,2)</f>
        <v>0</v>
      </c>
      <c r="BL232" s="198" t="s">
        <v>140</v>
      </c>
    </row>
    <row r="233" spans="2:64" s="198" customFormat="1" ht="27" customHeight="1">
      <c r="B233" s="19"/>
      <c r="C233" s="120" t="s">
        <v>460</v>
      </c>
      <c r="D233" s="120" t="s">
        <v>136</v>
      </c>
      <c r="E233" s="121" t="s">
        <v>461</v>
      </c>
      <c r="F233" s="372" t="s">
        <v>462</v>
      </c>
      <c r="G233" s="373"/>
      <c r="H233" s="373"/>
      <c r="I233" s="373"/>
      <c r="J233" s="122" t="s">
        <v>160</v>
      </c>
      <c r="K233" s="123">
        <v>49.7</v>
      </c>
      <c r="L233" s="374">
        <v>0</v>
      </c>
      <c r="M233" s="373"/>
      <c r="N233" s="374">
        <f>ROUND($L$233*$K$233,2)</f>
        <v>0</v>
      </c>
      <c r="O233" s="373"/>
      <c r="P233" s="373"/>
      <c r="Q233" s="373"/>
      <c r="R233" s="20"/>
      <c r="T233" s="124"/>
      <c r="U233" s="26" t="s">
        <v>42</v>
      </c>
      <c r="V233" s="125">
        <v>0.144</v>
      </c>
      <c r="W233" s="125">
        <f>$V$233*$K$233</f>
        <v>7.1568</v>
      </c>
      <c r="X233" s="125">
        <v>1E-05</v>
      </c>
      <c r="Y233" s="125">
        <f>$X$233*$K$233</f>
        <v>0.000497</v>
      </c>
      <c r="Z233" s="125">
        <v>0</v>
      </c>
      <c r="AA233" s="318">
        <f>$Z$233*$K$233</f>
        <v>0</v>
      </c>
      <c r="AB233" s="320"/>
      <c r="AC233" s="320"/>
      <c r="AD233" s="323"/>
      <c r="AR233" s="198" t="s">
        <v>140</v>
      </c>
      <c r="AT233" s="198" t="s">
        <v>136</v>
      </c>
      <c r="AU233" s="198" t="s">
        <v>80</v>
      </c>
      <c r="AY233" s="198" t="s">
        <v>135</v>
      </c>
      <c r="BE233" s="99">
        <f>IF($U$233="základní",$N$233,0)</f>
        <v>0</v>
      </c>
      <c r="BF233" s="99">
        <f>IF($U$233="snížená",$N$233,0)</f>
        <v>0</v>
      </c>
      <c r="BG233" s="99">
        <f>IF($U$233="zákl. přenesená",$N$233,0)</f>
        <v>0</v>
      </c>
      <c r="BH233" s="99">
        <f>IF($U$233="sníž. přenesená",$N$233,0)</f>
        <v>0</v>
      </c>
      <c r="BI233" s="99">
        <f>IF($U$233="nulová",$N$233,0)</f>
        <v>0</v>
      </c>
      <c r="BJ233" s="198" t="s">
        <v>20</v>
      </c>
      <c r="BK233" s="99">
        <f>ROUND($L$233*$K$233,2)</f>
        <v>0</v>
      </c>
      <c r="BL233" s="198" t="s">
        <v>140</v>
      </c>
    </row>
    <row r="234" spans="2:64" s="198" customFormat="1" ht="39" customHeight="1">
      <c r="B234" s="19"/>
      <c r="C234" s="120" t="s">
        <v>463</v>
      </c>
      <c r="D234" s="120" t="s">
        <v>136</v>
      </c>
      <c r="E234" s="121" t="s">
        <v>464</v>
      </c>
      <c r="F234" s="372" t="s">
        <v>465</v>
      </c>
      <c r="G234" s="373"/>
      <c r="H234" s="373"/>
      <c r="I234" s="373"/>
      <c r="J234" s="122" t="s">
        <v>139</v>
      </c>
      <c r="K234" s="123">
        <v>282.45</v>
      </c>
      <c r="L234" s="374">
        <v>0</v>
      </c>
      <c r="M234" s="373"/>
      <c r="N234" s="374">
        <f>ROUND($L$234*$K$234,2)</f>
        <v>0</v>
      </c>
      <c r="O234" s="373"/>
      <c r="P234" s="373"/>
      <c r="Q234" s="373"/>
      <c r="R234" s="20"/>
      <c r="T234" s="124"/>
      <c r="U234" s="26" t="s">
        <v>42</v>
      </c>
      <c r="V234" s="125">
        <v>0.118</v>
      </c>
      <c r="W234" s="125">
        <f>$V$234*$K$234</f>
        <v>33.3291</v>
      </c>
      <c r="X234" s="125">
        <v>0.00085</v>
      </c>
      <c r="Y234" s="125">
        <f>$X$234*$K$234</f>
        <v>0.24008249999999998</v>
      </c>
      <c r="Z234" s="125">
        <v>0</v>
      </c>
      <c r="AA234" s="318">
        <f>$Z$234*$K$234</f>
        <v>0</v>
      </c>
      <c r="AB234" s="320"/>
      <c r="AC234" s="320"/>
      <c r="AD234" s="323"/>
      <c r="AR234" s="198" t="s">
        <v>140</v>
      </c>
      <c r="AT234" s="198" t="s">
        <v>136</v>
      </c>
      <c r="AU234" s="198" t="s">
        <v>80</v>
      </c>
      <c r="AY234" s="198" t="s">
        <v>135</v>
      </c>
      <c r="BE234" s="99">
        <f>IF($U$234="základní",$N$234,0)</f>
        <v>0</v>
      </c>
      <c r="BF234" s="99">
        <f>IF($U$234="snížená",$N$234,0)</f>
        <v>0</v>
      </c>
      <c r="BG234" s="99">
        <f>IF($U$234="zákl. přenesená",$N$234,0)</f>
        <v>0</v>
      </c>
      <c r="BH234" s="99">
        <f>IF($U$234="sníž. přenesená",$N$234,0)</f>
        <v>0</v>
      </c>
      <c r="BI234" s="99">
        <f>IF($U$234="nulová",$N$234,0)</f>
        <v>0</v>
      </c>
      <c r="BJ234" s="198" t="s">
        <v>20</v>
      </c>
      <c r="BK234" s="99">
        <f>ROUND($L$234*$K$234,2)</f>
        <v>0</v>
      </c>
      <c r="BL234" s="198" t="s">
        <v>140</v>
      </c>
    </row>
    <row r="235" spans="2:64" s="198" customFormat="1" ht="15.75" customHeight="1">
      <c r="B235" s="19"/>
      <c r="C235" s="120" t="s">
        <v>466</v>
      </c>
      <c r="D235" s="120" t="s">
        <v>136</v>
      </c>
      <c r="E235" s="121" t="s">
        <v>467</v>
      </c>
      <c r="F235" s="372" t="s">
        <v>468</v>
      </c>
      <c r="G235" s="373"/>
      <c r="H235" s="373"/>
      <c r="I235" s="373"/>
      <c r="J235" s="122" t="s">
        <v>164</v>
      </c>
      <c r="K235" s="123">
        <v>5.28</v>
      </c>
      <c r="L235" s="374">
        <v>0</v>
      </c>
      <c r="M235" s="373"/>
      <c r="N235" s="374">
        <f>ROUND($L$235*$K$235,2)</f>
        <v>0</v>
      </c>
      <c r="O235" s="373"/>
      <c r="P235" s="373"/>
      <c r="Q235" s="373"/>
      <c r="R235" s="20"/>
      <c r="T235" s="124"/>
      <c r="U235" s="26" t="s">
        <v>42</v>
      </c>
      <c r="V235" s="125">
        <v>1.658</v>
      </c>
      <c r="W235" s="125">
        <f>$V$235*$K$235</f>
        <v>8.75424</v>
      </c>
      <c r="X235" s="125">
        <v>2.28955</v>
      </c>
      <c r="Y235" s="125">
        <f>$X$235*$K$235</f>
        <v>12.088824000000002</v>
      </c>
      <c r="Z235" s="125">
        <v>0</v>
      </c>
      <c r="AA235" s="318">
        <f>$Z$235*$K$235</f>
        <v>0</v>
      </c>
      <c r="AB235" s="320"/>
      <c r="AC235" s="320"/>
      <c r="AD235" s="323"/>
      <c r="AR235" s="198" t="s">
        <v>140</v>
      </c>
      <c r="AT235" s="198" t="s">
        <v>136</v>
      </c>
      <c r="AU235" s="198" t="s">
        <v>80</v>
      </c>
      <c r="AY235" s="198" t="s">
        <v>135</v>
      </c>
      <c r="BE235" s="99">
        <f>IF($U$235="základní",$N$235,0)</f>
        <v>0</v>
      </c>
      <c r="BF235" s="99">
        <f>IF($U$235="snížená",$N$235,0)</f>
        <v>0</v>
      </c>
      <c r="BG235" s="99">
        <f>IF($U$235="zákl. přenesená",$N$235,0)</f>
        <v>0</v>
      </c>
      <c r="BH235" s="99">
        <f>IF($U$235="sníž. přenesená",$N$235,0)</f>
        <v>0</v>
      </c>
      <c r="BI235" s="99">
        <f>IF($U$235="nulová",$N$235,0)</f>
        <v>0</v>
      </c>
      <c r="BJ235" s="198" t="s">
        <v>20</v>
      </c>
      <c r="BK235" s="99">
        <f>ROUND($L$235*$K$235,2)</f>
        <v>0</v>
      </c>
      <c r="BL235" s="198" t="s">
        <v>140</v>
      </c>
    </row>
    <row r="236" spans="2:64" s="198" customFormat="1" ht="27" customHeight="1">
      <c r="B236" s="19"/>
      <c r="C236" s="127" t="s">
        <v>469</v>
      </c>
      <c r="D236" s="127" t="s">
        <v>208</v>
      </c>
      <c r="E236" s="128" t="s">
        <v>470</v>
      </c>
      <c r="F236" s="377" t="s">
        <v>471</v>
      </c>
      <c r="G236" s="378"/>
      <c r="H236" s="378"/>
      <c r="I236" s="378"/>
      <c r="J236" s="129" t="s">
        <v>296</v>
      </c>
      <c r="K236" s="130">
        <v>8</v>
      </c>
      <c r="L236" s="374">
        <v>0</v>
      </c>
      <c r="M236" s="373"/>
      <c r="N236" s="379">
        <f>ROUND($L$236*$K$236,2)</f>
        <v>0</v>
      </c>
      <c r="O236" s="373"/>
      <c r="P236" s="373"/>
      <c r="Q236" s="373"/>
      <c r="R236" s="20"/>
      <c r="T236" s="124"/>
      <c r="U236" s="26" t="s">
        <v>42</v>
      </c>
      <c r="V236" s="125">
        <v>0</v>
      </c>
      <c r="W236" s="125">
        <f>$V$236*$K$236</f>
        <v>0</v>
      </c>
      <c r="X236" s="125">
        <v>0.77</v>
      </c>
      <c r="Y236" s="125">
        <f>$X$236*$K$236</f>
        <v>6.16</v>
      </c>
      <c r="Z236" s="125">
        <v>0</v>
      </c>
      <c r="AA236" s="318">
        <f>$Z$236*$K$236</f>
        <v>0</v>
      </c>
      <c r="AB236" s="322"/>
      <c r="AC236" s="322"/>
      <c r="AD236" s="323"/>
      <c r="AR236" s="198" t="s">
        <v>157</v>
      </c>
      <c r="AT236" s="198" t="s">
        <v>208</v>
      </c>
      <c r="AU236" s="198" t="s">
        <v>80</v>
      </c>
      <c r="AY236" s="198" t="s">
        <v>135</v>
      </c>
      <c r="BE236" s="99">
        <f>IF($U$236="základní",$N$236,0)</f>
        <v>0</v>
      </c>
      <c r="BF236" s="99">
        <f>IF($U$236="snížená",$N$236,0)</f>
        <v>0</v>
      </c>
      <c r="BG236" s="99">
        <f>IF($U$236="zákl. přenesená",$N$236,0)</f>
        <v>0</v>
      </c>
      <c r="BH236" s="99">
        <f>IF($U$236="sníž. přenesená",$N$236,0)</f>
        <v>0</v>
      </c>
      <c r="BI236" s="99">
        <f>IF($U$236="nulová",$N$236,0)</f>
        <v>0</v>
      </c>
      <c r="BJ236" s="198" t="s">
        <v>20</v>
      </c>
      <c r="BK236" s="99">
        <f>ROUND($L$236*$K$236,2)</f>
        <v>0</v>
      </c>
      <c r="BL236" s="198" t="s">
        <v>140</v>
      </c>
    </row>
    <row r="237" spans="2:64" s="198" customFormat="1" ht="15.75" customHeight="1">
      <c r="B237" s="19"/>
      <c r="C237" s="120" t="s">
        <v>472</v>
      </c>
      <c r="D237" s="120" t="s">
        <v>136</v>
      </c>
      <c r="E237" s="121" t="s">
        <v>473</v>
      </c>
      <c r="F237" s="372" t="s">
        <v>474</v>
      </c>
      <c r="G237" s="373"/>
      <c r="H237" s="373"/>
      <c r="I237" s="373"/>
      <c r="J237" s="122" t="s">
        <v>160</v>
      </c>
      <c r="K237" s="123">
        <v>20</v>
      </c>
      <c r="L237" s="374">
        <v>0</v>
      </c>
      <c r="M237" s="373"/>
      <c r="N237" s="374">
        <f>ROUND($L$237*$K$237,2)</f>
        <v>0</v>
      </c>
      <c r="O237" s="373"/>
      <c r="P237" s="373"/>
      <c r="Q237" s="373"/>
      <c r="R237" s="20"/>
      <c r="T237" s="124"/>
      <c r="U237" s="26" t="s">
        <v>42</v>
      </c>
      <c r="V237" s="125">
        <v>1.699</v>
      </c>
      <c r="W237" s="125">
        <f>$V$237*$K$237</f>
        <v>33.980000000000004</v>
      </c>
      <c r="X237" s="125">
        <v>0.95352</v>
      </c>
      <c r="Y237" s="125">
        <f>$X$237*$K$237</f>
        <v>19.0704</v>
      </c>
      <c r="Z237" s="125">
        <v>0</v>
      </c>
      <c r="AA237" s="318">
        <f>$Z$237*$K$237</f>
        <v>0</v>
      </c>
      <c r="AB237" s="320"/>
      <c r="AC237" s="320"/>
      <c r="AD237" s="323"/>
      <c r="AR237" s="198" t="s">
        <v>140</v>
      </c>
      <c r="AT237" s="198" t="s">
        <v>136</v>
      </c>
      <c r="AU237" s="198" t="s">
        <v>80</v>
      </c>
      <c r="AY237" s="198" t="s">
        <v>135</v>
      </c>
      <c r="BE237" s="99">
        <f>IF($U$237="základní",$N$237,0)</f>
        <v>0</v>
      </c>
      <c r="BF237" s="99">
        <f>IF($U$237="snížená",$N$237,0)</f>
        <v>0</v>
      </c>
      <c r="BG237" s="99">
        <f>IF($U$237="zákl. přenesená",$N$237,0)</f>
        <v>0</v>
      </c>
      <c r="BH237" s="99">
        <f>IF($U$237="sníž. přenesená",$N$237,0)</f>
        <v>0</v>
      </c>
      <c r="BI237" s="99">
        <f>IF($U$237="nulová",$N$237,0)</f>
        <v>0</v>
      </c>
      <c r="BJ237" s="198" t="s">
        <v>20</v>
      </c>
      <c r="BK237" s="99">
        <f>ROUND($L$237*$K$237,2)</f>
        <v>0</v>
      </c>
      <c r="BL237" s="198" t="s">
        <v>140</v>
      </c>
    </row>
    <row r="238" spans="2:64" s="198" customFormat="1" ht="27" customHeight="1">
      <c r="B238" s="19"/>
      <c r="C238" s="120" t="s">
        <v>475</v>
      </c>
      <c r="D238" s="120" t="s">
        <v>136</v>
      </c>
      <c r="E238" s="121" t="s">
        <v>476</v>
      </c>
      <c r="F238" s="372" t="s">
        <v>477</v>
      </c>
      <c r="G238" s="373"/>
      <c r="H238" s="373"/>
      <c r="I238" s="373"/>
      <c r="J238" s="122" t="s">
        <v>160</v>
      </c>
      <c r="K238" s="123">
        <v>19.8</v>
      </c>
      <c r="L238" s="374">
        <v>0</v>
      </c>
      <c r="M238" s="373"/>
      <c r="N238" s="374">
        <f>ROUND($L$238*$K$238,2)</f>
        <v>0</v>
      </c>
      <c r="O238" s="373"/>
      <c r="P238" s="373"/>
      <c r="Q238" s="373"/>
      <c r="R238" s="20"/>
      <c r="T238" s="124"/>
      <c r="U238" s="26" t="s">
        <v>42</v>
      </c>
      <c r="V238" s="125">
        <v>0.778</v>
      </c>
      <c r="W238" s="125">
        <f>$V$238*$K$238</f>
        <v>15.4044</v>
      </c>
      <c r="X238" s="125">
        <v>0.59184</v>
      </c>
      <c r="Y238" s="125">
        <f>$X$238*$K$238</f>
        <v>11.718432000000002</v>
      </c>
      <c r="Z238" s="125">
        <v>0</v>
      </c>
      <c r="AA238" s="318">
        <f>$Z$238*$K$238</f>
        <v>0</v>
      </c>
      <c r="AB238" s="320"/>
      <c r="AC238" s="320"/>
      <c r="AD238" s="323"/>
      <c r="AR238" s="198" t="s">
        <v>140</v>
      </c>
      <c r="AT238" s="198" t="s">
        <v>136</v>
      </c>
      <c r="AU238" s="198" t="s">
        <v>80</v>
      </c>
      <c r="AY238" s="198" t="s">
        <v>135</v>
      </c>
      <c r="BE238" s="99">
        <f>IF($U$238="základní",$N$238,0)</f>
        <v>0</v>
      </c>
      <c r="BF238" s="99">
        <f>IF($U$238="snížená",$N$238,0)</f>
        <v>0</v>
      </c>
      <c r="BG238" s="99">
        <f>IF($U$238="zákl. přenesená",$N$238,0)</f>
        <v>0</v>
      </c>
      <c r="BH238" s="99">
        <f>IF($U$238="sníž. přenesená",$N$238,0)</f>
        <v>0</v>
      </c>
      <c r="BI238" s="99">
        <f>IF($U$238="nulová",$N$238,0)</f>
        <v>0</v>
      </c>
      <c r="BJ238" s="198" t="s">
        <v>20</v>
      </c>
      <c r="BK238" s="99">
        <f>ROUND($L$238*$K$238,2)</f>
        <v>0</v>
      </c>
      <c r="BL238" s="198" t="s">
        <v>140</v>
      </c>
    </row>
    <row r="239" spans="2:64" s="198" customFormat="1" ht="27" customHeight="1">
      <c r="B239" s="19"/>
      <c r="C239" s="120" t="s">
        <v>478</v>
      </c>
      <c r="D239" s="120" t="s">
        <v>136</v>
      </c>
      <c r="E239" s="121" t="s">
        <v>479</v>
      </c>
      <c r="F239" s="372" t="s">
        <v>480</v>
      </c>
      <c r="G239" s="373"/>
      <c r="H239" s="373"/>
      <c r="I239" s="373"/>
      <c r="J239" s="122" t="s">
        <v>160</v>
      </c>
      <c r="K239" s="123">
        <v>162.4</v>
      </c>
      <c r="L239" s="374">
        <v>0</v>
      </c>
      <c r="M239" s="373"/>
      <c r="N239" s="374">
        <f>ROUND($L$239*$K$239,2)</f>
        <v>0</v>
      </c>
      <c r="O239" s="373"/>
      <c r="P239" s="373"/>
      <c r="Q239" s="373"/>
      <c r="R239" s="20"/>
      <c r="T239" s="124"/>
      <c r="U239" s="26" t="s">
        <v>42</v>
      </c>
      <c r="V239" s="125">
        <v>0.018</v>
      </c>
      <c r="W239" s="125">
        <f>$V$239*$K$239</f>
        <v>2.9232</v>
      </c>
      <c r="X239" s="125">
        <v>0</v>
      </c>
      <c r="Y239" s="125">
        <f>$X$239*$K$239</f>
        <v>0</v>
      </c>
      <c r="Z239" s="125">
        <v>0</v>
      </c>
      <c r="AA239" s="318">
        <f>$Z$239*$K$239</f>
        <v>0</v>
      </c>
      <c r="AB239" s="320"/>
      <c r="AC239" s="320"/>
      <c r="AD239" s="323"/>
      <c r="AR239" s="198" t="s">
        <v>140</v>
      </c>
      <c r="AT239" s="198" t="s">
        <v>136</v>
      </c>
      <c r="AU239" s="198" t="s">
        <v>80</v>
      </c>
      <c r="AY239" s="198" t="s">
        <v>135</v>
      </c>
      <c r="BE239" s="99">
        <f>IF($U$239="základní",$N$239,0)</f>
        <v>0</v>
      </c>
      <c r="BF239" s="99">
        <f>IF($U$239="snížená",$N$239,0)</f>
        <v>0</v>
      </c>
      <c r="BG239" s="99">
        <f>IF($U$239="zákl. přenesená",$N$239,0)</f>
        <v>0</v>
      </c>
      <c r="BH239" s="99">
        <f>IF($U$239="sníž. přenesená",$N$239,0)</f>
        <v>0</v>
      </c>
      <c r="BI239" s="99">
        <f>IF($U$239="nulová",$N$239,0)</f>
        <v>0</v>
      </c>
      <c r="BJ239" s="198" t="s">
        <v>20</v>
      </c>
      <c r="BK239" s="99">
        <f>ROUND($L$239*$K$239,2)</f>
        <v>0</v>
      </c>
      <c r="BL239" s="198" t="s">
        <v>140</v>
      </c>
    </row>
    <row r="240" spans="2:64" s="198" customFormat="1" ht="27" customHeight="1">
      <c r="B240" s="19"/>
      <c r="C240" s="120" t="s">
        <v>481</v>
      </c>
      <c r="D240" s="120" t="s">
        <v>136</v>
      </c>
      <c r="E240" s="121" t="s">
        <v>482</v>
      </c>
      <c r="F240" s="372" t="s">
        <v>483</v>
      </c>
      <c r="G240" s="373"/>
      <c r="H240" s="373"/>
      <c r="I240" s="373"/>
      <c r="J240" s="122" t="s">
        <v>160</v>
      </c>
      <c r="K240" s="123">
        <v>110</v>
      </c>
      <c r="L240" s="374">
        <v>0</v>
      </c>
      <c r="M240" s="373"/>
      <c r="N240" s="374">
        <f>ROUND($L$240*$K$240,2)</f>
        <v>0</v>
      </c>
      <c r="O240" s="373"/>
      <c r="P240" s="373"/>
      <c r="Q240" s="373"/>
      <c r="R240" s="20"/>
      <c r="T240" s="124"/>
      <c r="U240" s="26" t="s">
        <v>42</v>
      </c>
      <c r="V240" s="125">
        <v>0.186</v>
      </c>
      <c r="W240" s="125">
        <f>$V$240*$K$240</f>
        <v>20.46</v>
      </c>
      <c r="X240" s="125">
        <v>0.131</v>
      </c>
      <c r="Y240" s="125">
        <f>$X$240*$K$240</f>
        <v>14.41</v>
      </c>
      <c r="Z240" s="125">
        <v>0</v>
      </c>
      <c r="AA240" s="318">
        <f>$Z$240*$K$240</f>
        <v>0</v>
      </c>
      <c r="AB240" s="320"/>
      <c r="AC240" s="320"/>
      <c r="AD240" s="323"/>
      <c r="AR240" s="198" t="s">
        <v>140</v>
      </c>
      <c r="AT240" s="198" t="s">
        <v>136</v>
      </c>
      <c r="AU240" s="198" t="s">
        <v>80</v>
      </c>
      <c r="AY240" s="198" t="s">
        <v>135</v>
      </c>
      <c r="BE240" s="99">
        <f>IF($U$240="základní",$N$240,0)</f>
        <v>0</v>
      </c>
      <c r="BF240" s="99">
        <f>IF($U$240="snížená",$N$240,0)</f>
        <v>0</v>
      </c>
      <c r="BG240" s="99">
        <f>IF($U$240="zákl. přenesená",$N$240,0)</f>
        <v>0</v>
      </c>
      <c r="BH240" s="99">
        <f>IF($U$240="sníž. přenesená",$N$240,0)</f>
        <v>0</v>
      </c>
      <c r="BI240" s="99">
        <f>IF($U$240="nulová",$N$240,0)</f>
        <v>0</v>
      </c>
      <c r="BJ240" s="198" t="s">
        <v>20</v>
      </c>
      <c r="BK240" s="99">
        <f>ROUND($L$240*$K$240,2)</f>
        <v>0</v>
      </c>
      <c r="BL240" s="198" t="s">
        <v>140</v>
      </c>
    </row>
    <row r="241" spans="2:64" s="198" customFormat="1" ht="15.75" customHeight="1">
      <c r="B241" s="19"/>
      <c r="C241" s="120" t="s">
        <v>484</v>
      </c>
      <c r="D241" s="120" t="s">
        <v>136</v>
      </c>
      <c r="E241" s="121" t="s">
        <v>485</v>
      </c>
      <c r="F241" s="372" t="s">
        <v>486</v>
      </c>
      <c r="G241" s="373"/>
      <c r="H241" s="373"/>
      <c r="I241" s="373"/>
      <c r="J241" s="122" t="s">
        <v>164</v>
      </c>
      <c r="K241" s="123">
        <v>6.212</v>
      </c>
      <c r="L241" s="374">
        <v>0</v>
      </c>
      <c r="M241" s="373"/>
      <c r="N241" s="374">
        <f>ROUND($L$241*$K$241,2)</f>
        <v>0</v>
      </c>
      <c r="O241" s="373"/>
      <c r="P241" s="373"/>
      <c r="Q241" s="373"/>
      <c r="R241" s="20"/>
      <c r="T241" s="124"/>
      <c r="U241" s="26" t="s">
        <v>42</v>
      </c>
      <c r="V241" s="125">
        <v>6.436</v>
      </c>
      <c r="W241" s="125">
        <f>$V$241*$K$241</f>
        <v>39.980432</v>
      </c>
      <c r="X241" s="125">
        <v>0</v>
      </c>
      <c r="Y241" s="125">
        <f>$X$241*$K$241</f>
        <v>0</v>
      </c>
      <c r="Z241" s="125">
        <v>2</v>
      </c>
      <c r="AA241" s="318">
        <f>$Z$241*$K$241</f>
        <v>12.424</v>
      </c>
      <c r="AB241" s="320"/>
      <c r="AC241" s="320"/>
      <c r="AD241" s="323"/>
      <c r="AR241" s="198" t="s">
        <v>140</v>
      </c>
      <c r="AT241" s="198" t="s">
        <v>136</v>
      </c>
      <c r="AU241" s="198" t="s">
        <v>80</v>
      </c>
      <c r="AY241" s="198" t="s">
        <v>135</v>
      </c>
      <c r="BE241" s="99">
        <f>IF($U$241="základní",$N$241,0)</f>
        <v>0</v>
      </c>
      <c r="BF241" s="99">
        <f>IF($U$241="snížená",$N$241,0)</f>
        <v>0</v>
      </c>
      <c r="BG241" s="99">
        <f>IF($U$241="zákl. přenesená",$N$241,0)</f>
        <v>0</v>
      </c>
      <c r="BH241" s="99">
        <f>IF($U$241="sníž. přenesená",$N$241,0)</f>
        <v>0</v>
      </c>
      <c r="BI241" s="99">
        <f>IF($U$241="nulová",$N$241,0)</f>
        <v>0</v>
      </c>
      <c r="BJ241" s="198" t="s">
        <v>20</v>
      </c>
      <c r="BK241" s="99">
        <f>ROUND($L$241*$K$241,2)</f>
        <v>0</v>
      </c>
      <c r="BL241" s="198" t="s">
        <v>140</v>
      </c>
    </row>
    <row r="242" spans="2:64" s="198" customFormat="1" ht="15.75" customHeight="1">
      <c r="B242" s="19"/>
      <c r="C242" s="127" t="s">
        <v>487</v>
      </c>
      <c r="D242" s="127" t="s">
        <v>208</v>
      </c>
      <c r="E242" s="128" t="s">
        <v>488</v>
      </c>
      <c r="F242" s="377" t="s">
        <v>489</v>
      </c>
      <c r="G242" s="378"/>
      <c r="H242" s="378"/>
      <c r="I242" s="378"/>
      <c r="J242" s="129" t="s">
        <v>296</v>
      </c>
      <c r="K242" s="130">
        <v>275</v>
      </c>
      <c r="L242" s="374">
        <v>0</v>
      </c>
      <c r="M242" s="373"/>
      <c r="N242" s="379">
        <f>ROUND($L$242*$K$242,2)</f>
        <v>0</v>
      </c>
      <c r="O242" s="373"/>
      <c r="P242" s="373"/>
      <c r="Q242" s="373"/>
      <c r="R242" s="20"/>
      <c r="T242" s="124"/>
      <c r="U242" s="26" t="s">
        <v>42</v>
      </c>
      <c r="V242" s="125">
        <v>0</v>
      </c>
      <c r="W242" s="125">
        <f>$V$242*$K$242</f>
        <v>0</v>
      </c>
      <c r="X242" s="125">
        <v>0.058</v>
      </c>
      <c r="Y242" s="125">
        <f>$X$242*$K$242</f>
        <v>15.950000000000001</v>
      </c>
      <c r="Z242" s="125">
        <v>0</v>
      </c>
      <c r="AA242" s="318">
        <f>$Z$242*$K$242</f>
        <v>0</v>
      </c>
      <c r="AB242" s="322"/>
      <c r="AC242" s="322"/>
      <c r="AD242" s="323"/>
      <c r="AR242" s="198" t="s">
        <v>157</v>
      </c>
      <c r="AT242" s="198" t="s">
        <v>208</v>
      </c>
      <c r="AU242" s="198" t="s">
        <v>80</v>
      </c>
      <c r="AY242" s="198" t="s">
        <v>135</v>
      </c>
      <c r="BE242" s="99">
        <f>IF($U$242="základní",$N$242,0)</f>
        <v>0</v>
      </c>
      <c r="BF242" s="99">
        <f>IF($U$242="snížená",$N$242,0)</f>
        <v>0</v>
      </c>
      <c r="BG242" s="99">
        <f>IF($U$242="zákl. přenesená",$N$242,0)</f>
        <v>0</v>
      </c>
      <c r="BH242" s="99">
        <f>IF($U$242="sníž. přenesená",$N$242,0)</f>
        <v>0</v>
      </c>
      <c r="BI242" s="99">
        <f>IF($U$242="nulová",$N$242,0)</f>
        <v>0</v>
      </c>
      <c r="BJ242" s="198" t="s">
        <v>20</v>
      </c>
      <c r="BK242" s="99">
        <f>ROUND($L$242*$K$242,2)</f>
        <v>0</v>
      </c>
      <c r="BL242" s="198" t="s">
        <v>140</v>
      </c>
    </row>
    <row r="243" spans="2:64" s="198" customFormat="1" ht="15.75" customHeight="1">
      <c r="B243" s="19"/>
      <c r="C243" s="120" t="s">
        <v>490</v>
      </c>
      <c r="D243" s="120" t="s">
        <v>136</v>
      </c>
      <c r="E243" s="121" t="s">
        <v>491</v>
      </c>
      <c r="F243" s="372" t="s">
        <v>492</v>
      </c>
      <c r="G243" s="373"/>
      <c r="H243" s="373"/>
      <c r="I243" s="373"/>
      <c r="J243" s="122" t="s">
        <v>173</v>
      </c>
      <c r="K243" s="123">
        <v>343.686</v>
      </c>
      <c r="L243" s="374">
        <v>0</v>
      </c>
      <c r="M243" s="373"/>
      <c r="N243" s="374">
        <f>ROUND($L$243*$K$243,2)</f>
        <v>0</v>
      </c>
      <c r="O243" s="373"/>
      <c r="P243" s="373"/>
      <c r="Q243" s="373"/>
      <c r="R243" s="20"/>
      <c r="T243" s="124"/>
      <c r="U243" s="26" t="s">
        <v>42</v>
      </c>
      <c r="V243" s="125">
        <v>0</v>
      </c>
      <c r="W243" s="125">
        <f>$V$243*$K$243</f>
        <v>0</v>
      </c>
      <c r="X243" s="125">
        <v>0</v>
      </c>
      <c r="Y243" s="125">
        <f>$X$243*$K$243</f>
        <v>0</v>
      </c>
      <c r="Z243" s="125">
        <v>0</v>
      </c>
      <c r="AA243" s="318">
        <f>$Z$243*$K$243</f>
        <v>0</v>
      </c>
      <c r="AB243" s="320"/>
      <c r="AC243" s="320"/>
      <c r="AD243" s="323"/>
      <c r="AR243" s="198" t="s">
        <v>140</v>
      </c>
      <c r="AT243" s="198" t="s">
        <v>136</v>
      </c>
      <c r="AU243" s="198" t="s">
        <v>80</v>
      </c>
      <c r="AY243" s="198" t="s">
        <v>135</v>
      </c>
      <c r="BE243" s="99">
        <f>IF($U$243="základní",$N$243,0)</f>
        <v>0</v>
      </c>
      <c r="BF243" s="99">
        <f>IF($U$243="snížená",$N$243,0)</f>
        <v>0</v>
      </c>
      <c r="BG243" s="99">
        <f>IF($U$243="zákl. přenesená",$N$243,0)</f>
        <v>0</v>
      </c>
      <c r="BH243" s="99">
        <f>IF($U$243="sníž. přenesená",$N$243,0)</f>
        <v>0</v>
      </c>
      <c r="BI243" s="99">
        <f>IF($U$243="nulová",$N$243,0)</f>
        <v>0</v>
      </c>
      <c r="BJ243" s="198" t="s">
        <v>20</v>
      </c>
      <c r="BK243" s="99">
        <f>ROUND($L$243*$K$243,2)</f>
        <v>0</v>
      </c>
      <c r="BL243" s="198" t="s">
        <v>140</v>
      </c>
    </row>
    <row r="244" spans="2:64" s="198" customFormat="1" ht="15.75" customHeight="1">
      <c r="B244" s="19"/>
      <c r="C244" s="120" t="s">
        <v>493</v>
      </c>
      <c r="D244" s="120" t="s">
        <v>136</v>
      </c>
      <c r="E244" s="121" t="s">
        <v>494</v>
      </c>
      <c r="F244" s="372" t="s">
        <v>495</v>
      </c>
      <c r="G244" s="373"/>
      <c r="H244" s="373"/>
      <c r="I244" s="373"/>
      <c r="J244" s="122" t="s">
        <v>173</v>
      </c>
      <c r="K244" s="123">
        <v>842.467</v>
      </c>
      <c r="L244" s="374">
        <v>0</v>
      </c>
      <c r="M244" s="373"/>
      <c r="N244" s="374">
        <f>ROUND($L$244*$K$244,2)</f>
        <v>0</v>
      </c>
      <c r="O244" s="373"/>
      <c r="P244" s="373"/>
      <c r="Q244" s="373"/>
      <c r="R244" s="20"/>
      <c r="T244" s="124"/>
      <c r="U244" s="26" t="s">
        <v>42</v>
      </c>
      <c r="V244" s="125">
        <v>0</v>
      </c>
      <c r="W244" s="125">
        <f>$V$244*$K$244</f>
        <v>0</v>
      </c>
      <c r="X244" s="125">
        <v>0</v>
      </c>
      <c r="Y244" s="125">
        <f>$X$244*$K$244</f>
        <v>0</v>
      </c>
      <c r="Z244" s="125">
        <v>0</v>
      </c>
      <c r="AA244" s="318">
        <f>$Z$244*$K$244</f>
        <v>0</v>
      </c>
      <c r="AB244" s="320"/>
      <c r="AC244" s="320"/>
      <c r="AD244" s="323"/>
      <c r="AR244" s="198" t="s">
        <v>140</v>
      </c>
      <c r="AT244" s="198" t="s">
        <v>136</v>
      </c>
      <c r="AU244" s="198" t="s">
        <v>80</v>
      </c>
      <c r="AY244" s="198" t="s">
        <v>135</v>
      </c>
      <c r="BE244" s="99">
        <f>IF($U$244="základní",$N$244,0)</f>
        <v>0</v>
      </c>
      <c r="BF244" s="99">
        <f>IF($U$244="snížená",$N$244,0)</f>
        <v>0</v>
      </c>
      <c r="BG244" s="99">
        <f>IF($U$244="zákl. přenesená",$N$244,0)</f>
        <v>0</v>
      </c>
      <c r="BH244" s="99">
        <f>IF($U$244="sníž. přenesená",$N$244,0)</f>
        <v>0</v>
      </c>
      <c r="BI244" s="99">
        <f>IF($U$244="nulová",$N$244,0)</f>
        <v>0</v>
      </c>
      <c r="BJ244" s="198" t="s">
        <v>20</v>
      </c>
      <c r="BK244" s="99">
        <f>ROUND($L$244*$K$244,2)</f>
        <v>0</v>
      </c>
      <c r="BL244" s="198" t="s">
        <v>140</v>
      </c>
    </row>
    <row r="245" spans="2:64" s="198" customFormat="1" ht="27" customHeight="1">
      <c r="B245" s="19"/>
      <c r="C245" s="120" t="s">
        <v>496</v>
      </c>
      <c r="D245" s="120" t="s">
        <v>136</v>
      </c>
      <c r="E245" s="121" t="s">
        <v>497</v>
      </c>
      <c r="F245" s="372" t="s">
        <v>498</v>
      </c>
      <c r="G245" s="373"/>
      <c r="H245" s="373"/>
      <c r="I245" s="373"/>
      <c r="J245" s="122" t="s">
        <v>139</v>
      </c>
      <c r="K245" s="123">
        <v>7686</v>
      </c>
      <c r="L245" s="374">
        <v>0</v>
      </c>
      <c r="M245" s="373"/>
      <c r="N245" s="374">
        <f>ROUND($L$245*$K$245,2)</f>
        <v>0</v>
      </c>
      <c r="O245" s="373"/>
      <c r="P245" s="373"/>
      <c r="Q245" s="373"/>
      <c r="R245" s="20"/>
      <c r="T245" s="124"/>
      <c r="U245" s="26" t="s">
        <v>42</v>
      </c>
      <c r="V245" s="125">
        <v>0.013</v>
      </c>
      <c r="W245" s="125">
        <f>$V$245*$K$245</f>
        <v>99.91799999999999</v>
      </c>
      <c r="X245" s="125">
        <v>1E-05</v>
      </c>
      <c r="Y245" s="125">
        <f>$X$245*$K$245</f>
        <v>0.07686000000000001</v>
      </c>
      <c r="Z245" s="125">
        <v>0</v>
      </c>
      <c r="AA245" s="318">
        <f>$Z$245*$K$245</f>
        <v>0</v>
      </c>
      <c r="AB245" s="320"/>
      <c r="AC245" s="320"/>
      <c r="AD245" s="323"/>
      <c r="AR245" s="198" t="s">
        <v>140</v>
      </c>
      <c r="AT245" s="198" t="s">
        <v>136</v>
      </c>
      <c r="AU245" s="198" t="s">
        <v>80</v>
      </c>
      <c r="AY245" s="198" t="s">
        <v>135</v>
      </c>
      <c r="BE245" s="99">
        <f>IF($U$245="základní",$N$245,0)</f>
        <v>0</v>
      </c>
      <c r="BF245" s="99">
        <f>IF($U$245="snížená",$N$245,0)</f>
        <v>0</v>
      </c>
      <c r="BG245" s="99">
        <f>IF($U$245="zákl. přenesená",$N$245,0)</f>
        <v>0</v>
      </c>
      <c r="BH245" s="99">
        <f>IF($U$245="sníž. přenesená",$N$245,0)</f>
        <v>0</v>
      </c>
      <c r="BI245" s="99">
        <f>IF($U$245="nulová",$N$245,0)</f>
        <v>0</v>
      </c>
      <c r="BJ245" s="198" t="s">
        <v>20</v>
      </c>
      <c r="BK245" s="99">
        <f>ROUND($L$245*$K$245,2)</f>
        <v>0</v>
      </c>
      <c r="BL245" s="198" t="s">
        <v>140</v>
      </c>
    </row>
    <row r="246" spans="2:64" s="198" customFormat="1" ht="15.75" customHeight="1" hidden="1">
      <c r="B246" s="19"/>
      <c r="C246" s="120" t="s">
        <v>499</v>
      </c>
      <c r="D246" s="120" t="s">
        <v>136</v>
      </c>
      <c r="E246" s="121" t="s">
        <v>500</v>
      </c>
      <c r="F246" s="388" t="s">
        <v>624</v>
      </c>
      <c r="G246" s="373"/>
      <c r="H246" s="373"/>
      <c r="I246" s="373"/>
      <c r="J246" s="122" t="s">
        <v>501</v>
      </c>
      <c r="K246" s="123">
        <v>0</v>
      </c>
      <c r="L246" s="374">
        <v>0</v>
      </c>
      <c r="M246" s="373"/>
      <c r="N246" s="374">
        <f>ROUND($L$246*$K$246,2)</f>
        <v>0</v>
      </c>
      <c r="O246" s="373"/>
      <c r="P246" s="373"/>
      <c r="Q246" s="373"/>
      <c r="R246" s="20"/>
      <c r="T246" s="124"/>
      <c r="U246" s="26" t="s">
        <v>42</v>
      </c>
      <c r="V246" s="125">
        <v>0</v>
      </c>
      <c r="W246" s="125">
        <f>$V$246*$K$246</f>
        <v>0</v>
      </c>
      <c r="X246" s="125">
        <v>0</v>
      </c>
      <c r="Y246" s="125">
        <f>$X$246*$K$246</f>
        <v>0</v>
      </c>
      <c r="Z246" s="125">
        <v>0</v>
      </c>
      <c r="AA246" s="318">
        <f>$Z$246*$K$246</f>
        <v>0</v>
      </c>
      <c r="AB246" s="320"/>
      <c r="AC246" s="320"/>
      <c r="AD246" s="323"/>
      <c r="AR246" s="198" t="s">
        <v>140</v>
      </c>
      <c r="AT246" s="198" t="s">
        <v>136</v>
      </c>
      <c r="AU246" s="198" t="s">
        <v>80</v>
      </c>
      <c r="AY246" s="198" t="s">
        <v>135</v>
      </c>
      <c r="BE246" s="99">
        <f>IF($U$246="základní",$N$246,0)</f>
        <v>0</v>
      </c>
      <c r="BF246" s="99">
        <f>IF($U$246="snížená",$N$246,0)</f>
        <v>0</v>
      </c>
      <c r="BG246" s="99">
        <f>IF($U$246="zákl. přenesená",$N$246,0)</f>
        <v>0</v>
      </c>
      <c r="BH246" s="99">
        <f>IF($U$246="sníž. přenesená",$N$246,0)</f>
        <v>0</v>
      </c>
      <c r="BI246" s="99">
        <f>IF($U$246="nulová",$N$246,0)</f>
        <v>0</v>
      </c>
      <c r="BJ246" s="198" t="s">
        <v>20</v>
      </c>
      <c r="BK246" s="99">
        <f>ROUND($L$246*$K$246,2)</f>
        <v>0</v>
      </c>
      <c r="BL246" s="198" t="s">
        <v>140</v>
      </c>
    </row>
    <row r="247" spans="2:64" s="198" customFormat="1" ht="15.75" customHeight="1" hidden="1">
      <c r="B247" s="19"/>
      <c r="C247" s="120" t="s">
        <v>502</v>
      </c>
      <c r="D247" s="120" t="s">
        <v>136</v>
      </c>
      <c r="E247" s="121" t="s">
        <v>503</v>
      </c>
      <c r="F247" s="372" t="s">
        <v>504</v>
      </c>
      <c r="G247" s="373"/>
      <c r="H247" s="373"/>
      <c r="I247" s="373"/>
      <c r="J247" s="122" t="s">
        <v>501</v>
      </c>
      <c r="K247" s="123">
        <v>0</v>
      </c>
      <c r="L247" s="374">
        <v>0</v>
      </c>
      <c r="M247" s="373"/>
      <c r="N247" s="374">
        <f>ROUND($L$247*$K$247,2)</f>
        <v>0</v>
      </c>
      <c r="O247" s="373"/>
      <c r="P247" s="373"/>
      <c r="Q247" s="373"/>
      <c r="R247" s="20"/>
      <c r="T247" s="124"/>
      <c r="U247" s="26" t="s">
        <v>42</v>
      </c>
      <c r="V247" s="125">
        <v>0</v>
      </c>
      <c r="W247" s="125">
        <f>$V$247*$K$247</f>
        <v>0</v>
      </c>
      <c r="X247" s="125">
        <v>0</v>
      </c>
      <c r="Y247" s="125">
        <f>$X$247*$K$247</f>
        <v>0</v>
      </c>
      <c r="Z247" s="125">
        <v>0</v>
      </c>
      <c r="AA247" s="318">
        <f>$Z$247*$K$247</f>
        <v>0</v>
      </c>
      <c r="AB247" s="320"/>
      <c r="AC247" s="320"/>
      <c r="AD247" s="323"/>
      <c r="AR247" s="198" t="s">
        <v>140</v>
      </c>
      <c r="AT247" s="198" t="s">
        <v>136</v>
      </c>
      <c r="AU247" s="198" t="s">
        <v>80</v>
      </c>
      <c r="AY247" s="198" t="s">
        <v>135</v>
      </c>
      <c r="BE247" s="99">
        <f>IF($U$247="základní",$N$247,0)</f>
        <v>0</v>
      </c>
      <c r="BF247" s="99">
        <f>IF($U$247="snížená",$N$247,0)</f>
        <v>0</v>
      </c>
      <c r="BG247" s="99">
        <f>IF($U$247="zákl. přenesená",$N$247,0)</f>
        <v>0</v>
      </c>
      <c r="BH247" s="99">
        <f>IF($U$247="sníž. přenesená",$N$247,0)</f>
        <v>0</v>
      </c>
      <c r="BI247" s="99">
        <f>IF($U$247="nulová",$N$247,0)</f>
        <v>0</v>
      </c>
      <c r="BJ247" s="198" t="s">
        <v>20</v>
      </c>
      <c r="BK247" s="99">
        <f>ROUND($L$247*$K$247,2)</f>
        <v>0</v>
      </c>
      <c r="BL247" s="198" t="s">
        <v>140</v>
      </c>
    </row>
    <row r="248" spans="2:64" s="198" customFormat="1" ht="27" customHeight="1" hidden="1">
      <c r="B248" s="19"/>
      <c r="C248" s="120">
        <v>121</v>
      </c>
      <c r="D248" s="120" t="s">
        <v>136</v>
      </c>
      <c r="E248" s="121" t="s">
        <v>506</v>
      </c>
      <c r="F248" s="372" t="s">
        <v>507</v>
      </c>
      <c r="G248" s="373"/>
      <c r="H248" s="373"/>
      <c r="I248" s="373"/>
      <c r="J248" s="122" t="s">
        <v>501</v>
      </c>
      <c r="K248" s="123">
        <v>0</v>
      </c>
      <c r="L248" s="374">
        <v>0</v>
      </c>
      <c r="M248" s="373"/>
      <c r="N248" s="374">
        <f>ROUND($L$248*$K$248,2)</f>
        <v>0</v>
      </c>
      <c r="O248" s="373"/>
      <c r="P248" s="373"/>
      <c r="Q248" s="373"/>
      <c r="R248" s="20"/>
      <c r="T248" s="124"/>
      <c r="U248" s="26" t="s">
        <v>42</v>
      </c>
      <c r="V248" s="125">
        <v>0</v>
      </c>
      <c r="W248" s="125">
        <f>$V$248*$K$248</f>
        <v>0</v>
      </c>
      <c r="X248" s="125">
        <v>0</v>
      </c>
      <c r="Y248" s="125">
        <f>$X$248*$K$248</f>
        <v>0</v>
      </c>
      <c r="Z248" s="125">
        <v>0</v>
      </c>
      <c r="AA248" s="318">
        <f>$Z$248*$K$248</f>
        <v>0</v>
      </c>
      <c r="AB248" s="320"/>
      <c r="AC248" s="320"/>
      <c r="AD248" s="323"/>
      <c r="AR248" s="198" t="s">
        <v>140</v>
      </c>
      <c r="AT248" s="198" t="s">
        <v>136</v>
      </c>
      <c r="AU248" s="198" t="s">
        <v>80</v>
      </c>
      <c r="AY248" s="198" t="s">
        <v>135</v>
      </c>
      <c r="BE248" s="99">
        <f>IF($U$248="základní",$N$248,0)</f>
        <v>0</v>
      </c>
      <c r="BF248" s="99">
        <f>IF($U$248="snížená",$N$248,0)</f>
        <v>0</v>
      </c>
      <c r="BG248" s="99">
        <f>IF($U$248="zákl. přenesená",$N$248,0)</f>
        <v>0</v>
      </c>
      <c r="BH248" s="99">
        <f>IF($U$248="sníž. přenesená",$N$248,0)</f>
        <v>0</v>
      </c>
      <c r="BI248" s="99">
        <f>IF($U$248="nulová",$N$248,0)</f>
        <v>0</v>
      </c>
      <c r="BJ248" s="198" t="s">
        <v>20</v>
      </c>
      <c r="BK248" s="99">
        <f>ROUND($L$248*$K$248,2)</f>
        <v>0</v>
      </c>
      <c r="BL248" s="198" t="s">
        <v>140</v>
      </c>
    </row>
    <row r="249" spans="2:64" s="198" customFormat="1" ht="15.75" customHeight="1" hidden="1">
      <c r="B249" s="19"/>
      <c r="C249" s="120" t="s">
        <v>508</v>
      </c>
      <c r="D249" s="120" t="s">
        <v>136</v>
      </c>
      <c r="E249" s="121" t="s">
        <v>509</v>
      </c>
      <c r="F249" s="372" t="s">
        <v>510</v>
      </c>
      <c r="G249" s="373"/>
      <c r="H249" s="373"/>
      <c r="I249" s="373"/>
      <c r="J249" s="122" t="s">
        <v>511</v>
      </c>
      <c r="K249" s="123">
        <v>0</v>
      </c>
      <c r="L249" s="374">
        <v>7630</v>
      </c>
      <c r="M249" s="373"/>
      <c r="N249" s="374">
        <f>ROUND($L$249*$K$249,2)</f>
        <v>0</v>
      </c>
      <c r="O249" s="373"/>
      <c r="P249" s="373"/>
      <c r="Q249" s="373"/>
      <c r="R249" s="20"/>
      <c r="T249" s="124"/>
      <c r="U249" s="26" t="s">
        <v>42</v>
      </c>
      <c r="V249" s="125">
        <v>0</v>
      </c>
      <c r="W249" s="125">
        <f>$V$249*$K$249</f>
        <v>0</v>
      </c>
      <c r="X249" s="125">
        <v>0</v>
      </c>
      <c r="Y249" s="125">
        <f>$X$249*$K$249</f>
        <v>0</v>
      </c>
      <c r="Z249" s="125">
        <v>0</v>
      </c>
      <c r="AA249" s="318">
        <f>$Z$249*$K$249</f>
        <v>0</v>
      </c>
      <c r="AB249" s="320"/>
      <c r="AC249" s="320"/>
      <c r="AD249" s="323"/>
      <c r="AR249" s="198" t="s">
        <v>512</v>
      </c>
      <c r="AT249" s="198" t="s">
        <v>136</v>
      </c>
      <c r="AU249" s="198" t="s">
        <v>80</v>
      </c>
      <c r="AY249" s="198" t="s">
        <v>135</v>
      </c>
      <c r="BE249" s="99">
        <f>IF($U$249="základní",$N$249,0)</f>
        <v>0</v>
      </c>
      <c r="BF249" s="99">
        <f>IF($U$249="snížená",$N$249,0)</f>
        <v>0</v>
      </c>
      <c r="BG249" s="99">
        <f>IF($U$249="zákl. přenesená",$N$249,0)</f>
        <v>0</v>
      </c>
      <c r="BH249" s="99">
        <f>IF($U$249="sníž. přenesená",$N$249,0)</f>
        <v>0</v>
      </c>
      <c r="BI249" s="99">
        <f>IF($U$249="nulová",$N$249,0)</f>
        <v>0</v>
      </c>
      <c r="BJ249" s="198" t="s">
        <v>20</v>
      </c>
      <c r="BK249" s="99">
        <f>ROUND($L$249*$K$249,2)</f>
        <v>0</v>
      </c>
      <c r="BL249" s="198" t="s">
        <v>512</v>
      </c>
    </row>
    <row r="250" spans="2:63" s="110" customFormat="1" ht="23.25" customHeight="1">
      <c r="B250" s="111"/>
      <c r="D250" s="119" t="s">
        <v>115</v>
      </c>
      <c r="L250" s="374"/>
      <c r="M250" s="373"/>
      <c r="N250" s="383">
        <f>$BK$250</f>
        <v>0</v>
      </c>
      <c r="O250" s="384"/>
      <c r="P250" s="384"/>
      <c r="Q250" s="384"/>
      <c r="R250" s="114"/>
      <c r="T250" s="115"/>
      <c r="W250" s="116">
        <f>SUM($W$251:$W$253)</f>
        <v>328.972424</v>
      </c>
      <c r="Y250" s="116">
        <f>SUM($Y$251:$Y$253)</f>
        <v>0</v>
      </c>
      <c r="AA250" s="317">
        <f>SUM($AA$251:$AA$253)</f>
        <v>0</v>
      </c>
      <c r="AB250" s="320"/>
      <c r="AC250" s="319"/>
      <c r="AD250" s="323"/>
      <c r="AR250" s="205" t="s">
        <v>20</v>
      </c>
      <c r="AT250" s="205" t="s">
        <v>76</v>
      </c>
      <c r="AU250" s="205" t="s">
        <v>80</v>
      </c>
      <c r="AY250" s="205" t="s">
        <v>135</v>
      </c>
      <c r="BK250" s="118">
        <f>SUM($BK$251:$BK$253)</f>
        <v>0</v>
      </c>
    </row>
    <row r="251" spans="2:64" s="198" customFormat="1" ht="39" customHeight="1">
      <c r="B251" s="19"/>
      <c r="C251" s="120">
        <v>122</v>
      </c>
      <c r="D251" s="120" t="s">
        <v>136</v>
      </c>
      <c r="E251" s="121" t="s">
        <v>513</v>
      </c>
      <c r="F251" s="372" t="s">
        <v>514</v>
      </c>
      <c r="G251" s="373"/>
      <c r="H251" s="373"/>
      <c r="I251" s="373"/>
      <c r="J251" s="122" t="s">
        <v>173</v>
      </c>
      <c r="K251" s="123">
        <f>1442.442+21.919</f>
        <v>1464.361</v>
      </c>
      <c r="L251" s="374">
        <v>0</v>
      </c>
      <c r="M251" s="373"/>
      <c r="N251" s="374">
        <f>ROUND($L$251*$K$251,2)</f>
        <v>0</v>
      </c>
      <c r="O251" s="373"/>
      <c r="P251" s="373"/>
      <c r="Q251" s="373"/>
      <c r="R251" s="20"/>
      <c r="T251" s="124"/>
      <c r="U251" s="26" t="s">
        <v>42</v>
      </c>
      <c r="V251" s="125">
        <v>0.014</v>
      </c>
      <c r="W251" s="125">
        <f>$V$251*$K$251</f>
        <v>20.501054000000003</v>
      </c>
      <c r="X251" s="125">
        <v>0</v>
      </c>
      <c r="Y251" s="125">
        <f>$X$251*$K$251</f>
        <v>0</v>
      </c>
      <c r="Z251" s="125">
        <v>0</v>
      </c>
      <c r="AA251" s="318">
        <f>$Z$251*$K$251</f>
        <v>0</v>
      </c>
      <c r="AB251" s="320"/>
      <c r="AC251" s="320"/>
      <c r="AD251" s="323"/>
      <c r="AR251" s="198" t="s">
        <v>140</v>
      </c>
      <c r="AT251" s="198" t="s">
        <v>136</v>
      </c>
      <c r="AU251" s="198" t="s">
        <v>143</v>
      </c>
      <c r="AY251" s="198" t="s">
        <v>135</v>
      </c>
      <c r="BE251" s="99">
        <f>IF($U$251="základní",$N$251,0)</f>
        <v>0</v>
      </c>
      <c r="BF251" s="99">
        <f>IF($U$251="snížená",$N$251,0)</f>
        <v>0</v>
      </c>
      <c r="BG251" s="99">
        <f>IF($U$251="zákl. přenesená",$N$251,0)</f>
        <v>0</v>
      </c>
      <c r="BH251" s="99">
        <f>IF($U$251="sníž. přenesená",$N$251,0)</f>
        <v>0</v>
      </c>
      <c r="BI251" s="99">
        <f>IF($U$251="nulová",$N$251,0)</f>
        <v>0</v>
      </c>
      <c r="BJ251" s="198" t="s">
        <v>20</v>
      </c>
      <c r="BK251" s="99">
        <f>ROUND($L$251*$K$251,2)</f>
        <v>0</v>
      </c>
      <c r="BL251" s="198" t="s">
        <v>140</v>
      </c>
    </row>
    <row r="252" spans="2:64" s="198" customFormat="1" ht="27" customHeight="1">
      <c r="B252" s="19"/>
      <c r="C252" s="120">
        <v>123</v>
      </c>
      <c r="D252" s="120" t="s">
        <v>136</v>
      </c>
      <c r="E252" s="121" t="s">
        <v>515</v>
      </c>
      <c r="F252" s="372" t="s">
        <v>516</v>
      </c>
      <c r="G252" s="373"/>
      <c r="H252" s="373"/>
      <c r="I252" s="373"/>
      <c r="J252" s="122" t="s">
        <v>173</v>
      </c>
      <c r="K252" s="123">
        <v>43.05</v>
      </c>
      <c r="L252" s="374">
        <v>0</v>
      </c>
      <c r="M252" s="373"/>
      <c r="N252" s="374">
        <f>ROUND($L$252*$K$252,2)</f>
        <v>0</v>
      </c>
      <c r="O252" s="373"/>
      <c r="P252" s="373"/>
      <c r="Q252" s="373"/>
      <c r="R252" s="20"/>
      <c r="T252" s="124"/>
      <c r="U252" s="26" t="s">
        <v>42</v>
      </c>
      <c r="V252" s="125">
        <v>1.48</v>
      </c>
      <c r="W252" s="125">
        <f>$V$252*$K$252</f>
        <v>63.71399999999999</v>
      </c>
      <c r="X252" s="125">
        <v>0</v>
      </c>
      <c r="Y252" s="125">
        <f>$X$252*$K$252</f>
        <v>0</v>
      </c>
      <c r="Z252" s="125">
        <v>0</v>
      </c>
      <c r="AA252" s="318">
        <f>$Z$252*$K$252</f>
        <v>0</v>
      </c>
      <c r="AB252" s="320"/>
      <c r="AC252" s="320"/>
      <c r="AD252" s="323"/>
      <c r="AR252" s="198" t="s">
        <v>140</v>
      </c>
      <c r="AT252" s="198" t="s">
        <v>136</v>
      </c>
      <c r="AU252" s="198" t="s">
        <v>143</v>
      </c>
      <c r="AY252" s="198" t="s">
        <v>135</v>
      </c>
      <c r="BE252" s="99">
        <f>IF($U$252="základní",$N$252,0)</f>
        <v>0</v>
      </c>
      <c r="BF252" s="99">
        <f>IF($U$252="snížená",$N$252,0)</f>
        <v>0</v>
      </c>
      <c r="BG252" s="99">
        <f>IF($U$252="zákl. přenesená",$N$252,0)</f>
        <v>0</v>
      </c>
      <c r="BH252" s="99">
        <f>IF($U$252="sníž. přenesená",$N$252,0)</f>
        <v>0</v>
      </c>
      <c r="BI252" s="99">
        <f>IF($U$252="nulová",$N$252,0)</f>
        <v>0</v>
      </c>
      <c r="BJ252" s="198" t="s">
        <v>20</v>
      </c>
      <c r="BK252" s="99">
        <f>ROUND($L$252*$K$252,2)</f>
        <v>0</v>
      </c>
      <c r="BL252" s="198" t="s">
        <v>140</v>
      </c>
    </row>
    <row r="253" spans="2:64" s="198" customFormat="1" ht="27" customHeight="1">
      <c r="B253" s="19"/>
      <c r="C253" s="120">
        <v>124</v>
      </c>
      <c r="D253" s="120" t="s">
        <v>136</v>
      </c>
      <c r="E253" s="121" t="s">
        <v>517</v>
      </c>
      <c r="F253" s="372" t="s">
        <v>518</v>
      </c>
      <c r="G253" s="373"/>
      <c r="H253" s="373"/>
      <c r="I253" s="373"/>
      <c r="J253" s="122" t="s">
        <v>173</v>
      </c>
      <c r="K253" s="123">
        <f>618.189+9.394</f>
        <v>627.583</v>
      </c>
      <c r="L253" s="374">
        <v>0</v>
      </c>
      <c r="M253" s="373"/>
      <c r="N253" s="374">
        <f>ROUND($L$253*$K$253,2)</f>
        <v>0</v>
      </c>
      <c r="O253" s="373"/>
      <c r="P253" s="373"/>
      <c r="Q253" s="373"/>
      <c r="R253" s="20"/>
      <c r="T253" s="124"/>
      <c r="U253" s="131" t="s">
        <v>42</v>
      </c>
      <c r="V253" s="132">
        <v>0.39</v>
      </c>
      <c r="W253" s="132">
        <f>$V$253*$K$253</f>
        <v>244.75737</v>
      </c>
      <c r="X253" s="132">
        <v>0</v>
      </c>
      <c r="Y253" s="132">
        <f>$X$253*$K$253</f>
        <v>0</v>
      </c>
      <c r="Z253" s="132">
        <v>0</v>
      </c>
      <c r="AA253" s="132">
        <f>$Z$253*$K$253</f>
        <v>0</v>
      </c>
      <c r="AB253" s="320"/>
      <c r="AC253" s="320"/>
      <c r="AD253" s="323"/>
      <c r="AR253" s="198" t="s">
        <v>140</v>
      </c>
      <c r="AT253" s="198" t="s">
        <v>136</v>
      </c>
      <c r="AU253" s="198" t="s">
        <v>143</v>
      </c>
      <c r="AY253" s="198" t="s">
        <v>135</v>
      </c>
      <c r="BE253" s="99">
        <f>IF($U$253="základní",$N$253,0)</f>
        <v>0</v>
      </c>
      <c r="BF253" s="99">
        <f>IF($U$253="snížená",$N$253,0)</f>
        <v>0</v>
      </c>
      <c r="BG253" s="99">
        <f>IF($U$253="zákl. přenesená",$N$253,0)</f>
        <v>0</v>
      </c>
      <c r="BH253" s="99">
        <f>IF($U$253="sníž. přenesená",$N$253,0)</f>
        <v>0</v>
      </c>
      <c r="BI253" s="99">
        <f>IF($U$253="nulová",$N$253,0)</f>
        <v>0</v>
      </c>
      <c r="BJ253" s="198" t="s">
        <v>20</v>
      </c>
      <c r="BK253" s="99">
        <f>ROUND($L$253*$K$253,2)</f>
        <v>0</v>
      </c>
      <c r="BL253" s="198" t="s">
        <v>140</v>
      </c>
    </row>
    <row r="254" spans="2:30" s="198" customFormat="1" ht="7.5" customHeight="1">
      <c r="B254" s="4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3"/>
      <c r="AB254" s="320"/>
      <c r="AC254" s="321"/>
      <c r="AD254" s="321"/>
    </row>
    <row r="255" spans="28:30" s="2" customFormat="1" ht="14.25" customHeight="1">
      <c r="AB255" s="309"/>
      <c r="AC255" s="309"/>
      <c r="AD255" s="309"/>
    </row>
  </sheetData>
  <protectedRanges>
    <protectedRange sqref="N98:Q99" name="Oblast2"/>
    <protectedRange sqref="L158:M162 L164:M167 L251:M253 L121:M156 L169:M188 L190:M215 L217:M248" name="Oblast1_2"/>
  </protectedRanges>
  <mergeCells count="450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29:P29"/>
    <mergeCell ref="M30:P30"/>
    <mergeCell ref="H31:J31"/>
    <mergeCell ref="M31:P31"/>
    <mergeCell ref="H32:J32"/>
    <mergeCell ref="M32:P32"/>
    <mergeCell ref="O18:P18"/>
    <mergeCell ref="O20:P20"/>
    <mergeCell ref="O21:P21"/>
    <mergeCell ref="M24:P24"/>
    <mergeCell ref="M25:P25"/>
    <mergeCell ref="M27:P27"/>
    <mergeCell ref="M80:P80"/>
    <mergeCell ref="M82:Q82"/>
    <mergeCell ref="M83:Q83"/>
    <mergeCell ref="C85:G85"/>
    <mergeCell ref="N85:Q85"/>
    <mergeCell ref="N87:Q87"/>
    <mergeCell ref="H33:J33"/>
    <mergeCell ref="M33:P33"/>
    <mergeCell ref="L35:P35"/>
    <mergeCell ref="C75:Q75"/>
    <mergeCell ref="F77:P77"/>
    <mergeCell ref="F78:P78"/>
    <mergeCell ref="N94:Q94"/>
    <mergeCell ref="N95:Q95"/>
    <mergeCell ref="N97:Q97"/>
    <mergeCell ref="D98:H98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M115:Q115"/>
    <mergeCell ref="F117:I117"/>
    <mergeCell ref="L117:M117"/>
    <mergeCell ref="N117:Q117"/>
    <mergeCell ref="N118:Q118"/>
    <mergeCell ref="N119:Q119"/>
    <mergeCell ref="L101:Q101"/>
    <mergeCell ref="C107:Q107"/>
    <mergeCell ref="F109:P109"/>
    <mergeCell ref="F110:P110"/>
    <mergeCell ref="M112:P112"/>
    <mergeCell ref="M114:Q114"/>
    <mergeCell ref="F123:I123"/>
    <mergeCell ref="L123:M123"/>
    <mergeCell ref="N123:Q123"/>
    <mergeCell ref="F124:I124"/>
    <mergeCell ref="L124:M124"/>
    <mergeCell ref="N124:Q124"/>
    <mergeCell ref="N120:Q120"/>
    <mergeCell ref="F121:I121"/>
    <mergeCell ref="L121:M121"/>
    <mergeCell ref="N121:Q121"/>
    <mergeCell ref="F122:I122"/>
    <mergeCell ref="L122:M122"/>
    <mergeCell ref="N122:Q122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60:I160"/>
    <mergeCell ref="L160:M160"/>
    <mergeCell ref="N160:Q160"/>
    <mergeCell ref="F161:I161"/>
    <mergeCell ref="L161:M161"/>
    <mergeCell ref="N161:Q161"/>
    <mergeCell ref="N157:Q157"/>
    <mergeCell ref="F158:I158"/>
    <mergeCell ref="L158:M158"/>
    <mergeCell ref="N158:Q158"/>
    <mergeCell ref="F159:I159"/>
    <mergeCell ref="L159:M159"/>
    <mergeCell ref="N159:Q159"/>
    <mergeCell ref="F165:I165"/>
    <mergeCell ref="L165:M165"/>
    <mergeCell ref="N165:Q165"/>
    <mergeCell ref="F166:I166"/>
    <mergeCell ref="L166:M166"/>
    <mergeCell ref="N166:Q166"/>
    <mergeCell ref="F162:I162"/>
    <mergeCell ref="L162:M162"/>
    <mergeCell ref="N162:Q162"/>
    <mergeCell ref="N163:Q163"/>
    <mergeCell ref="F164:I164"/>
    <mergeCell ref="L164:M164"/>
    <mergeCell ref="N164:Q164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N168:Q168"/>
    <mergeCell ref="F169:I169"/>
    <mergeCell ref="L169:M169"/>
    <mergeCell ref="N169:Q169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91:I191"/>
    <mergeCell ref="L191:M191"/>
    <mergeCell ref="N191:Q191"/>
    <mergeCell ref="F192:I192"/>
    <mergeCell ref="L192:M192"/>
    <mergeCell ref="N192:Q192"/>
    <mergeCell ref="F188:I188"/>
    <mergeCell ref="L188:M188"/>
    <mergeCell ref="N188:Q188"/>
    <mergeCell ref="N189:Q189"/>
    <mergeCell ref="F190:I190"/>
    <mergeCell ref="L190:M190"/>
    <mergeCell ref="N190:Q190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15:I215"/>
    <mergeCell ref="L215:M215"/>
    <mergeCell ref="N215:Q215"/>
    <mergeCell ref="N216:Q216"/>
    <mergeCell ref="F217:I217"/>
    <mergeCell ref="L217:M217"/>
    <mergeCell ref="N217:Q217"/>
    <mergeCell ref="F213:I213"/>
    <mergeCell ref="L213:M213"/>
    <mergeCell ref="N213:Q213"/>
    <mergeCell ref="F214:I214"/>
    <mergeCell ref="L214:M214"/>
    <mergeCell ref="N214:Q214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36:I236"/>
    <mergeCell ref="L236:M236"/>
    <mergeCell ref="N236:Q236"/>
    <mergeCell ref="F237:I237"/>
    <mergeCell ref="L237:M237"/>
    <mergeCell ref="N237:Q237"/>
    <mergeCell ref="F234:I234"/>
    <mergeCell ref="L234:M234"/>
    <mergeCell ref="N234:Q234"/>
    <mergeCell ref="F235:I235"/>
    <mergeCell ref="L235:M235"/>
    <mergeCell ref="N235:Q235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8:I248"/>
    <mergeCell ref="L248:M248"/>
    <mergeCell ref="N248:Q248"/>
    <mergeCell ref="F246:I246"/>
    <mergeCell ref="L246:M246"/>
    <mergeCell ref="N246:Q246"/>
    <mergeCell ref="F247:I247"/>
    <mergeCell ref="L247:M247"/>
    <mergeCell ref="N247:Q247"/>
    <mergeCell ref="F252:I252"/>
    <mergeCell ref="L252:M252"/>
    <mergeCell ref="N252:Q252"/>
    <mergeCell ref="F253:I253"/>
    <mergeCell ref="L253:M253"/>
    <mergeCell ref="N253:Q253"/>
    <mergeCell ref="F249:I249"/>
    <mergeCell ref="L249:M249"/>
    <mergeCell ref="N249:Q249"/>
    <mergeCell ref="N250:Q250"/>
    <mergeCell ref="F251:I251"/>
    <mergeCell ref="L251:M251"/>
    <mergeCell ref="N251:Q251"/>
    <mergeCell ref="L250:M250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4"/>
  <sheetViews>
    <sheetView showGridLines="0" zoomScale="85" zoomScaleNormal="85" workbookViewId="0" topLeftCell="A1">
      <pane ySplit="1" topLeftCell="A98" activePane="bottomLeft" state="frozen"/>
      <selection pane="bottomLeft" activeCell="R191" sqref="R19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50" width="10.5" style="2" customWidth="1"/>
    <col min="51" max="64" width="10.5" style="2" hidden="1" customWidth="1"/>
    <col min="65" max="16384" width="10.5" style="1" customWidth="1"/>
  </cols>
  <sheetData>
    <row r="1" spans="1:256" s="3" customFormat="1" ht="22.5" customHeight="1">
      <c r="A1" s="139"/>
      <c r="B1" s="136"/>
      <c r="C1" s="136"/>
      <c r="D1" s="137" t="s">
        <v>1</v>
      </c>
      <c r="E1" s="136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136"/>
      <c r="N1" s="136"/>
      <c r="O1" s="137" t="s">
        <v>91</v>
      </c>
      <c r="P1" s="136"/>
      <c r="Q1" s="136"/>
      <c r="R1" s="136"/>
      <c r="S1" s="138" t="s">
        <v>865</v>
      </c>
      <c r="T1" s="138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357" t="s">
        <v>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S2" s="352" t="s">
        <v>5</v>
      </c>
      <c r="T2" s="346"/>
      <c r="U2" s="346"/>
      <c r="V2" s="346"/>
      <c r="W2" s="346"/>
      <c r="X2" s="346"/>
      <c r="Y2" s="346"/>
      <c r="Z2" s="346"/>
      <c r="AA2" s="346"/>
      <c r="AB2" s="346"/>
      <c r="AC2" s="346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348" t="s">
        <v>92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359" t="str">
        <f>'Rekapitulace stavby'!$K$6</f>
        <v>Rekonstrukce komunikace III/00312 ul. Rooseveltova úsek Kolovratská - Kuříčko v Říčanech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R6" s="11"/>
    </row>
    <row r="7" spans="2:18" s="6" customFormat="1" ht="33.75" customHeight="1">
      <c r="B7" s="19"/>
      <c r="D7" s="15" t="s">
        <v>93</v>
      </c>
      <c r="F7" s="360" t="s">
        <v>82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R7" s="20"/>
    </row>
    <row r="8" spans="2:18" s="6" customFormat="1" ht="15" customHeight="1">
      <c r="B8" s="19"/>
      <c r="D8" s="16" t="s">
        <v>17</v>
      </c>
      <c r="F8" s="14" t="s">
        <v>708</v>
      </c>
      <c r="M8" s="16" t="s">
        <v>18</v>
      </c>
      <c r="O8" s="14" t="s">
        <v>709</v>
      </c>
      <c r="R8" s="20"/>
    </row>
    <row r="9" spans="2:18" s="6" customFormat="1" ht="15" customHeight="1">
      <c r="B9" s="19"/>
      <c r="D9" s="16" t="s">
        <v>21</v>
      </c>
      <c r="F9" s="14" t="s">
        <v>22</v>
      </c>
      <c r="M9" s="16" t="s">
        <v>23</v>
      </c>
      <c r="O9" s="344">
        <f>'Rekapitulace stavby'!$AN$8</f>
        <v>42011</v>
      </c>
      <c r="P9" s="339"/>
      <c r="R9" s="20"/>
    </row>
    <row r="10" spans="2:18" s="6" customFormat="1" ht="22.5" customHeight="1">
      <c r="B10" s="19"/>
      <c r="D10" s="13" t="s">
        <v>95</v>
      </c>
      <c r="F10" s="86" t="s">
        <v>710</v>
      </c>
      <c r="M10" s="13" t="s">
        <v>97</v>
      </c>
      <c r="O10" s="86" t="s">
        <v>711</v>
      </c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343"/>
      <c r="P11" s="339"/>
      <c r="R11" s="20"/>
    </row>
    <row r="12" spans="2:18" s="6" customFormat="1" ht="18.75" customHeight="1">
      <c r="B12" s="19"/>
      <c r="E12" s="14" t="s">
        <v>22</v>
      </c>
      <c r="M12" s="16" t="s">
        <v>28</v>
      </c>
      <c r="O12" s="343"/>
      <c r="P12" s="339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M14" s="16" t="s">
        <v>27</v>
      </c>
      <c r="O14" s="343" t="str">
        <f>IF('Rekapitulace stavby'!$AN$13="","",'Rekapitulace stavby'!$AN$13)</f>
        <v/>
      </c>
      <c r="P14" s="339"/>
      <c r="R14" s="20"/>
    </row>
    <row r="15" spans="2:18" s="6" customFormat="1" ht="18.75" customHeight="1">
      <c r="B15" s="19"/>
      <c r="E15" s="14" t="str">
        <f>IF('Rekapitulace stavby'!$E$14="","",'Rekapitulace stavby'!$E$14)</f>
        <v xml:space="preserve"> </v>
      </c>
      <c r="M15" s="16" t="s">
        <v>28</v>
      </c>
      <c r="O15" s="343" t="str">
        <f>IF('Rekapitulace stavby'!$AN$14="","",'Rekapitulace stavby'!$AN$14)</f>
        <v/>
      </c>
      <c r="P15" s="339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31</v>
      </c>
      <c r="M17" s="16" t="s">
        <v>27</v>
      </c>
      <c r="O17" s="343" t="s">
        <v>32</v>
      </c>
      <c r="P17" s="339"/>
      <c r="R17" s="20"/>
    </row>
    <row r="18" spans="2:18" s="6" customFormat="1" ht="18.75" customHeight="1">
      <c r="B18" s="19"/>
      <c r="E18" s="14" t="s">
        <v>33</v>
      </c>
      <c r="M18" s="16" t="s">
        <v>28</v>
      </c>
      <c r="O18" s="343" t="s">
        <v>34</v>
      </c>
      <c r="P18" s="339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27</v>
      </c>
      <c r="O20" s="343"/>
      <c r="P20" s="339"/>
      <c r="R20" s="20"/>
    </row>
    <row r="21" spans="2:18" s="6" customFormat="1" ht="18.75" customHeight="1">
      <c r="B21" s="19"/>
      <c r="E21" s="14" t="s">
        <v>521</v>
      </c>
      <c r="M21" s="16" t="s">
        <v>28</v>
      </c>
      <c r="O21" s="343"/>
      <c r="P21" s="339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3" t="s">
        <v>101</v>
      </c>
      <c r="M24" s="345">
        <f>$N$87</f>
        <v>0</v>
      </c>
      <c r="N24" s="339"/>
      <c r="O24" s="339"/>
      <c r="P24" s="339"/>
      <c r="R24" s="20"/>
    </row>
    <row r="25" spans="2:18" s="6" customFormat="1" ht="15" customHeight="1">
      <c r="B25" s="19"/>
      <c r="D25" s="18" t="s">
        <v>102</v>
      </c>
      <c r="M25" s="345">
        <f>$N$97</f>
        <v>0</v>
      </c>
      <c r="N25" s="339"/>
      <c r="O25" s="339"/>
      <c r="P25" s="339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7" t="s">
        <v>40</v>
      </c>
      <c r="M27" s="361">
        <f>ROUND($M$24+$M$25,2)</f>
        <v>0</v>
      </c>
      <c r="N27" s="339"/>
      <c r="O27" s="339"/>
      <c r="P27" s="339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41</v>
      </c>
      <c r="E29" s="24" t="s">
        <v>42</v>
      </c>
      <c r="F29" s="25">
        <v>0.21</v>
      </c>
      <c r="G29" s="88" t="s">
        <v>43</v>
      </c>
      <c r="H29" s="189">
        <f>ROUND((SUM($BE$97:$BE$98)+SUM($BE$116:$BE$183)),2)</f>
        <v>0</v>
      </c>
      <c r="I29" s="190"/>
      <c r="J29" s="190"/>
      <c r="M29" s="362">
        <f>ROUND((SUM($BE$97:$BE$98)+SUM($BE$116:$BE$183))*$F$29,2)</f>
        <v>0</v>
      </c>
      <c r="N29" s="339"/>
      <c r="O29" s="339"/>
      <c r="P29" s="339"/>
      <c r="R29" s="20"/>
    </row>
    <row r="30" spans="2:18" s="6" customFormat="1" ht="15" customHeight="1">
      <c r="B30" s="19"/>
      <c r="E30" s="24" t="s">
        <v>44</v>
      </c>
      <c r="F30" s="25">
        <v>0.15</v>
      </c>
      <c r="G30" s="88" t="s">
        <v>43</v>
      </c>
      <c r="H30" s="189">
        <f>ROUND((SUM($BF$97:$BF$98)+SUM($BF$116:$BF$183)),2)</f>
        <v>0</v>
      </c>
      <c r="I30" s="190"/>
      <c r="J30" s="190"/>
      <c r="M30" s="362">
        <f>ROUND((SUM($BF$97:$BF$98)+SUM($BF$116:$BF$183))*$F$30,2)</f>
        <v>0</v>
      </c>
      <c r="N30" s="362"/>
      <c r="O30" s="362"/>
      <c r="P30" s="362"/>
      <c r="R30" s="20"/>
    </row>
    <row r="31" spans="2:18" s="6" customFormat="1" ht="15" customHeight="1">
      <c r="B31" s="19"/>
      <c r="E31" s="24" t="s">
        <v>45</v>
      </c>
      <c r="F31" s="25">
        <v>0.21</v>
      </c>
      <c r="G31" s="88" t="s">
        <v>43</v>
      </c>
      <c r="H31" s="362">
        <f>ROUND((SUM($BG$97:$BG$98)+SUM($BG$116:$BG$183)),2)</f>
        <v>0</v>
      </c>
      <c r="I31" s="339"/>
      <c r="J31" s="339"/>
      <c r="M31" s="362">
        <f>ROUND((SUM($BG$97:$BG$98)+SUM($BG$116:$BG$183))*$F$31,2)</f>
        <v>0</v>
      </c>
      <c r="N31" s="362"/>
      <c r="O31" s="362"/>
      <c r="P31" s="362"/>
      <c r="R31" s="20"/>
    </row>
    <row r="32" spans="2:18" s="6" customFormat="1" ht="15" customHeight="1">
      <c r="B32" s="19"/>
      <c r="E32" s="24" t="s">
        <v>46</v>
      </c>
      <c r="F32" s="25">
        <v>0.15</v>
      </c>
      <c r="G32" s="88" t="s">
        <v>43</v>
      </c>
      <c r="H32" s="362">
        <f>ROUND((SUM($BH$97:$BH$98)+SUM($BH$116:$BH$183)),2)</f>
        <v>0</v>
      </c>
      <c r="I32" s="339"/>
      <c r="J32" s="339"/>
      <c r="M32" s="362">
        <v>0</v>
      </c>
      <c r="N32" s="362"/>
      <c r="O32" s="362"/>
      <c r="P32" s="362"/>
      <c r="R32" s="20"/>
    </row>
    <row r="33" spans="2:18" s="6" customFormat="1" ht="15" customHeight="1">
      <c r="B33" s="19"/>
      <c r="E33" s="24" t="s">
        <v>47</v>
      </c>
      <c r="F33" s="25">
        <v>0</v>
      </c>
      <c r="G33" s="88" t="s">
        <v>43</v>
      </c>
      <c r="H33" s="362">
        <f>ROUND((SUM($BI$97:$BI$98)+SUM($BI$116:$BI$183)),2)</f>
        <v>0</v>
      </c>
      <c r="I33" s="339"/>
      <c r="J33" s="339"/>
      <c r="M33" s="362">
        <v>0</v>
      </c>
      <c r="N33" s="339"/>
      <c r="O33" s="339"/>
      <c r="P33" s="339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48</v>
      </c>
      <c r="E35" s="30"/>
      <c r="F35" s="30"/>
      <c r="G35" s="89" t="s">
        <v>49</v>
      </c>
      <c r="H35" s="31" t="s">
        <v>50</v>
      </c>
      <c r="I35" s="30"/>
      <c r="J35" s="30"/>
      <c r="K35" s="30"/>
      <c r="L35" s="347">
        <f>ROUND(SUM($M$27:$M$33),2)</f>
        <v>0</v>
      </c>
      <c r="M35" s="337"/>
      <c r="N35" s="337"/>
      <c r="O35" s="337"/>
      <c r="P35" s="342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6" customFormat="1" ht="15.75" customHeight="1">
      <c r="B49" s="19"/>
      <c r="D49" s="32" t="s">
        <v>51</v>
      </c>
      <c r="E49" s="33"/>
      <c r="F49" s="33"/>
      <c r="G49" s="33"/>
      <c r="H49" s="34"/>
      <c r="J49" s="32" t="s">
        <v>52</v>
      </c>
      <c r="K49" s="33"/>
      <c r="L49" s="33"/>
      <c r="M49" s="33"/>
      <c r="N49" s="33"/>
      <c r="O49" s="33"/>
      <c r="P49" s="34"/>
      <c r="R49" s="20"/>
    </row>
    <row r="50" spans="2:18" s="2" customFormat="1" ht="14.25" customHeight="1">
      <c r="B50" s="10"/>
      <c r="D50" s="35"/>
      <c r="H50" s="36"/>
      <c r="J50" s="35"/>
      <c r="P50" s="36"/>
      <c r="R50" s="11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6" customFormat="1" ht="15.75" customHeight="1">
      <c r="B58" s="19"/>
      <c r="D58" s="37" t="s">
        <v>53</v>
      </c>
      <c r="E58" s="38"/>
      <c r="F58" s="38"/>
      <c r="G58" s="39" t="s">
        <v>54</v>
      </c>
      <c r="H58" s="40"/>
      <c r="J58" s="37" t="s">
        <v>53</v>
      </c>
      <c r="K58" s="38"/>
      <c r="L58" s="38"/>
      <c r="M58" s="38"/>
      <c r="N58" s="39" t="s">
        <v>54</v>
      </c>
      <c r="O58" s="38"/>
      <c r="P58" s="40"/>
      <c r="R58" s="20"/>
    </row>
    <row r="59" spans="2:18" s="2" customFormat="1" ht="14.25" customHeight="1">
      <c r="B59" s="10"/>
      <c r="R59" s="11"/>
    </row>
    <row r="60" spans="2:18" s="6" customFormat="1" ht="15.75" customHeight="1">
      <c r="B60" s="19"/>
      <c r="D60" s="32" t="s">
        <v>55</v>
      </c>
      <c r="E60" s="33"/>
      <c r="F60" s="33"/>
      <c r="G60" s="33"/>
      <c r="H60" s="34"/>
      <c r="J60" s="32" t="s">
        <v>56</v>
      </c>
      <c r="K60" s="33"/>
      <c r="L60" s="33"/>
      <c r="M60" s="33"/>
      <c r="N60" s="33"/>
      <c r="O60" s="33"/>
      <c r="P60" s="34"/>
      <c r="R60" s="20"/>
    </row>
    <row r="61" spans="2:18" s="2" customFormat="1" ht="14.25" customHeight="1">
      <c r="B61" s="10"/>
      <c r="D61" s="35"/>
      <c r="H61" s="36"/>
      <c r="J61" s="35"/>
      <c r="P61" s="36"/>
      <c r="R61" s="11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6" customFormat="1" ht="15.75" customHeight="1">
      <c r="B69" s="19"/>
      <c r="D69" s="37" t="s">
        <v>53</v>
      </c>
      <c r="E69" s="38"/>
      <c r="F69" s="38"/>
      <c r="G69" s="39" t="s">
        <v>54</v>
      </c>
      <c r="H69" s="40"/>
      <c r="J69" s="37" t="s">
        <v>53</v>
      </c>
      <c r="K69" s="38"/>
      <c r="L69" s="38"/>
      <c r="M69" s="38"/>
      <c r="N69" s="39" t="s">
        <v>54</v>
      </c>
      <c r="O69" s="38"/>
      <c r="P69" s="40"/>
      <c r="R69" s="20"/>
    </row>
    <row r="70" spans="2:18" s="6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3"/>
    </row>
    <row r="74" spans="2:18" s="6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</row>
    <row r="75" spans="2:18" s="6" customFormat="1" ht="37.5" customHeight="1">
      <c r="B75" s="19"/>
      <c r="C75" s="348" t="s">
        <v>103</v>
      </c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20"/>
    </row>
    <row r="76" spans="2:18" s="6" customFormat="1" ht="7.5" customHeight="1">
      <c r="B76" s="19"/>
      <c r="R76" s="20"/>
    </row>
    <row r="77" spans="2:18" s="6" customFormat="1" ht="30.75" customHeight="1">
      <c r="B77" s="19"/>
      <c r="C77" s="16" t="s">
        <v>14</v>
      </c>
      <c r="F77" s="359" t="str">
        <f>$F$6</f>
        <v>Rekonstrukce komunikace III/00312 ul. Rooseveltova úsek Kolovratská - Kuříčko v Říčanech</v>
      </c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R77" s="20"/>
    </row>
    <row r="78" spans="2:18" s="6" customFormat="1" ht="37.5" customHeight="1">
      <c r="B78" s="19"/>
      <c r="C78" s="49" t="s">
        <v>93</v>
      </c>
      <c r="F78" s="338" t="str">
        <f>$F$7</f>
        <v>IO 01 Vodovod</v>
      </c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21</v>
      </c>
      <c r="F80" s="14" t="str">
        <f>$F$9</f>
        <v>Město Říčany</v>
      </c>
      <c r="K80" s="16" t="s">
        <v>23</v>
      </c>
      <c r="M80" s="344">
        <f>IF($O$9="","",$O$9)</f>
        <v>42011</v>
      </c>
      <c r="N80" s="339"/>
      <c r="O80" s="339"/>
      <c r="P80" s="339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26</v>
      </c>
      <c r="F82" s="14" t="str">
        <f>$E$12</f>
        <v>Město Říčany</v>
      </c>
      <c r="K82" s="16" t="s">
        <v>31</v>
      </c>
      <c r="M82" s="343" t="str">
        <f>$E$18</f>
        <v>Sella &amp; Agreta s.r.o.</v>
      </c>
      <c r="N82" s="339"/>
      <c r="O82" s="339"/>
      <c r="P82" s="339"/>
      <c r="Q82" s="339"/>
      <c r="R82" s="20"/>
    </row>
    <row r="83" spans="2:18" s="6" customFormat="1" ht="15" customHeight="1">
      <c r="B83" s="19"/>
      <c r="C83" s="16" t="s">
        <v>29</v>
      </c>
      <c r="F83" s="14" t="str">
        <f>IF($E$15="","",$E$15)</f>
        <v xml:space="preserve"> </v>
      </c>
      <c r="K83" s="16" t="s">
        <v>36</v>
      </c>
      <c r="M83" s="343" t="str">
        <f>$E$21</f>
        <v>Ing. Milan Petr</v>
      </c>
      <c r="N83" s="339"/>
      <c r="O83" s="339"/>
      <c r="P83" s="339"/>
      <c r="Q83" s="339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363" t="s">
        <v>104</v>
      </c>
      <c r="D85" s="351"/>
      <c r="E85" s="351"/>
      <c r="F85" s="351"/>
      <c r="G85" s="351"/>
      <c r="H85" s="28"/>
      <c r="I85" s="28"/>
      <c r="J85" s="28"/>
      <c r="K85" s="28"/>
      <c r="L85" s="28"/>
      <c r="M85" s="28"/>
      <c r="N85" s="363" t="s">
        <v>105</v>
      </c>
      <c r="O85" s="339"/>
      <c r="P85" s="339"/>
      <c r="Q85" s="339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59" t="s">
        <v>106</v>
      </c>
      <c r="N87" s="349">
        <f>ROUND($N$116,2)</f>
        <v>0</v>
      </c>
      <c r="O87" s="339"/>
      <c r="P87" s="339"/>
      <c r="Q87" s="339"/>
      <c r="R87" s="20"/>
      <c r="AU87" s="6" t="s">
        <v>107</v>
      </c>
    </row>
    <row r="88" spans="2:18" s="64" customFormat="1" ht="25.5" customHeight="1">
      <c r="B88" s="90"/>
      <c r="D88" s="91" t="s">
        <v>108</v>
      </c>
      <c r="N88" s="364">
        <f>ROUND($N$117,2)</f>
        <v>0</v>
      </c>
      <c r="O88" s="365"/>
      <c r="P88" s="365"/>
      <c r="Q88" s="365"/>
      <c r="R88" s="92"/>
    </row>
    <row r="89" spans="2:18" s="73" customFormat="1" ht="21" customHeight="1">
      <c r="B89" s="93"/>
      <c r="D89" s="75" t="s">
        <v>109</v>
      </c>
      <c r="N89" s="366">
        <f>ROUND($N$118,2)</f>
        <v>0</v>
      </c>
      <c r="O89" s="365"/>
      <c r="P89" s="365"/>
      <c r="Q89" s="365"/>
      <c r="R89" s="94"/>
    </row>
    <row r="90" spans="2:18" s="73" customFormat="1" ht="21" customHeight="1">
      <c r="B90" s="93"/>
      <c r="D90" s="75" t="s">
        <v>111</v>
      </c>
      <c r="N90" s="366">
        <f>ROUND($N$138,2)</f>
        <v>0</v>
      </c>
      <c r="O90" s="365"/>
      <c r="P90" s="365"/>
      <c r="Q90" s="365"/>
      <c r="R90" s="94"/>
    </row>
    <row r="91" spans="2:18" s="73" customFormat="1" ht="21" customHeight="1">
      <c r="B91" s="93"/>
      <c r="D91" s="75" t="s">
        <v>112</v>
      </c>
      <c r="N91" s="366">
        <f>ROUND($N$140,2)</f>
        <v>0</v>
      </c>
      <c r="O91" s="365"/>
      <c r="P91" s="365"/>
      <c r="Q91" s="365"/>
      <c r="R91" s="94"/>
    </row>
    <row r="92" spans="2:18" s="73" customFormat="1" ht="21" customHeight="1">
      <c r="B92" s="93"/>
      <c r="D92" s="75" t="s">
        <v>712</v>
      </c>
      <c r="N92" s="366">
        <f>ROUND($N$145,2)</f>
        <v>0</v>
      </c>
      <c r="O92" s="365"/>
      <c r="P92" s="365"/>
      <c r="Q92" s="365"/>
      <c r="R92" s="94"/>
    </row>
    <row r="93" spans="2:18" s="73" customFormat="1" ht="21" customHeight="1">
      <c r="B93" s="93"/>
      <c r="D93" s="75" t="s">
        <v>113</v>
      </c>
      <c r="N93" s="366">
        <f>ROUND($N$148,2)</f>
        <v>0</v>
      </c>
      <c r="O93" s="365"/>
      <c r="P93" s="365"/>
      <c r="Q93" s="365"/>
      <c r="R93" s="94"/>
    </row>
    <row r="94" spans="2:18" s="73" customFormat="1" ht="21" customHeight="1">
      <c r="B94" s="93"/>
      <c r="D94" s="75" t="s">
        <v>114</v>
      </c>
      <c r="N94" s="366">
        <f>ROUND($N$177,2)</f>
        <v>0</v>
      </c>
      <c r="O94" s="365"/>
      <c r="P94" s="365"/>
      <c r="Q94" s="365"/>
      <c r="R94" s="94"/>
    </row>
    <row r="95" spans="2:18" s="73" customFormat="1" ht="21" customHeight="1">
      <c r="B95" s="93"/>
      <c r="D95" s="75" t="s">
        <v>713</v>
      </c>
      <c r="N95" s="366">
        <f>ROUND($N$182,2)</f>
        <v>0</v>
      </c>
      <c r="O95" s="365"/>
      <c r="P95" s="365"/>
      <c r="Q95" s="365"/>
      <c r="R95" s="94"/>
    </row>
    <row r="96" spans="2:18" s="6" customFormat="1" ht="22.5" customHeight="1">
      <c r="B96" s="19"/>
      <c r="R96" s="20"/>
    </row>
    <row r="97" spans="2:21" s="6" customFormat="1" ht="30" customHeight="1">
      <c r="B97" s="19"/>
      <c r="C97" s="59" t="s">
        <v>116</v>
      </c>
      <c r="N97" s="349">
        <v>0</v>
      </c>
      <c r="O97" s="339"/>
      <c r="P97" s="339"/>
      <c r="Q97" s="339"/>
      <c r="R97" s="20"/>
      <c r="T97" s="95"/>
      <c r="U97" s="96" t="s">
        <v>41</v>
      </c>
    </row>
    <row r="98" spans="2:18" s="6" customFormat="1" ht="18.75" customHeight="1">
      <c r="B98" s="19"/>
      <c r="R98" s="20"/>
    </row>
    <row r="99" spans="2:18" s="6" customFormat="1" ht="30" customHeight="1">
      <c r="B99" s="19"/>
      <c r="C99" s="85" t="s">
        <v>90</v>
      </c>
      <c r="D99" s="28"/>
      <c r="E99" s="28"/>
      <c r="F99" s="28"/>
      <c r="G99" s="28"/>
      <c r="H99" s="28"/>
      <c r="I99" s="28"/>
      <c r="J99" s="28"/>
      <c r="K99" s="28"/>
      <c r="L99" s="350">
        <f>ROUND(SUM($N$87+$N$97),2)</f>
        <v>0</v>
      </c>
      <c r="M99" s="351"/>
      <c r="N99" s="351"/>
      <c r="O99" s="351"/>
      <c r="P99" s="351"/>
      <c r="Q99" s="351"/>
      <c r="R99" s="20"/>
    </row>
    <row r="100" spans="2:18" s="6" customFormat="1" ht="7.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3"/>
    </row>
    <row r="104" spans="2:18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pans="2:18" s="6" customFormat="1" ht="37.5" customHeight="1">
      <c r="B105" s="19"/>
      <c r="C105" s="348" t="s">
        <v>120</v>
      </c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20"/>
    </row>
    <row r="106" spans="2:18" s="6" customFormat="1" ht="7.5" customHeight="1">
      <c r="B106" s="19"/>
      <c r="R106" s="20"/>
    </row>
    <row r="107" spans="2:18" s="6" customFormat="1" ht="30.75" customHeight="1">
      <c r="B107" s="19"/>
      <c r="C107" s="16" t="s">
        <v>14</v>
      </c>
      <c r="F107" s="359" t="str">
        <f>$F$6</f>
        <v>Rekonstrukce komunikace III/00312 ul. Rooseveltova úsek Kolovratská - Kuříčko v Říčanech</v>
      </c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R107" s="20"/>
    </row>
    <row r="108" spans="2:18" s="6" customFormat="1" ht="37.5" customHeight="1">
      <c r="B108" s="19"/>
      <c r="C108" s="49" t="s">
        <v>93</v>
      </c>
      <c r="F108" s="338" t="str">
        <f>$F$7</f>
        <v>IO 01 Vodovod</v>
      </c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R108" s="20"/>
    </row>
    <row r="109" spans="2:18" s="6" customFormat="1" ht="7.5" customHeight="1">
      <c r="B109" s="19"/>
      <c r="R109" s="20"/>
    </row>
    <row r="110" spans="2:18" s="6" customFormat="1" ht="18.75" customHeight="1">
      <c r="B110" s="19"/>
      <c r="C110" s="16" t="s">
        <v>21</v>
      </c>
      <c r="F110" s="14" t="str">
        <f>$F$9</f>
        <v>Město Říčany</v>
      </c>
      <c r="K110" s="16" t="s">
        <v>23</v>
      </c>
      <c r="M110" s="344">
        <f>IF($O$9="","",$O$9)</f>
        <v>42011</v>
      </c>
      <c r="N110" s="339"/>
      <c r="O110" s="339"/>
      <c r="P110" s="339"/>
      <c r="R110" s="20"/>
    </row>
    <row r="111" spans="2:18" s="6" customFormat="1" ht="7.5" customHeight="1">
      <c r="B111" s="19"/>
      <c r="R111" s="20"/>
    </row>
    <row r="112" spans="2:18" s="6" customFormat="1" ht="15.75" customHeight="1">
      <c r="B112" s="19"/>
      <c r="C112" s="16" t="s">
        <v>26</v>
      </c>
      <c r="F112" s="14" t="str">
        <f>$E$12</f>
        <v>Město Říčany</v>
      </c>
      <c r="K112" s="16" t="s">
        <v>31</v>
      </c>
      <c r="M112" s="343" t="str">
        <f>$E$18</f>
        <v>Sella &amp; Agreta s.r.o.</v>
      </c>
      <c r="N112" s="339"/>
      <c r="O112" s="339"/>
      <c r="P112" s="339"/>
      <c r="Q112" s="339"/>
      <c r="R112" s="20"/>
    </row>
    <row r="113" spans="2:18" s="6" customFormat="1" ht="15" customHeight="1">
      <c r="B113" s="19"/>
      <c r="C113" s="16" t="s">
        <v>29</v>
      </c>
      <c r="F113" s="14" t="str">
        <f>IF($E$15="","",$E$15)</f>
        <v xml:space="preserve"> </v>
      </c>
      <c r="K113" s="16" t="s">
        <v>36</v>
      </c>
      <c r="M113" s="343" t="str">
        <f>$E$21</f>
        <v>Ing. Milan Petr</v>
      </c>
      <c r="N113" s="339"/>
      <c r="O113" s="339"/>
      <c r="P113" s="339"/>
      <c r="Q113" s="339"/>
      <c r="R113" s="20"/>
    </row>
    <row r="114" spans="2:18" s="6" customFormat="1" ht="11.25" customHeight="1">
      <c r="B114" s="19"/>
      <c r="R114" s="20"/>
    </row>
    <row r="115" spans="2:27" s="102" customFormat="1" ht="30" customHeight="1">
      <c r="B115" s="103"/>
      <c r="C115" s="104" t="s">
        <v>121</v>
      </c>
      <c r="D115" s="105" t="s">
        <v>122</v>
      </c>
      <c r="E115" s="105" t="s">
        <v>59</v>
      </c>
      <c r="F115" s="369" t="s">
        <v>123</v>
      </c>
      <c r="G115" s="370"/>
      <c r="H115" s="370"/>
      <c r="I115" s="370"/>
      <c r="J115" s="105" t="s">
        <v>124</v>
      </c>
      <c r="K115" s="105" t="s">
        <v>125</v>
      </c>
      <c r="L115" s="369" t="s">
        <v>126</v>
      </c>
      <c r="M115" s="370"/>
      <c r="N115" s="369" t="s">
        <v>127</v>
      </c>
      <c r="O115" s="370"/>
      <c r="P115" s="370"/>
      <c r="Q115" s="371"/>
      <c r="R115" s="106"/>
      <c r="T115" s="54" t="s">
        <v>128</v>
      </c>
      <c r="U115" s="55" t="s">
        <v>41</v>
      </c>
      <c r="V115" s="55" t="s">
        <v>129</v>
      </c>
      <c r="W115" s="55" t="s">
        <v>130</v>
      </c>
      <c r="X115" s="55" t="s">
        <v>131</v>
      </c>
      <c r="Y115" s="55" t="s">
        <v>132</v>
      </c>
      <c r="Z115" s="55" t="s">
        <v>133</v>
      </c>
      <c r="AA115" s="56" t="s">
        <v>134</v>
      </c>
    </row>
    <row r="116" spans="2:63" s="6" customFormat="1" ht="30" customHeight="1">
      <c r="B116" s="19"/>
      <c r="C116" s="59" t="s">
        <v>101</v>
      </c>
      <c r="N116" s="386">
        <f>$BK$116</f>
        <v>0</v>
      </c>
      <c r="O116" s="339"/>
      <c r="P116" s="339"/>
      <c r="Q116" s="339"/>
      <c r="R116" s="20"/>
      <c r="T116" s="58"/>
      <c r="U116" s="33"/>
      <c r="V116" s="33"/>
      <c r="W116" s="107">
        <f>$W$117</f>
        <v>2556.3322500000004</v>
      </c>
      <c r="X116" s="33"/>
      <c r="Y116" s="107">
        <f>$Y$117</f>
        <v>720.2123429999999</v>
      </c>
      <c r="Z116" s="33"/>
      <c r="AA116" s="108">
        <f>$AA$117</f>
        <v>109.119</v>
      </c>
      <c r="AT116" s="6" t="s">
        <v>76</v>
      </c>
      <c r="AU116" s="6" t="s">
        <v>107</v>
      </c>
      <c r="BK116" s="109">
        <f>$BK$117</f>
        <v>0</v>
      </c>
    </row>
    <row r="117" spans="2:63" s="110" customFormat="1" ht="37.5" customHeight="1">
      <c r="B117" s="111"/>
      <c r="D117" s="112" t="s">
        <v>108</v>
      </c>
      <c r="N117" s="387">
        <f>$BK$117</f>
        <v>0</v>
      </c>
      <c r="O117" s="384"/>
      <c r="P117" s="384"/>
      <c r="Q117" s="384"/>
      <c r="R117" s="114"/>
      <c r="T117" s="115"/>
      <c r="W117" s="116">
        <f>$W$118+$W$138+$W$140+$W$145+$W$148+$W$177+$W$182</f>
        <v>2556.3322500000004</v>
      </c>
      <c r="Y117" s="116">
        <f>$Y$118+$Y$138+$Y$140+$Y$145+$Y$148+$Y$177+$Y$182</f>
        <v>720.2123429999999</v>
      </c>
      <c r="AA117" s="117">
        <f>$AA$118+$AA$138+$AA$140+$AA$145+$AA$148+$AA$177+$AA$182</f>
        <v>109.119</v>
      </c>
      <c r="AR117" s="113" t="s">
        <v>20</v>
      </c>
      <c r="AT117" s="113" t="s">
        <v>76</v>
      </c>
      <c r="AU117" s="113" t="s">
        <v>77</v>
      </c>
      <c r="AY117" s="113" t="s">
        <v>135</v>
      </c>
      <c r="BK117" s="118">
        <f>$BK$118+$BK$138+$BK$140+$BK$145+$BK$148+$BK$177+$BK$182</f>
        <v>0</v>
      </c>
    </row>
    <row r="118" spans="2:63" s="110" customFormat="1" ht="21" customHeight="1">
      <c r="B118" s="111"/>
      <c r="D118" s="119" t="s">
        <v>109</v>
      </c>
      <c r="N118" s="383">
        <f>$BK$118</f>
        <v>0</v>
      </c>
      <c r="O118" s="384"/>
      <c r="P118" s="384"/>
      <c r="Q118" s="384"/>
      <c r="R118" s="114"/>
      <c r="T118" s="115"/>
      <c r="W118" s="116">
        <f>SUM($W$119:$W$137)</f>
        <v>1210.31065</v>
      </c>
      <c r="Y118" s="116">
        <f>SUM($Y$119:$Y$137)</f>
        <v>702.79104</v>
      </c>
      <c r="AA118" s="117">
        <f>SUM($AA$119:$AA$137)</f>
        <v>109.08</v>
      </c>
      <c r="AR118" s="113" t="s">
        <v>20</v>
      </c>
      <c r="AT118" s="113" t="s">
        <v>76</v>
      </c>
      <c r="AU118" s="113" t="s">
        <v>20</v>
      </c>
      <c r="AY118" s="113" t="s">
        <v>135</v>
      </c>
      <c r="BK118" s="118">
        <f>SUM($BK$119:$BK$137)</f>
        <v>0</v>
      </c>
    </row>
    <row r="119" spans="2:64" s="6" customFormat="1" ht="15.75" customHeight="1">
      <c r="B119" s="19"/>
      <c r="C119" s="120" t="s">
        <v>20</v>
      </c>
      <c r="D119" s="120" t="s">
        <v>136</v>
      </c>
      <c r="E119" s="121" t="s">
        <v>714</v>
      </c>
      <c r="F119" s="372" t="s">
        <v>715</v>
      </c>
      <c r="G119" s="373"/>
      <c r="H119" s="373"/>
      <c r="I119" s="373"/>
      <c r="J119" s="122" t="s">
        <v>160</v>
      </c>
      <c r="K119" s="123">
        <v>94.5</v>
      </c>
      <c r="L119" s="374">
        <v>0</v>
      </c>
      <c r="M119" s="373"/>
      <c r="N119" s="374">
        <f>ROUND($L$119*$K$119,2)</f>
        <v>0</v>
      </c>
      <c r="O119" s="373"/>
      <c r="P119" s="373"/>
      <c r="Q119" s="373"/>
      <c r="R119" s="20"/>
      <c r="T119" s="124"/>
      <c r="U119" s="26" t="s">
        <v>45</v>
      </c>
      <c r="V119" s="125">
        <v>0.155</v>
      </c>
      <c r="W119" s="125">
        <f>$V$119*$K$119</f>
        <v>14.647499999999999</v>
      </c>
      <c r="X119" s="125">
        <v>0</v>
      </c>
      <c r="Y119" s="125">
        <f>$X$119*$K$119</f>
        <v>0</v>
      </c>
      <c r="Z119" s="125">
        <v>0</v>
      </c>
      <c r="AA119" s="126">
        <f>$Z$119*$K$119</f>
        <v>0</v>
      </c>
      <c r="AR119" s="6" t="s">
        <v>140</v>
      </c>
      <c r="AT119" s="6" t="s">
        <v>136</v>
      </c>
      <c r="AU119" s="6" t="s">
        <v>80</v>
      </c>
      <c r="AY119" s="6" t="s">
        <v>135</v>
      </c>
      <c r="BE119" s="99">
        <f>IF($U$119="základní",$N$119,0)</f>
        <v>0</v>
      </c>
      <c r="BF119" s="99">
        <f>IF($U$119="snížená",$N$119,0)</f>
        <v>0</v>
      </c>
      <c r="BG119" s="99">
        <f>IF($U$119="zákl. přenesená",$N$119,0)</f>
        <v>0</v>
      </c>
      <c r="BH119" s="99">
        <f>IF($U$119="sníž. přenesená",$N$119,0)</f>
        <v>0</v>
      </c>
      <c r="BI119" s="99">
        <f>IF($U$119="nulová",$N$119,0)</f>
        <v>0</v>
      </c>
      <c r="BJ119" s="6" t="s">
        <v>20</v>
      </c>
      <c r="BK119" s="99">
        <f>ROUND($L$119*$K$119,2)</f>
        <v>0</v>
      </c>
      <c r="BL119" s="6" t="s">
        <v>140</v>
      </c>
    </row>
    <row r="120" spans="2:64" s="6" customFormat="1" ht="27" customHeight="1">
      <c r="B120" s="19"/>
      <c r="C120" s="120" t="s">
        <v>80</v>
      </c>
      <c r="D120" s="120" t="s">
        <v>136</v>
      </c>
      <c r="E120" s="121" t="s">
        <v>716</v>
      </c>
      <c r="F120" s="372" t="s">
        <v>717</v>
      </c>
      <c r="G120" s="373"/>
      <c r="H120" s="373"/>
      <c r="I120" s="373"/>
      <c r="J120" s="122" t="s">
        <v>139</v>
      </c>
      <c r="K120" s="123">
        <v>67.5</v>
      </c>
      <c r="L120" s="374">
        <v>0</v>
      </c>
      <c r="M120" s="373"/>
      <c r="N120" s="374">
        <f>ROUND($L$120*$K$120,2)</f>
        <v>0</v>
      </c>
      <c r="O120" s="373"/>
      <c r="P120" s="373"/>
      <c r="Q120" s="373"/>
      <c r="R120" s="20"/>
      <c r="T120" s="124"/>
      <c r="U120" s="26" t="s">
        <v>45</v>
      </c>
      <c r="V120" s="125">
        <v>0.688</v>
      </c>
      <c r="W120" s="125">
        <f>$V$120*$K$120</f>
        <v>46.44</v>
      </c>
      <c r="X120" s="125">
        <v>0</v>
      </c>
      <c r="Y120" s="125">
        <f>$X$120*$K$120</f>
        <v>0</v>
      </c>
      <c r="Z120" s="125">
        <v>0.316</v>
      </c>
      <c r="AA120" s="126">
        <f>$Z$120*$K$120</f>
        <v>21.330000000000002</v>
      </c>
      <c r="AR120" s="6" t="s">
        <v>140</v>
      </c>
      <c r="AT120" s="6" t="s">
        <v>136</v>
      </c>
      <c r="AU120" s="6" t="s">
        <v>80</v>
      </c>
      <c r="AY120" s="6" t="s">
        <v>135</v>
      </c>
      <c r="BE120" s="99">
        <f>IF($U$120="základní",$N$120,0)</f>
        <v>0</v>
      </c>
      <c r="BF120" s="99">
        <f>IF($U$120="snížená",$N$120,0)</f>
        <v>0</v>
      </c>
      <c r="BG120" s="99">
        <f>IF($U$120="zákl. přenesená",$N$120,0)</f>
        <v>0</v>
      </c>
      <c r="BH120" s="99">
        <f>IF($U$120="sníž. přenesená",$N$120,0)</f>
        <v>0</v>
      </c>
      <c r="BI120" s="99">
        <f>IF($U$120="nulová",$N$120,0)</f>
        <v>0</v>
      </c>
      <c r="BJ120" s="6" t="s">
        <v>20</v>
      </c>
      <c r="BK120" s="99">
        <f>ROUND($L$120*$K$120,2)</f>
        <v>0</v>
      </c>
      <c r="BL120" s="6" t="s">
        <v>140</v>
      </c>
    </row>
    <row r="121" spans="2:64" s="6" customFormat="1" ht="27" customHeight="1">
      <c r="B121" s="19"/>
      <c r="C121" s="120" t="s">
        <v>143</v>
      </c>
      <c r="D121" s="120" t="s">
        <v>136</v>
      </c>
      <c r="E121" s="121" t="s">
        <v>718</v>
      </c>
      <c r="F121" s="372" t="s">
        <v>719</v>
      </c>
      <c r="G121" s="373"/>
      <c r="H121" s="373"/>
      <c r="I121" s="373"/>
      <c r="J121" s="122" t="s">
        <v>164</v>
      </c>
      <c r="K121" s="123">
        <v>67.5</v>
      </c>
      <c r="L121" s="374">
        <v>0</v>
      </c>
      <c r="M121" s="373"/>
      <c r="N121" s="374">
        <f>ROUND($L$121*$K$121,2)</f>
        <v>0</v>
      </c>
      <c r="O121" s="373"/>
      <c r="P121" s="373"/>
      <c r="Q121" s="373"/>
      <c r="R121" s="20"/>
      <c r="T121" s="124"/>
      <c r="U121" s="26" t="s">
        <v>45</v>
      </c>
      <c r="V121" s="125">
        <v>0.51</v>
      </c>
      <c r="W121" s="125">
        <f>$V$121*$K$121</f>
        <v>34.425</v>
      </c>
      <c r="X121" s="125">
        <v>0</v>
      </c>
      <c r="Y121" s="125">
        <f>$X$121*$K$121</f>
        <v>0</v>
      </c>
      <c r="Z121" s="125">
        <v>1.3</v>
      </c>
      <c r="AA121" s="126">
        <f>$Z$121*$K$121</f>
        <v>87.75</v>
      </c>
      <c r="AR121" s="6" t="s">
        <v>140</v>
      </c>
      <c r="AT121" s="6" t="s">
        <v>136</v>
      </c>
      <c r="AU121" s="6" t="s">
        <v>80</v>
      </c>
      <c r="AY121" s="6" t="s">
        <v>135</v>
      </c>
      <c r="BE121" s="99">
        <f>IF($U$121="základní",$N$121,0)</f>
        <v>0</v>
      </c>
      <c r="BF121" s="99">
        <f>IF($U$121="snížená",$N$121,0)</f>
        <v>0</v>
      </c>
      <c r="BG121" s="99">
        <f>IF($U$121="zákl. přenesená",$N$121,0)</f>
        <v>0</v>
      </c>
      <c r="BH121" s="99">
        <f>IF($U$121="sníž. přenesená",$N$121,0)</f>
        <v>0</v>
      </c>
      <c r="BI121" s="99">
        <f>IF($U$121="nulová",$N$121,0)</f>
        <v>0</v>
      </c>
      <c r="BJ121" s="6" t="s">
        <v>20</v>
      </c>
      <c r="BK121" s="99">
        <f>ROUND($L$121*$K$121,2)</f>
        <v>0</v>
      </c>
      <c r="BL121" s="6" t="s">
        <v>140</v>
      </c>
    </row>
    <row r="122" spans="2:64" s="6" customFormat="1" ht="27" customHeight="1">
      <c r="B122" s="19"/>
      <c r="C122" s="120" t="s">
        <v>140</v>
      </c>
      <c r="D122" s="120" t="s">
        <v>136</v>
      </c>
      <c r="E122" s="121" t="s">
        <v>195</v>
      </c>
      <c r="F122" s="372" t="s">
        <v>196</v>
      </c>
      <c r="G122" s="373"/>
      <c r="H122" s="373"/>
      <c r="I122" s="373"/>
      <c r="J122" s="122" t="s">
        <v>197</v>
      </c>
      <c r="K122" s="123">
        <v>90.77</v>
      </c>
      <c r="L122" s="374">
        <v>0</v>
      </c>
      <c r="M122" s="373"/>
      <c r="N122" s="374">
        <f>ROUND($L$122*$K$122,2)</f>
        <v>0</v>
      </c>
      <c r="O122" s="373"/>
      <c r="P122" s="373"/>
      <c r="Q122" s="373"/>
      <c r="R122" s="20"/>
      <c r="T122" s="124"/>
      <c r="U122" s="26" t="s">
        <v>45</v>
      </c>
      <c r="V122" s="125">
        <v>0.203</v>
      </c>
      <c r="W122" s="125">
        <f>$V$122*$K$122</f>
        <v>18.42631</v>
      </c>
      <c r="X122" s="125">
        <v>0</v>
      </c>
      <c r="Y122" s="125">
        <f>$X$122*$K$122</f>
        <v>0</v>
      </c>
      <c r="Z122" s="125">
        <v>0</v>
      </c>
      <c r="AA122" s="126">
        <f>$Z$122*$K$122</f>
        <v>0</v>
      </c>
      <c r="AR122" s="6" t="s">
        <v>140</v>
      </c>
      <c r="AT122" s="6" t="s">
        <v>136</v>
      </c>
      <c r="AU122" s="6" t="s">
        <v>80</v>
      </c>
      <c r="AY122" s="6" t="s">
        <v>135</v>
      </c>
      <c r="BE122" s="99">
        <f>IF($U$122="základní",$N$122,0)</f>
        <v>0</v>
      </c>
      <c r="BF122" s="99">
        <f>IF($U$122="snížená",$N$122,0)</f>
        <v>0</v>
      </c>
      <c r="BG122" s="99">
        <f>IF($U$122="zákl. přenesená",$N$122,0)</f>
        <v>0</v>
      </c>
      <c r="BH122" s="99">
        <f>IF($U$122="sníž. přenesená",$N$122,0)</f>
        <v>0</v>
      </c>
      <c r="BI122" s="99">
        <f>IF($U$122="nulová",$N$122,0)</f>
        <v>0</v>
      </c>
      <c r="BJ122" s="6" t="s">
        <v>20</v>
      </c>
      <c r="BK122" s="99">
        <f>ROUND($L$122*$K$122,2)</f>
        <v>0</v>
      </c>
      <c r="BL122" s="6" t="s">
        <v>140</v>
      </c>
    </row>
    <row r="123" spans="2:64" s="6" customFormat="1" ht="27" customHeight="1">
      <c r="B123" s="19"/>
      <c r="C123" s="120" t="s">
        <v>148</v>
      </c>
      <c r="D123" s="120" t="s">
        <v>136</v>
      </c>
      <c r="E123" s="121" t="s">
        <v>198</v>
      </c>
      <c r="F123" s="372" t="s">
        <v>199</v>
      </c>
      <c r="G123" s="373"/>
      <c r="H123" s="373"/>
      <c r="I123" s="373"/>
      <c r="J123" s="122" t="s">
        <v>200</v>
      </c>
      <c r="K123" s="123">
        <v>14.77</v>
      </c>
      <c r="L123" s="374">
        <v>0</v>
      </c>
      <c r="M123" s="373"/>
      <c r="N123" s="374">
        <f>ROUND($L$123*$K$123,2)</f>
        <v>0</v>
      </c>
      <c r="O123" s="373"/>
      <c r="P123" s="373"/>
      <c r="Q123" s="373"/>
      <c r="R123" s="20"/>
      <c r="T123" s="124"/>
      <c r="U123" s="26" t="s">
        <v>45</v>
      </c>
      <c r="V123" s="125">
        <v>0</v>
      </c>
      <c r="W123" s="125">
        <f>$V$123*$K$123</f>
        <v>0</v>
      </c>
      <c r="X123" s="125">
        <v>0</v>
      </c>
      <c r="Y123" s="125">
        <f>$X$123*$K$123</f>
        <v>0</v>
      </c>
      <c r="Z123" s="125">
        <v>0</v>
      </c>
      <c r="AA123" s="126">
        <f>$Z$123*$K$123</f>
        <v>0</v>
      </c>
      <c r="AR123" s="6" t="s">
        <v>140</v>
      </c>
      <c r="AT123" s="6" t="s">
        <v>136</v>
      </c>
      <c r="AU123" s="6" t="s">
        <v>80</v>
      </c>
      <c r="AY123" s="6" t="s">
        <v>135</v>
      </c>
      <c r="BE123" s="99">
        <f>IF($U$123="základní",$N$123,0)</f>
        <v>0</v>
      </c>
      <c r="BF123" s="99">
        <f>IF($U$123="snížená",$N$123,0)</f>
        <v>0</v>
      </c>
      <c r="BG123" s="99">
        <f>IF($U$123="zákl. přenesená",$N$123,0)</f>
        <v>0</v>
      </c>
      <c r="BH123" s="99">
        <f>IF($U$123="sníž. přenesená",$N$123,0)</f>
        <v>0</v>
      </c>
      <c r="BI123" s="99">
        <f>IF($U$123="nulová",$N$123,0)</f>
        <v>0</v>
      </c>
      <c r="BJ123" s="6" t="s">
        <v>20</v>
      </c>
      <c r="BK123" s="99">
        <f>ROUND($L$123*$K$123,2)</f>
        <v>0</v>
      </c>
      <c r="BL123" s="6" t="s">
        <v>140</v>
      </c>
    </row>
    <row r="124" spans="2:64" s="6" customFormat="1" ht="27" customHeight="1">
      <c r="B124" s="19"/>
      <c r="C124" s="120" t="s">
        <v>151</v>
      </c>
      <c r="D124" s="120" t="s">
        <v>136</v>
      </c>
      <c r="E124" s="121" t="s">
        <v>629</v>
      </c>
      <c r="F124" s="372" t="s">
        <v>630</v>
      </c>
      <c r="G124" s="373"/>
      <c r="H124" s="373"/>
      <c r="I124" s="373"/>
      <c r="J124" s="122" t="s">
        <v>160</v>
      </c>
      <c r="K124" s="123">
        <v>144</v>
      </c>
      <c r="L124" s="374">
        <v>0</v>
      </c>
      <c r="M124" s="373"/>
      <c r="N124" s="374">
        <f>ROUND($L$124*$K$124,2)</f>
        <v>0</v>
      </c>
      <c r="O124" s="373"/>
      <c r="P124" s="373"/>
      <c r="Q124" s="373"/>
      <c r="R124" s="20"/>
      <c r="T124" s="124"/>
      <c r="U124" s="26" t="s">
        <v>45</v>
      </c>
      <c r="V124" s="125">
        <v>0.547</v>
      </c>
      <c r="W124" s="125">
        <f>$V$124*$K$124</f>
        <v>78.768</v>
      </c>
      <c r="X124" s="125">
        <v>0.0369</v>
      </c>
      <c r="Y124" s="125">
        <f>$X$124*$K$124</f>
        <v>5.3136</v>
      </c>
      <c r="Z124" s="125">
        <v>0</v>
      </c>
      <c r="AA124" s="126">
        <f>$Z$124*$K$124</f>
        <v>0</v>
      </c>
      <c r="AR124" s="6" t="s">
        <v>140</v>
      </c>
      <c r="AT124" s="6" t="s">
        <v>136</v>
      </c>
      <c r="AU124" s="6" t="s">
        <v>80</v>
      </c>
      <c r="AY124" s="6" t="s">
        <v>135</v>
      </c>
      <c r="BE124" s="99">
        <f>IF($U$124="základní",$N$124,0)</f>
        <v>0</v>
      </c>
      <c r="BF124" s="99">
        <f>IF($U$124="snížená",$N$124,0)</f>
        <v>0</v>
      </c>
      <c r="BG124" s="99">
        <f>IF($U$124="zákl. přenesená",$N$124,0)</f>
        <v>0</v>
      </c>
      <c r="BH124" s="99">
        <f>IF($U$124="sníž. přenesená",$N$124,0)</f>
        <v>0</v>
      </c>
      <c r="BI124" s="99">
        <f>IF($U$124="nulová",$N$124,0)</f>
        <v>0</v>
      </c>
      <c r="BJ124" s="6" t="s">
        <v>20</v>
      </c>
      <c r="BK124" s="99">
        <f>ROUND($L$124*$K$124,2)</f>
        <v>0</v>
      </c>
      <c r="BL124" s="6" t="s">
        <v>140</v>
      </c>
    </row>
    <row r="125" spans="2:64" s="6" customFormat="1" ht="27" customHeight="1">
      <c r="B125" s="19"/>
      <c r="C125" s="120" t="s">
        <v>154</v>
      </c>
      <c r="D125" s="120" t="s">
        <v>136</v>
      </c>
      <c r="E125" s="121" t="s">
        <v>162</v>
      </c>
      <c r="F125" s="372" t="s">
        <v>163</v>
      </c>
      <c r="G125" s="373"/>
      <c r="H125" s="373"/>
      <c r="I125" s="373"/>
      <c r="J125" s="122" t="s">
        <v>164</v>
      </c>
      <c r="K125" s="123">
        <v>237.6</v>
      </c>
      <c r="L125" s="374">
        <v>0</v>
      </c>
      <c r="M125" s="373"/>
      <c r="N125" s="374">
        <f>ROUND($L$125*$K$125,2)</f>
        <v>0</v>
      </c>
      <c r="O125" s="373"/>
      <c r="P125" s="373"/>
      <c r="Q125" s="373"/>
      <c r="R125" s="20"/>
      <c r="T125" s="124"/>
      <c r="U125" s="26" t="s">
        <v>45</v>
      </c>
      <c r="V125" s="125">
        <v>1.548</v>
      </c>
      <c r="W125" s="125">
        <f>$V$125*$K$125</f>
        <v>367.8048</v>
      </c>
      <c r="X125" s="125">
        <v>0</v>
      </c>
      <c r="Y125" s="125">
        <f>$X$125*$K$125</f>
        <v>0</v>
      </c>
      <c r="Z125" s="125">
        <v>0</v>
      </c>
      <c r="AA125" s="126">
        <f>$Z$125*$K$125</f>
        <v>0</v>
      </c>
      <c r="AR125" s="6" t="s">
        <v>140</v>
      </c>
      <c r="AT125" s="6" t="s">
        <v>136</v>
      </c>
      <c r="AU125" s="6" t="s">
        <v>80</v>
      </c>
      <c r="AY125" s="6" t="s">
        <v>135</v>
      </c>
      <c r="BE125" s="99">
        <f>IF($U$125="základní",$N$125,0)</f>
        <v>0</v>
      </c>
      <c r="BF125" s="99">
        <f>IF($U$125="snížená",$N$125,0)</f>
        <v>0</v>
      </c>
      <c r="BG125" s="99">
        <f>IF($U$125="zákl. přenesená",$N$125,0)</f>
        <v>0</v>
      </c>
      <c r="BH125" s="99">
        <f>IF($U$125="sníž. přenesená",$N$125,0)</f>
        <v>0</v>
      </c>
      <c r="BI125" s="99">
        <f>IF($U$125="nulová",$N$125,0)</f>
        <v>0</v>
      </c>
      <c r="BJ125" s="6" t="s">
        <v>20</v>
      </c>
      <c r="BK125" s="99">
        <f>ROUND($L$125*$K$125,2)</f>
        <v>0</v>
      </c>
      <c r="BL125" s="6" t="s">
        <v>140</v>
      </c>
    </row>
    <row r="126" spans="2:64" s="6" customFormat="1" ht="27" customHeight="1">
      <c r="B126" s="19"/>
      <c r="C126" s="120" t="s">
        <v>157</v>
      </c>
      <c r="D126" s="120" t="s">
        <v>136</v>
      </c>
      <c r="E126" s="121" t="s">
        <v>631</v>
      </c>
      <c r="F126" s="372" t="s">
        <v>632</v>
      </c>
      <c r="G126" s="373"/>
      <c r="H126" s="373"/>
      <c r="I126" s="373"/>
      <c r="J126" s="122" t="s">
        <v>164</v>
      </c>
      <c r="K126" s="123">
        <v>369.6</v>
      </c>
      <c r="L126" s="374">
        <v>0</v>
      </c>
      <c r="M126" s="373"/>
      <c r="N126" s="374">
        <f>ROUND($L$126*$K$126,2)</f>
        <v>0</v>
      </c>
      <c r="O126" s="373"/>
      <c r="P126" s="373"/>
      <c r="Q126" s="373"/>
      <c r="R126" s="20"/>
      <c r="T126" s="124"/>
      <c r="U126" s="26" t="s">
        <v>45</v>
      </c>
      <c r="V126" s="125">
        <v>0</v>
      </c>
      <c r="W126" s="125">
        <f>$V$126*$K$126</f>
        <v>0</v>
      </c>
      <c r="X126" s="125">
        <v>0</v>
      </c>
      <c r="Y126" s="125">
        <f>$X$126*$K$126</f>
        <v>0</v>
      </c>
      <c r="Z126" s="125">
        <v>0</v>
      </c>
      <c r="AA126" s="126">
        <f>$Z$126*$K$126</f>
        <v>0</v>
      </c>
      <c r="AR126" s="6" t="s">
        <v>140</v>
      </c>
      <c r="AT126" s="6" t="s">
        <v>136</v>
      </c>
      <c r="AU126" s="6" t="s">
        <v>80</v>
      </c>
      <c r="AY126" s="6" t="s">
        <v>135</v>
      </c>
      <c r="BE126" s="99">
        <f>IF($U$126="základní",$N$126,0)</f>
        <v>0</v>
      </c>
      <c r="BF126" s="99">
        <f>IF($U$126="snížená",$N$126,0)</f>
        <v>0</v>
      </c>
      <c r="BG126" s="99">
        <f>IF($U$126="zákl. přenesená",$N$126,0)</f>
        <v>0</v>
      </c>
      <c r="BH126" s="99">
        <f>IF($U$126="sníž. přenesená",$N$126,0)</f>
        <v>0</v>
      </c>
      <c r="BI126" s="99">
        <f>IF($U$126="nulová",$N$126,0)</f>
        <v>0</v>
      </c>
      <c r="BJ126" s="6" t="s">
        <v>20</v>
      </c>
      <c r="BK126" s="99">
        <f>ROUND($L$126*$K$126,2)</f>
        <v>0</v>
      </c>
      <c r="BL126" s="6" t="s">
        <v>140</v>
      </c>
    </row>
    <row r="127" spans="2:64" s="6" customFormat="1" ht="15.75" customHeight="1">
      <c r="B127" s="19"/>
      <c r="C127" s="120" t="s">
        <v>161</v>
      </c>
      <c r="D127" s="120" t="s">
        <v>136</v>
      </c>
      <c r="E127" s="121" t="s">
        <v>633</v>
      </c>
      <c r="F127" s="372" t="s">
        <v>720</v>
      </c>
      <c r="G127" s="373"/>
      <c r="H127" s="373"/>
      <c r="I127" s="373"/>
      <c r="J127" s="122" t="s">
        <v>164</v>
      </c>
      <c r="K127" s="123">
        <v>369.6</v>
      </c>
      <c r="L127" s="374">
        <v>0</v>
      </c>
      <c r="M127" s="373"/>
      <c r="N127" s="374">
        <f>ROUND($L$127*$K$127,2)</f>
        <v>0</v>
      </c>
      <c r="O127" s="373"/>
      <c r="P127" s="373"/>
      <c r="Q127" s="373"/>
      <c r="R127" s="20"/>
      <c r="T127" s="124"/>
      <c r="U127" s="26" t="s">
        <v>45</v>
      </c>
      <c r="V127" s="125">
        <v>0.152</v>
      </c>
      <c r="W127" s="125">
        <f>$V$127*$K$127</f>
        <v>56.1792</v>
      </c>
      <c r="X127" s="125">
        <v>0</v>
      </c>
      <c r="Y127" s="125">
        <f>$X$127*$K$127</f>
        <v>0</v>
      </c>
      <c r="Z127" s="125">
        <v>0</v>
      </c>
      <c r="AA127" s="126">
        <f>$Z$127*$K$127</f>
        <v>0</v>
      </c>
      <c r="AR127" s="6" t="s">
        <v>140</v>
      </c>
      <c r="AT127" s="6" t="s">
        <v>136</v>
      </c>
      <c r="AU127" s="6" t="s">
        <v>80</v>
      </c>
      <c r="AY127" s="6" t="s">
        <v>135</v>
      </c>
      <c r="BE127" s="99">
        <f>IF($U$127="základní",$N$127,0)</f>
        <v>0</v>
      </c>
      <c r="BF127" s="99">
        <f>IF($U$127="snížená",$N$127,0)</f>
        <v>0</v>
      </c>
      <c r="BG127" s="99">
        <f>IF($U$127="zákl. přenesená",$N$127,0)</f>
        <v>0</v>
      </c>
      <c r="BH127" s="99">
        <f>IF($U$127="sníž. přenesená",$N$127,0)</f>
        <v>0</v>
      </c>
      <c r="BI127" s="99">
        <f>IF($U$127="nulová",$N$127,0)</f>
        <v>0</v>
      </c>
      <c r="BJ127" s="6" t="s">
        <v>20</v>
      </c>
      <c r="BK127" s="99">
        <f>ROUND($L$127*$K$127,2)</f>
        <v>0</v>
      </c>
      <c r="BL127" s="6" t="s">
        <v>140</v>
      </c>
    </row>
    <row r="128" spans="2:64" s="6" customFormat="1" ht="27" customHeight="1">
      <c r="B128" s="19"/>
      <c r="C128" s="120" t="s">
        <v>24</v>
      </c>
      <c r="D128" s="120" t="s">
        <v>136</v>
      </c>
      <c r="E128" s="121" t="s">
        <v>721</v>
      </c>
      <c r="F128" s="372" t="s">
        <v>722</v>
      </c>
      <c r="G128" s="373"/>
      <c r="H128" s="373"/>
      <c r="I128" s="373"/>
      <c r="J128" s="122" t="s">
        <v>139</v>
      </c>
      <c r="K128" s="123">
        <v>616</v>
      </c>
      <c r="L128" s="374">
        <v>0</v>
      </c>
      <c r="M128" s="373"/>
      <c r="N128" s="374">
        <f>ROUND($L$128*$K$128,2)</f>
        <v>0</v>
      </c>
      <c r="O128" s="373"/>
      <c r="P128" s="373"/>
      <c r="Q128" s="373"/>
      <c r="R128" s="20"/>
      <c r="T128" s="124"/>
      <c r="U128" s="26" t="s">
        <v>45</v>
      </c>
      <c r="V128" s="125">
        <v>0.236</v>
      </c>
      <c r="W128" s="125">
        <f>$V$128*$K$128</f>
        <v>145.376</v>
      </c>
      <c r="X128" s="125">
        <v>0.00084</v>
      </c>
      <c r="Y128" s="125">
        <f>$X$128*$K$128</f>
        <v>0.51744</v>
      </c>
      <c r="Z128" s="125">
        <v>0</v>
      </c>
      <c r="AA128" s="126">
        <f>$Z$128*$K$128</f>
        <v>0</v>
      </c>
      <c r="AR128" s="6" t="s">
        <v>140</v>
      </c>
      <c r="AT128" s="6" t="s">
        <v>136</v>
      </c>
      <c r="AU128" s="6" t="s">
        <v>80</v>
      </c>
      <c r="AY128" s="6" t="s">
        <v>135</v>
      </c>
      <c r="BE128" s="99">
        <f>IF($U$128="základní",$N$128,0)</f>
        <v>0</v>
      </c>
      <c r="BF128" s="99">
        <f>IF($U$128="snížená",$N$128,0)</f>
        <v>0</v>
      </c>
      <c r="BG128" s="99">
        <f>IF($U$128="zákl. přenesená",$N$128,0)</f>
        <v>0</v>
      </c>
      <c r="BH128" s="99">
        <f>IF($U$128="sníž. přenesená",$N$128,0)</f>
        <v>0</v>
      </c>
      <c r="BI128" s="99">
        <f>IF($U$128="nulová",$N$128,0)</f>
        <v>0</v>
      </c>
      <c r="BJ128" s="6" t="s">
        <v>20</v>
      </c>
      <c r="BK128" s="99">
        <f>ROUND($L$128*$K$128,2)</f>
        <v>0</v>
      </c>
      <c r="BL128" s="6" t="s">
        <v>140</v>
      </c>
    </row>
    <row r="129" spans="2:64" s="6" customFormat="1" ht="27" customHeight="1">
      <c r="B129" s="19"/>
      <c r="C129" s="120" t="s">
        <v>167</v>
      </c>
      <c r="D129" s="120" t="s">
        <v>136</v>
      </c>
      <c r="E129" s="121" t="s">
        <v>723</v>
      </c>
      <c r="F129" s="372" t="s">
        <v>724</v>
      </c>
      <c r="G129" s="373"/>
      <c r="H129" s="373"/>
      <c r="I129" s="373"/>
      <c r="J129" s="122" t="s">
        <v>139</v>
      </c>
      <c r="K129" s="123">
        <v>616</v>
      </c>
      <c r="L129" s="374">
        <v>0</v>
      </c>
      <c r="M129" s="373"/>
      <c r="N129" s="374">
        <f>ROUND($L$129*$K$129,2)</f>
        <v>0</v>
      </c>
      <c r="O129" s="373"/>
      <c r="P129" s="373"/>
      <c r="Q129" s="373"/>
      <c r="R129" s="20"/>
      <c r="T129" s="124"/>
      <c r="U129" s="26" t="s">
        <v>45</v>
      </c>
      <c r="V129" s="125">
        <v>0.07</v>
      </c>
      <c r="W129" s="125">
        <f>$V$129*$K$129</f>
        <v>43.120000000000005</v>
      </c>
      <c r="X129" s="125">
        <v>0</v>
      </c>
      <c r="Y129" s="125">
        <f>$X$129*$K$129</f>
        <v>0</v>
      </c>
      <c r="Z129" s="125">
        <v>0</v>
      </c>
      <c r="AA129" s="126">
        <f>$Z$129*$K$129</f>
        <v>0</v>
      </c>
      <c r="AR129" s="6" t="s">
        <v>140</v>
      </c>
      <c r="AT129" s="6" t="s">
        <v>136</v>
      </c>
      <c r="AU129" s="6" t="s">
        <v>80</v>
      </c>
      <c r="AY129" s="6" t="s">
        <v>135</v>
      </c>
      <c r="BE129" s="99">
        <f>IF($U$129="základní",$N$129,0)</f>
        <v>0</v>
      </c>
      <c r="BF129" s="99">
        <f>IF($U$129="snížená",$N$129,0)</f>
        <v>0</v>
      </c>
      <c r="BG129" s="99">
        <f>IF($U$129="zákl. přenesená",$N$129,0)</f>
        <v>0</v>
      </c>
      <c r="BH129" s="99">
        <f>IF($U$129="sníž. přenesená",$N$129,0)</f>
        <v>0</v>
      </c>
      <c r="BI129" s="99">
        <f>IF($U$129="nulová",$N$129,0)</f>
        <v>0</v>
      </c>
      <c r="BJ129" s="6" t="s">
        <v>20</v>
      </c>
      <c r="BK129" s="99">
        <f>ROUND($L$129*$K$129,2)</f>
        <v>0</v>
      </c>
      <c r="BL129" s="6" t="s">
        <v>140</v>
      </c>
    </row>
    <row r="130" spans="2:64" s="6" customFormat="1" ht="27" customHeight="1">
      <c r="B130" s="19"/>
      <c r="C130" s="120" t="s">
        <v>170</v>
      </c>
      <c r="D130" s="120" t="s">
        <v>136</v>
      </c>
      <c r="E130" s="121" t="s">
        <v>639</v>
      </c>
      <c r="F130" s="372" t="s">
        <v>640</v>
      </c>
      <c r="G130" s="373"/>
      <c r="H130" s="373"/>
      <c r="I130" s="373"/>
      <c r="J130" s="122" t="s">
        <v>164</v>
      </c>
      <c r="K130" s="123">
        <v>369.6</v>
      </c>
      <c r="L130" s="374">
        <v>0</v>
      </c>
      <c r="M130" s="373"/>
      <c r="N130" s="374">
        <f>ROUND($L$130*$K$130,2)</f>
        <v>0</v>
      </c>
      <c r="O130" s="373"/>
      <c r="P130" s="373"/>
      <c r="Q130" s="373"/>
      <c r="R130" s="20"/>
      <c r="T130" s="124"/>
      <c r="U130" s="26" t="s">
        <v>45</v>
      </c>
      <c r="V130" s="125">
        <v>0.345</v>
      </c>
      <c r="W130" s="125">
        <f>$V$130*$K$130</f>
        <v>127.512</v>
      </c>
      <c r="X130" s="125">
        <v>0</v>
      </c>
      <c r="Y130" s="125">
        <f>$X$130*$K$130</f>
        <v>0</v>
      </c>
      <c r="Z130" s="125">
        <v>0</v>
      </c>
      <c r="AA130" s="126">
        <f>$Z$130*$K$130</f>
        <v>0</v>
      </c>
      <c r="AR130" s="6" t="s">
        <v>140</v>
      </c>
      <c r="AT130" s="6" t="s">
        <v>136</v>
      </c>
      <c r="AU130" s="6" t="s">
        <v>80</v>
      </c>
      <c r="AY130" s="6" t="s">
        <v>135</v>
      </c>
      <c r="BE130" s="99">
        <f>IF($U$130="základní",$N$130,0)</f>
        <v>0</v>
      </c>
      <c r="BF130" s="99">
        <f>IF($U$130="snížená",$N$130,0)</f>
        <v>0</v>
      </c>
      <c r="BG130" s="99">
        <f>IF($U$130="zákl. přenesená",$N$130,0)</f>
        <v>0</v>
      </c>
      <c r="BH130" s="99">
        <f>IF($U$130="sníž. přenesená",$N$130,0)</f>
        <v>0</v>
      </c>
      <c r="BI130" s="99">
        <f>IF($U$130="nulová",$N$130,0)</f>
        <v>0</v>
      </c>
      <c r="BJ130" s="6" t="s">
        <v>20</v>
      </c>
      <c r="BK130" s="99">
        <f>ROUND($L$130*$K$130,2)</f>
        <v>0</v>
      </c>
      <c r="BL130" s="6" t="s">
        <v>140</v>
      </c>
    </row>
    <row r="131" spans="2:64" s="6" customFormat="1" ht="27" customHeight="1">
      <c r="B131" s="19"/>
      <c r="C131" s="120" t="s">
        <v>174</v>
      </c>
      <c r="D131" s="120" t="s">
        <v>136</v>
      </c>
      <c r="E131" s="121" t="s">
        <v>192</v>
      </c>
      <c r="F131" s="372" t="s">
        <v>193</v>
      </c>
      <c r="G131" s="373"/>
      <c r="H131" s="373"/>
      <c r="I131" s="373"/>
      <c r="J131" s="122" t="s">
        <v>164</v>
      </c>
      <c r="K131" s="123">
        <v>369.6</v>
      </c>
      <c r="L131" s="374">
        <v>0</v>
      </c>
      <c r="M131" s="373"/>
      <c r="N131" s="374">
        <f>ROUND($L$131*$K$131,2)</f>
        <v>0</v>
      </c>
      <c r="O131" s="373"/>
      <c r="P131" s="373"/>
      <c r="Q131" s="373"/>
      <c r="R131" s="20"/>
      <c r="T131" s="124"/>
      <c r="U131" s="26" t="s">
        <v>45</v>
      </c>
      <c r="V131" s="125">
        <v>0.083</v>
      </c>
      <c r="W131" s="125">
        <f>$V$131*$K$131</f>
        <v>30.676800000000004</v>
      </c>
      <c r="X131" s="125">
        <v>0</v>
      </c>
      <c r="Y131" s="125">
        <f>$X$131*$K$131</f>
        <v>0</v>
      </c>
      <c r="Z131" s="125">
        <v>0</v>
      </c>
      <c r="AA131" s="126">
        <f>$Z$131*$K$131</f>
        <v>0</v>
      </c>
      <c r="AR131" s="6" t="s">
        <v>140</v>
      </c>
      <c r="AT131" s="6" t="s">
        <v>136</v>
      </c>
      <c r="AU131" s="6" t="s">
        <v>80</v>
      </c>
      <c r="AY131" s="6" t="s">
        <v>135</v>
      </c>
      <c r="BE131" s="99">
        <f>IF($U$131="základní",$N$131,0)</f>
        <v>0</v>
      </c>
      <c r="BF131" s="99">
        <f>IF($U$131="snížená",$N$131,0)</f>
        <v>0</v>
      </c>
      <c r="BG131" s="99">
        <f>IF($U$131="zákl. přenesená",$N$131,0)</f>
        <v>0</v>
      </c>
      <c r="BH131" s="99">
        <f>IF($U$131="sníž. přenesená",$N$131,0)</f>
        <v>0</v>
      </c>
      <c r="BI131" s="99">
        <f>IF($U$131="nulová",$N$131,0)</f>
        <v>0</v>
      </c>
      <c r="BJ131" s="6" t="s">
        <v>20</v>
      </c>
      <c r="BK131" s="99">
        <f>ROUND($L$131*$K$131,2)</f>
        <v>0</v>
      </c>
      <c r="BL131" s="6" t="s">
        <v>140</v>
      </c>
    </row>
    <row r="132" spans="2:64" s="6" customFormat="1" ht="15.75" customHeight="1">
      <c r="B132" s="19"/>
      <c r="C132" s="120" t="s">
        <v>177</v>
      </c>
      <c r="D132" s="120" t="s">
        <v>136</v>
      </c>
      <c r="E132" s="121" t="s">
        <v>215</v>
      </c>
      <c r="F132" s="372" t="s">
        <v>216</v>
      </c>
      <c r="G132" s="373"/>
      <c r="H132" s="373"/>
      <c r="I132" s="373"/>
      <c r="J132" s="122" t="s">
        <v>164</v>
      </c>
      <c r="K132" s="123">
        <v>369.6</v>
      </c>
      <c r="L132" s="374">
        <v>0</v>
      </c>
      <c r="M132" s="373"/>
      <c r="N132" s="374">
        <f>ROUND($L$132*$K$132,2)</f>
        <v>0</v>
      </c>
      <c r="O132" s="373"/>
      <c r="P132" s="373"/>
      <c r="Q132" s="373"/>
      <c r="R132" s="20"/>
      <c r="T132" s="124"/>
      <c r="U132" s="26" t="s">
        <v>45</v>
      </c>
      <c r="V132" s="125">
        <v>0.009</v>
      </c>
      <c r="W132" s="125">
        <f>$V$132*$K$132</f>
        <v>3.3264</v>
      </c>
      <c r="X132" s="125">
        <v>0</v>
      </c>
      <c r="Y132" s="125">
        <f>$X$132*$K$132</f>
        <v>0</v>
      </c>
      <c r="Z132" s="125">
        <v>0</v>
      </c>
      <c r="AA132" s="126">
        <f>$Z$132*$K$132</f>
        <v>0</v>
      </c>
      <c r="AR132" s="6" t="s">
        <v>140</v>
      </c>
      <c r="AT132" s="6" t="s">
        <v>136</v>
      </c>
      <c r="AU132" s="6" t="s">
        <v>80</v>
      </c>
      <c r="AY132" s="6" t="s">
        <v>135</v>
      </c>
      <c r="BE132" s="99">
        <f>IF($U$132="základní",$N$132,0)</f>
        <v>0</v>
      </c>
      <c r="BF132" s="99">
        <f>IF($U$132="snížená",$N$132,0)</f>
        <v>0</v>
      </c>
      <c r="BG132" s="99">
        <f>IF($U$132="zákl. přenesená",$N$132,0)</f>
        <v>0</v>
      </c>
      <c r="BH132" s="99">
        <f>IF($U$132="sníž. přenesená",$N$132,0)</f>
        <v>0</v>
      </c>
      <c r="BI132" s="99">
        <f>IF($U$132="nulová",$N$132,0)</f>
        <v>0</v>
      </c>
      <c r="BJ132" s="6" t="s">
        <v>20</v>
      </c>
      <c r="BK132" s="99">
        <f>ROUND($L$132*$K$132,2)</f>
        <v>0</v>
      </c>
      <c r="BL132" s="6" t="s">
        <v>140</v>
      </c>
    </row>
    <row r="133" spans="2:64" s="6" customFormat="1" ht="27" customHeight="1">
      <c r="B133" s="19"/>
      <c r="C133" s="120" t="s">
        <v>8</v>
      </c>
      <c r="D133" s="120" t="s">
        <v>136</v>
      </c>
      <c r="E133" s="121" t="s">
        <v>641</v>
      </c>
      <c r="F133" s="372" t="s">
        <v>725</v>
      </c>
      <c r="G133" s="373"/>
      <c r="H133" s="373"/>
      <c r="I133" s="373"/>
      <c r="J133" s="122" t="s">
        <v>173</v>
      </c>
      <c r="K133" s="123">
        <v>739.2</v>
      </c>
      <c r="L133" s="374">
        <v>0</v>
      </c>
      <c r="M133" s="373"/>
      <c r="N133" s="374">
        <f>ROUND($L$133*$K$133,2)</f>
        <v>0</v>
      </c>
      <c r="O133" s="373"/>
      <c r="P133" s="373"/>
      <c r="Q133" s="373"/>
      <c r="R133" s="20"/>
      <c r="T133" s="124"/>
      <c r="U133" s="26" t="s">
        <v>45</v>
      </c>
      <c r="V133" s="125">
        <v>0</v>
      </c>
      <c r="W133" s="125">
        <f>$V$133*$K$133</f>
        <v>0</v>
      </c>
      <c r="X133" s="125">
        <v>0</v>
      </c>
      <c r="Y133" s="125">
        <f>$X$133*$K$133</f>
        <v>0</v>
      </c>
      <c r="Z133" s="125">
        <v>0</v>
      </c>
      <c r="AA133" s="126">
        <f>$Z$133*$K$133</f>
        <v>0</v>
      </c>
      <c r="AR133" s="6" t="s">
        <v>140</v>
      </c>
      <c r="AT133" s="6" t="s">
        <v>136</v>
      </c>
      <c r="AU133" s="6" t="s">
        <v>80</v>
      </c>
      <c r="AY133" s="6" t="s">
        <v>135</v>
      </c>
      <c r="BE133" s="99">
        <f>IF($U$133="základní",$N$133,0)</f>
        <v>0</v>
      </c>
      <c r="BF133" s="99">
        <f>IF($U$133="snížená",$N$133,0)</f>
        <v>0</v>
      </c>
      <c r="BG133" s="99">
        <f>IF($U$133="zákl. přenesená",$N$133,0)</f>
        <v>0</v>
      </c>
      <c r="BH133" s="99">
        <f>IF($U$133="sníž. přenesená",$N$133,0)</f>
        <v>0</v>
      </c>
      <c r="BI133" s="99">
        <f>IF($U$133="nulová",$N$133,0)</f>
        <v>0</v>
      </c>
      <c r="BJ133" s="6" t="s">
        <v>20</v>
      </c>
      <c r="BK133" s="99">
        <f>ROUND($L$133*$K$133,2)</f>
        <v>0</v>
      </c>
      <c r="BL133" s="6" t="s">
        <v>140</v>
      </c>
    </row>
    <row r="134" spans="2:64" s="6" customFormat="1" ht="27" customHeight="1">
      <c r="B134" s="19"/>
      <c r="C134" s="120" t="s">
        <v>182</v>
      </c>
      <c r="D134" s="120" t="s">
        <v>136</v>
      </c>
      <c r="E134" s="121" t="s">
        <v>218</v>
      </c>
      <c r="F134" s="372" t="s">
        <v>551</v>
      </c>
      <c r="G134" s="373"/>
      <c r="H134" s="373"/>
      <c r="I134" s="373"/>
      <c r="J134" s="122" t="s">
        <v>164</v>
      </c>
      <c r="K134" s="123">
        <v>240.24</v>
      </c>
      <c r="L134" s="374">
        <v>0</v>
      </c>
      <c r="M134" s="373"/>
      <c r="N134" s="374">
        <f>ROUND($L$134*$K$134,2)</f>
        <v>0</v>
      </c>
      <c r="O134" s="373"/>
      <c r="P134" s="373"/>
      <c r="Q134" s="373"/>
      <c r="R134" s="20"/>
      <c r="T134" s="124"/>
      <c r="U134" s="26" t="s">
        <v>45</v>
      </c>
      <c r="V134" s="125">
        <v>0.299</v>
      </c>
      <c r="W134" s="125">
        <f>$V$134*$K$134</f>
        <v>71.83176</v>
      </c>
      <c r="X134" s="125">
        <v>0</v>
      </c>
      <c r="Y134" s="125">
        <f>$X$134*$K$134</f>
        <v>0</v>
      </c>
      <c r="Z134" s="125">
        <v>0</v>
      </c>
      <c r="AA134" s="126">
        <f>$Z$134*$K$134</f>
        <v>0</v>
      </c>
      <c r="AR134" s="6" t="s">
        <v>140</v>
      </c>
      <c r="AT134" s="6" t="s">
        <v>136</v>
      </c>
      <c r="AU134" s="6" t="s">
        <v>80</v>
      </c>
      <c r="AY134" s="6" t="s">
        <v>135</v>
      </c>
      <c r="BE134" s="99">
        <f>IF($U$134="základní",$N$134,0)</f>
        <v>0</v>
      </c>
      <c r="BF134" s="99">
        <f>IF($U$134="snížená",$N$134,0)</f>
        <v>0</v>
      </c>
      <c r="BG134" s="99">
        <f>IF($U$134="zákl. přenesená",$N$134,0)</f>
        <v>0</v>
      </c>
      <c r="BH134" s="99">
        <f>IF($U$134="sníž. přenesená",$N$134,0)</f>
        <v>0</v>
      </c>
      <c r="BI134" s="99">
        <f>IF($U$134="nulová",$N$134,0)</f>
        <v>0</v>
      </c>
      <c r="BJ134" s="6" t="s">
        <v>20</v>
      </c>
      <c r="BK134" s="99">
        <f>ROUND($L$134*$K$134,2)</f>
        <v>0</v>
      </c>
      <c r="BL134" s="6" t="s">
        <v>140</v>
      </c>
    </row>
    <row r="135" spans="2:64" s="6" customFormat="1" ht="15.75" customHeight="1">
      <c r="B135" s="19"/>
      <c r="C135" s="127" t="s">
        <v>185</v>
      </c>
      <c r="D135" s="127" t="s">
        <v>208</v>
      </c>
      <c r="E135" s="128" t="s">
        <v>643</v>
      </c>
      <c r="F135" s="377" t="s">
        <v>644</v>
      </c>
      <c r="G135" s="378"/>
      <c r="H135" s="378"/>
      <c r="I135" s="378"/>
      <c r="J135" s="129" t="s">
        <v>173</v>
      </c>
      <c r="K135" s="130">
        <v>480.48</v>
      </c>
      <c r="L135" s="374">
        <v>0</v>
      </c>
      <c r="M135" s="373"/>
      <c r="N135" s="379">
        <f>ROUND($L$135*$K$135,2)</f>
        <v>0</v>
      </c>
      <c r="O135" s="373"/>
      <c r="P135" s="373"/>
      <c r="Q135" s="373"/>
      <c r="R135" s="20"/>
      <c r="T135" s="124"/>
      <c r="U135" s="26" t="s">
        <v>45</v>
      </c>
      <c r="V135" s="125">
        <v>0</v>
      </c>
      <c r="W135" s="125">
        <f>$V$135*$K$135</f>
        <v>0</v>
      </c>
      <c r="X135" s="125">
        <v>1</v>
      </c>
      <c r="Y135" s="125">
        <f>$X$135*$K$135</f>
        <v>480.48</v>
      </c>
      <c r="Z135" s="125">
        <v>0</v>
      </c>
      <c r="AA135" s="126">
        <f>$Z$135*$K$135</f>
        <v>0</v>
      </c>
      <c r="AR135" s="6" t="s">
        <v>157</v>
      </c>
      <c r="AT135" s="6" t="s">
        <v>208</v>
      </c>
      <c r="AU135" s="6" t="s">
        <v>80</v>
      </c>
      <c r="AY135" s="6" t="s">
        <v>135</v>
      </c>
      <c r="BE135" s="99">
        <f>IF($U$135="základní",$N$135,0)</f>
        <v>0</v>
      </c>
      <c r="BF135" s="99">
        <f>IF($U$135="snížená",$N$135,0)</f>
        <v>0</v>
      </c>
      <c r="BG135" s="99">
        <f>IF($U$135="zákl. přenesená",$N$135,0)</f>
        <v>0</v>
      </c>
      <c r="BH135" s="99">
        <f>IF($U$135="sníž. přenesená",$N$135,0)</f>
        <v>0</v>
      </c>
      <c r="BI135" s="99">
        <f>IF($U$135="nulová",$N$135,0)</f>
        <v>0</v>
      </c>
      <c r="BJ135" s="6" t="s">
        <v>20</v>
      </c>
      <c r="BK135" s="99">
        <f>ROUND($L$135*$K$135,2)</f>
        <v>0</v>
      </c>
      <c r="BL135" s="6" t="s">
        <v>140</v>
      </c>
    </row>
    <row r="136" spans="2:64" s="6" customFormat="1" ht="39" customHeight="1">
      <c r="B136" s="19"/>
      <c r="C136" s="120" t="s">
        <v>188</v>
      </c>
      <c r="D136" s="120" t="s">
        <v>136</v>
      </c>
      <c r="E136" s="121" t="s">
        <v>645</v>
      </c>
      <c r="F136" s="372" t="s">
        <v>646</v>
      </c>
      <c r="G136" s="373"/>
      <c r="H136" s="373"/>
      <c r="I136" s="373"/>
      <c r="J136" s="122" t="s">
        <v>164</v>
      </c>
      <c r="K136" s="123">
        <v>108.24</v>
      </c>
      <c r="L136" s="374">
        <v>0</v>
      </c>
      <c r="M136" s="373"/>
      <c r="N136" s="374">
        <f>ROUND($L$136*$K$136,2)</f>
        <v>0</v>
      </c>
      <c r="O136" s="373"/>
      <c r="P136" s="373"/>
      <c r="Q136" s="373"/>
      <c r="R136" s="20"/>
      <c r="T136" s="124"/>
      <c r="U136" s="26" t="s">
        <v>45</v>
      </c>
      <c r="V136" s="125">
        <v>1.587</v>
      </c>
      <c r="W136" s="125">
        <f>$V$136*$K$136</f>
        <v>171.77687999999998</v>
      </c>
      <c r="X136" s="125">
        <v>0</v>
      </c>
      <c r="Y136" s="125">
        <f>$X$136*$K$136</f>
        <v>0</v>
      </c>
      <c r="Z136" s="125">
        <v>0</v>
      </c>
      <c r="AA136" s="126">
        <f>$Z$136*$K$136</f>
        <v>0</v>
      </c>
      <c r="AR136" s="6" t="s">
        <v>140</v>
      </c>
      <c r="AT136" s="6" t="s">
        <v>136</v>
      </c>
      <c r="AU136" s="6" t="s">
        <v>80</v>
      </c>
      <c r="AY136" s="6" t="s">
        <v>135</v>
      </c>
      <c r="BE136" s="99">
        <f>IF($U$136="základní",$N$136,0)</f>
        <v>0</v>
      </c>
      <c r="BF136" s="99">
        <f>IF($U$136="snížená",$N$136,0)</f>
        <v>0</v>
      </c>
      <c r="BG136" s="99">
        <f>IF($U$136="zákl. přenesená",$N$136,0)</f>
        <v>0</v>
      </c>
      <c r="BH136" s="99">
        <f>IF($U$136="sníž. přenesená",$N$136,0)</f>
        <v>0</v>
      </c>
      <c r="BI136" s="99">
        <f>IF($U$136="nulová",$N$136,0)</f>
        <v>0</v>
      </c>
      <c r="BJ136" s="6" t="s">
        <v>20</v>
      </c>
      <c r="BK136" s="99">
        <f>ROUND($L$136*$K$136,2)</f>
        <v>0</v>
      </c>
      <c r="BL136" s="6" t="s">
        <v>140</v>
      </c>
    </row>
    <row r="137" spans="2:64" s="6" customFormat="1" ht="15.75" customHeight="1">
      <c r="B137" s="19"/>
      <c r="C137" s="127" t="s">
        <v>191</v>
      </c>
      <c r="D137" s="127" t="s">
        <v>208</v>
      </c>
      <c r="E137" s="128" t="s">
        <v>647</v>
      </c>
      <c r="F137" s="377" t="s">
        <v>648</v>
      </c>
      <c r="G137" s="378"/>
      <c r="H137" s="378"/>
      <c r="I137" s="378"/>
      <c r="J137" s="129" t="s">
        <v>173</v>
      </c>
      <c r="K137" s="130">
        <v>216.48</v>
      </c>
      <c r="L137" s="374">
        <v>0</v>
      </c>
      <c r="M137" s="373"/>
      <c r="N137" s="379">
        <f>ROUND($L$137*$K$137,2)</f>
        <v>0</v>
      </c>
      <c r="O137" s="373"/>
      <c r="P137" s="373"/>
      <c r="Q137" s="373"/>
      <c r="R137" s="20"/>
      <c r="T137" s="124"/>
      <c r="U137" s="26" t="s">
        <v>45</v>
      </c>
      <c r="V137" s="125">
        <v>0</v>
      </c>
      <c r="W137" s="125">
        <f>$V$137*$K$137</f>
        <v>0</v>
      </c>
      <c r="X137" s="125">
        <v>1</v>
      </c>
      <c r="Y137" s="125">
        <f>$X$137*$K$137</f>
        <v>216.48</v>
      </c>
      <c r="Z137" s="125">
        <v>0</v>
      </c>
      <c r="AA137" s="126">
        <f>$Z$137*$K$137</f>
        <v>0</v>
      </c>
      <c r="AR137" s="6" t="s">
        <v>157</v>
      </c>
      <c r="AT137" s="6" t="s">
        <v>208</v>
      </c>
      <c r="AU137" s="6" t="s">
        <v>80</v>
      </c>
      <c r="AY137" s="6" t="s">
        <v>135</v>
      </c>
      <c r="BE137" s="99">
        <f>IF($U$137="základní",$N$137,0)</f>
        <v>0</v>
      </c>
      <c r="BF137" s="99">
        <f>IF($U$137="snížená",$N$137,0)</f>
        <v>0</v>
      </c>
      <c r="BG137" s="99">
        <f>IF($U$137="zákl. přenesená",$N$137,0)</f>
        <v>0</v>
      </c>
      <c r="BH137" s="99">
        <f>IF($U$137="sníž. přenesená",$N$137,0)</f>
        <v>0</v>
      </c>
      <c r="BI137" s="99">
        <f>IF($U$137="nulová",$N$137,0)</f>
        <v>0</v>
      </c>
      <c r="BJ137" s="6" t="s">
        <v>20</v>
      </c>
      <c r="BK137" s="99">
        <f>ROUND($L$137*$K$137,2)</f>
        <v>0</v>
      </c>
      <c r="BL137" s="6" t="s">
        <v>140</v>
      </c>
    </row>
    <row r="138" spans="2:63" s="110" customFormat="1" ht="30.75" customHeight="1">
      <c r="B138" s="111"/>
      <c r="D138" s="119" t="s">
        <v>111</v>
      </c>
      <c r="N138" s="383">
        <f>$BK$138</f>
        <v>0</v>
      </c>
      <c r="O138" s="384"/>
      <c r="P138" s="384"/>
      <c r="Q138" s="384"/>
      <c r="R138" s="114"/>
      <c r="T138" s="115"/>
      <c r="W138" s="116">
        <f>$W$139</f>
        <v>52.1532</v>
      </c>
      <c r="Y138" s="116">
        <f>$Y$139</f>
        <v>0</v>
      </c>
      <c r="AA138" s="117">
        <f>$AA$139</f>
        <v>0</v>
      </c>
      <c r="AR138" s="113" t="s">
        <v>20</v>
      </c>
      <c r="AT138" s="113" t="s">
        <v>76</v>
      </c>
      <c r="AU138" s="113" t="s">
        <v>20</v>
      </c>
      <c r="AY138" s="113" t="s">
        <v>135</v>
      </c>
      <c r="BK138" s="118">
        <f>$BK$139</f>
        <v>0</v>
      </c>
    </row>
    <row r="139" spans="2:64" s="6" customFormat="1" ht="27" customHeight="1">
      <c r="B139" s="19"/>
      <c r="C139" s="120" t="s">
        <v>194</v>
      </c>
      <c r="D139" s="120" t="s">
        <v>136</v>
      </c>
      <c r="E139" s="121" t="s">
        <v>352</v>
      </c>
      <c r="F139" s="372" t="s">
        <v>353</v>
      </c>
      <c r="G139" s="373"/>
      <c r="H139" s="373"/>
      <c r="I139" s="373"/>
      <c r="J139" s="122" t="s">
        <v>164</v>
      </c>
      <c r="K139" s="123">
        <v>39.6</v>
      </c>
      <c r="L139" s="374">
        <v>0</v>
      </c>
      <c r="M139" s="373"/>
      <c r="N139" s="374">
        <f>ROUND($L$139*$K$139,2)</f>
        <v>0</v>
      </c>
      <c r="O139" s="373"/>
      <c r="P139" s="373"/>
      <c r="Q139" s="373"/>
      <c r="R139" s="20"/>
      <c r="T139" s="124"/>
      <c r="U139" s="26" t="s">
        <v>45</v>
      </c>
      <c r="V139" s="125">
        <v>1.317</v>
      </c>
      <c r="W139" s="125">
        <f>$V$139*$K$139</f>
        <v>52.1532</v>
      </c>
      <c r="X139" s="125">
        <v>0</v>
      </c>
      <c r="Y139" s="125">
        <f>$X$139*$K$139</f>
        <v>0</v>
      </c>
      <c r="Z139" s="125">
        <v>0</v>
      </c>
      <c r="AA139" s="126">
        <f>$Z$139*$K$139</f>
        <v>0</v>
      </c>
      <c r="AR139" s="6" t="s">
        <v>140</v>
      </c>
      <c r="AT139" s="6" t="s">
        <v>136</v>
      </c>
      <c r="AU139" s="6" t="s">
        <v>80</v>
      </c>
      <c r="AY139" s="6" t="s">
        <v>135</v>
      </c>
      <c r="BE139" s="99">
        <f>IF($U$139="základní",$N$139,0)</f>
        <v>0</v>
      </c>
      <c r="BF139" s="99">
        <f>IF($U$139="snížená",$N$139,0)</f>
        <v>0</v>
      </c>
      <c r="BG139" s="99">
        <f>IF($U$139="zákl. přenesená",$N$139,0)</f>
        <v>0</v>
      </c>
      <c r="BH139" s="99">
        <f>IF($U$139="sníž. přenesená",$N$139,0)</f>
        <v>0</v>
      </c>
      <c r="BI139" s="99">
        <f>IF($U$139="nulová",$N$139,0)</f>
        <v>0</v>
      </c>
      <c r="BJ139" s="6" t="s">
        <v>20</v>
      </c>
      <c r="BK139" s="99">
        <f>ROUND($L$139*$K$139,2)</f>
        <v>0</v>
      </c>
      <c r="BL139" s="6" t="s">
        <v>140</v>
      </c>
    </row>
    <row r="140" spans="2:63" s="110" customFormat="1" ht="30.75" customHeight="1">
      <c r="B140" s="111"/>
      <c r="D140" s="119" t="s">
        <v>112</v>
      </c>
      <c r="N140" s="383">
        <f>$BK$140</f>
        <v>0</v>
      </c>
      <c r="O140" s="384"/>
      <c r="P140" s="384"/>
      <c r="Q140" s="384"/>
      <c r="R140" s="114"/>
      <c r="T140" s="115"/>
      <c r="W140" s="116">
        <f>SUM($W$141:$W$144)</f>
        <v>24.597</v>
      </c>
      <c r="Y140" s="116">
        <f>SUM($Y$141:$Y$144)</f>
        <v>14.343074999999999</v>
      </c>
      <c r="AA140" s="117">
        <f>SUM($AA$141:$AA$144)</f>
        <v>0</v>
      </c>
      <c r="AR140" s="113" t="s">
        <v>20</v>
      </c>
      <c r="AT140" s="113" t="s">
        <v>76</v>
      </c>
      <c r="AU140" s="113" t="s">
        <v>20</v>
      </c>
      <c r="AY140" s="113" t="s">
        <v>135</v>
      </c>
      <c r="BK140" s="118">
        <f>SUM($BK$141:$BK$144)</f>
        <v>0</v>
      </c>
    </row>
    <row r="141" spans="2:64" s="6" customFormat="1" ht="15.75" customHeight="1">
      <c r="B141" s="19"/>
      <c r="C141" s="120" t="s">
        <v>7</v>
      </c>
      <c r="D141" s="120" t="s">
        <v>136</v>
      </c>
      <c r="E141" s="121" t="s">
        <v>319</v>
      </c>
      <c r="F141" s="372" t="s">
        <v>726</v>
      </c>
      <c r="G141" s="373"/>
      <c r="H141" s="373"/>
      <c r="I141" s="373"/>
      <c r="J141" s="122" t="s">
        <v>139</v>
      </c>
      <c r="K141" s="123">
        <v>67.5</v>
      </c>
      <c r="L141" s="374">
        <v>0</v>
      </c>
      <c r="M141" s="373"/>
      <c r="N141" s="374">
        <f>ROUND($L$141*$K$141,2)</f>
        <v>0</v>
      </c>
      <c r="O141" s="373"/>
      <c r="P141" s="373"/>
      <c r="Q141" s="373"/>
      <c r="R141" s="20"/>
      <c r="T141" s="124"/>
      <c r="U141" s="26" t="s">
        <v>45</v>
      </c>
      <c r="V141" s="125">
        <v>0.031</v>
      </c>
      <c r="W141" s="125">
        <f>$V$141*$K$141</f>
        <v>2.0925</v>
      </c>
      <c r="X141" s="125">
        <v>0</v>
      </c>
      <c r="Y141" s="125">
        <f>$X$141*$K$141</f>
        <v>0</v>
      </c>
      <c r="Z141" s="125">
        <v>0</v>
      </c>
      <c r="AA141" s="126">
        <f>$Z$141*$K$141</f>
        <v>0</v>
      </c>
      <c r="AR141" s="6" t="s">
        <v>140</v>
      </c>
      <c r="AT141" s="6" t="s">
        <v>136</v>
      </c>
      <c r="AU141" s="6" t="s">
        <v>80</v>
      </c>
      <c r="AY141" s="6" t="s">
        <v>135</v>
      </c>
      <c r="BE141" s="99">
        <f>IF($U$141="základní",$N$141,0)</f>
        <v>0</v>
      </c>
      <c r="BF141" s="99">
        <f>IF($U$141="snížená",$N$141,0)</f>
        <v>0</v>
      </c>
      <c r="BG141" s="99">
        <f>IF($U$141="zákl. přenesená",$N$141,0)</f>
        <v>0</v>
      </c>
      <c r="BH141" s="99">
        <f>IF($U$141="sníž. přenesená",$N$141,0)</f>
        <v>0</v>
      </c>
      <c r="BI141" s="99">
        <f>IF($U$141="nulová",$N$141,0)</f>
        <v>0</v>
      </c>
      <c r="BJ141" s="6" t="s">
        <v>20</v>
      </c>
      <c r="BK141" s="99">
        <f>ROUND($L$141*$K$141,2)</f>
        <v>0</v>
      </c>
      <c r="BL141" s="6" t="s">
        <v>140</v>
      </c>
    </row>
    <row r="142" spans="2:64" s="6" customFormat="1" ht="27" customHeight="1">
      <c r="B142" s="19"/>
      <c r="C142" s="120" t="s">
        <v>201</v>
      </c>
      <c r="D142" s="120" t="s">
        <v>136</v>
      </c>
      <c r="E142" s="121" t="s">
        <v>727</v>
      </c>
      <c r="F142" s="372" t="s">
        <v>728</v>
      </c>
      <c r="G142" s="373"/>
      <c r="H142" s="373"/>
      <c r="I142" s="373"/>
      <c r="J142" s="122" t="s">
        <v>139</v>
      </c>
      <c r="K142" s="123">
        <v>67.5</v>
      </c>
      <c r="L142" s="374">
        <v>0</v>
      </c>
      <c r="M142" s="373"/>
      <c r="N142" s="374">
        <f>ROUND($L$142*$K$142,2)</f>
        <v>0</v>
      </c>
      <c r="O142" s="373"/>
      <c r="P142" s="373"/>
      <c r="Q142" s="373"/>
      <c r="R142" s="20"/>
      <c r="T142" s="124"/>
      <c r="U142" s="26" t="s">
        <v>45</v>
      </c>
      <c r="V142" s="125">
        <v>0.183</v>
      </c>
      <c r="W142" s="125">
        <f>$V$142*$K$142</f>
        <v>12.3525</v>
      </c>
      <c r="X142" s="125">
        <v>0.20745</v>
      </c>
      <c r="Y142" s="125">
        <f>$X$142*$K$142</f>
        <v>14.002875</v>
      </c>
      <c r="Z142" s="125">
        <v>0</v>
      </c>
      <c r="AA142" s="126">
        <f>$Z$142*$K$142</f>
        <v>0</v>
      </c>
      <c r="AR142" s="6" t="s">
        <v>140</v>
      </c>
      <c r="AT142" s="6" t="s">
        <v>136</v>
      </c>
      <c r="AU142" s="6" t="s">
        <v>80</v>
      </c>
      <c r="AY142" s="6" t="s">
        <v>135</v>
      </c>
      <c r="BE142" s="99">
        <f>IF($U$142="základní",$N$142,0)</f>
        <v>0</v>
      </c>
      <c r="BF142" s="99">
        <f>IF($U$142="snížená",$N$142,0)</f>
        <v>0</v>
      </c>
      <c r="BG142" s="99">
        <f>IF($U$142="zákl. přenesená",$N$142,0)</f>
        <v>0</v>
      </c>
      <c r="BH142" s="99">
        <f>IF($U$142="sníž. přenesená",$N$142,0)</f>
        <v>0</v>
      </c>
      <c r="BI142" s="99">
        <f>IF($U$142="nulová",$N$142,0)</f>
        <v>0</v>
      </c>
      <c r="BJ142" s="6" t="s">
        <v>20</v>
      </c>
      <c r="BK142" s="99">
        <f>ROUND($L$142*$K$142,2)</f>
        <v>0</v>
      </c>
      <c r="BL142" s="6" t="s">
        <v>140</v>
      </c>
    </row>
    <row r="143" spans="2:64" s="6" customFormat="1" ht="27" customHeight="1">
      <c r="B143" s="19"/>
      <c r="C143" s="120" t="s">
        <v>204</v>
      </c>
      <c r="D143" s="120" t="s">
        <v>136</v>
      </c>
      <c r="E143" s="121" t="s">
        <v>729</v>
      </c>
      <c r="F143" s="372" t="s">
        <v>730</v>
      </c>
      <c r="G143" s="373"/>
      <c r="H143" s="373"/>
      <c r="I143" s="373"/>
      <c r="J143" s="122" t="s">
        <v>139</v>
      </c>
      <c r="K143" s="123">
        <v>67.5</v>
      </c>
      <c r="L143" s="374">
        <v>0</v>
      </c>
      <c r="M143" s="373"/>
      <c r="N143" s="374">
        <f>ROUND($L$143*$K$143,2)</f>
        <v>0</v>
      </c>
      <c r="O143" s="373"/>
      <c r="P143" s="373"/>
      <c r="Q143" s="373"/>
      <c r="R143" s="20"/>
      <c r="T143" s="124"/>
      <c r="U143" s="26" t="s">
        <v>45</v>
      </c>
      <c r="V143" s="125">
        <v>0.086</v>
      </c>
      <c r="W143" s="125">
        <f>$V$143*$K$143</f>
        <v>5.805</v>
      </c>
      <c r="X143" s="125">
        <v>0</v>
      </c>
      <c r="Y143" s="125">
        <f>$X$143*$K$143</f>
        <v>0</v>
      </c>
      <c r="Z143" s="125">
        <v>0</v>
      </c>
      <c r="AA143" s="126">
        <f>$Z$143*$K$143</f>
        <v>0</v>
      </c>
      <c r="AR143" s="6" t="s">
        <v>140</v>
      </c>
      <c r="AT143" s="6" t="s">
        <v>136</v>
      </c>
      <c r="AU143" s="6" t="s">
        <v>80</v>
      </c>
      <c r="AY143" s="6" t="s">
        <v>135</v>
      </c>
      <c r="BE143" s="99">
        <f>IF($U$143="základní",$N$143,0)</f>
        <v>0</v>
      </c>
      <c r="BF143" s="99">
        <f>IF($U$143="snížená",$N$143,0)</f>
        <v>0</v>
      </c>
      <c r="BG143" s="99">
        <f>IF($U$143="zákl. přenesená",$N$143,0)</f>
        <v>0</v>
      </c>
      <c r="BH143" s="99">
        <f>IF($U$143="sníž. přenesená",$N$143,0)</f>
        <v>0</v>
      </c>
      <c r="BI143" s="99">
        <f>IF($U$143="nulová",$N$143,0)</f>
        <v>0</v>
      </c>
      <c r="BJ143" s="6" t="s">
        <v>20</v>
      </c>
      <c r="BK143" s="99">
        <f>ROUND($L$143*$K$143,2)</f>
        <v>0</v>
      </c>
      <c r="BL143" s="6" t="s">
        <v>140</v>
      </c>
    </row>
    <row r="144" spans="2:64" s="6" customFormat="1" ht="27" customHeight="1">
      <c r="B144" s="19"/>
      <c r="C144" s="120" t="s">
        <v>207</v>
      </c>
      <c r="D144" s="120" t="s">
        <v>136</v>
      </c>
      <c r="E144" s="121" t="s">
        <v>288</v>
      </c>
      <c r="F144" s="372" t="s">
        <v>289</v>
      </c>
      <c r="G144" s="373"/>
      <c r="H144" s="373"/>
      <c r="I144" s="373"/>
      <c r="J144" s="122" t="s">
        <v>160</v>
      </c>
      <c r="K144" s="123">
        <v>94.5</v>
      </c>
      <c r="L144" s="374">
        <v>0</v>
      </c>
      <c r="M144" s="373"/>
      <c r="N144" s="374">
        <f>ROUND($L$144*$K$144,2)</f>
        <v>0</v>
      </c>
      <c r="O144" s="373"/>
      <c r="P144" s="373"/>
      <c r="Q144" s="373"/>
      <c r="R144" s="20"/>
      <c r="T144" s="124"/>
      <c r="U144" s="26" t="s">
        <v>45</v>
      </c>
      <c r="V144" s="125">
        <v>0.046</v>
      </c>
      <c r="W144" s="125">
        <f>$V$144*$K$144</f>
        <v>4.3469999999999995</v>
      </c>
      <c r="X144" s="125">
        <v>0.0036</v>
      </c>
      <c r="Y144" s="125">
        <f>$X$144*$K$144</f>
        <v>0.3402</v>
      </c>
      <c r="Z144" s="125">
        <v>0</v>
      </c>
      <c r="AA144" s="126">
        <f>$Z$144*$K$144</f>
        <v>0</v>
      </c>
      <c r="AR144" s="6" t="s">
        <v>140</v>
      </c>
      <c r="AT144" s="6" t="s">
        <v>136</v>
      </c>
      <c r="AU144" s="6" t="s">
        <v>80</v>
      </c>
      <c r="AY144" s="6" t="s">
        <v>135</v>
      </c>
      <c r="BE144" s="99">
        <f>IF($U$144="základní",$N$144,0)</f>
        <v>0</v>
      </c>
      <c r="BF144" s="99">
        <f>IF($U$144="snížená",$N$144,0)</f>
        <v>0</v>
      </c>
      <c r="BG144" s="99">
        <f>IF($U$144="zákl. přenesená",$N$144,0)</f>
        <v>0</v>
      </c>
      <c r="BH144" s="99">
        <f>IF($U$144="sníž. přenesená",$N$144,0)</f>
        <v>0</v>
      </c>
      <c r="BI144" s="99">
        <f>IF($U$144="nulová",$N$144,0)</f>
        <v>0</v>
      </c>
      <c r="BJ144" s="6" t="s">
        <v>20</v>
      </c>
      <c r="BK144" s="99">
        <f>ROUND($L$144*$K$144,2)</f>
        <v>0</v>
      </c>
      <c r="BL144" s="6" t="s">
        <v>140</v>
      </c>
    </row>
    <row r="145" spans="2:63" s="110" customFormat="1" ht="30.75" customHeight="1">
      <c r="B145" s="111"/>
      <c r="D145" s="119" t="s">
        <v>712</v>
      </c>
      <c r="N145" s="383">
        <f>$BK$145</f>
        <v>0</v>
      </c>
      <c r="O145" s="384"/>
      <c r="P145" s="384"/>
      <c r="Q145" s="384"/>
      <c r="R145" s="114"/>
      <c r="T145" s="115"/>
      <c r="W145" s="116">
        <f>SUM($W$146:$W$147)</f>
        <v>38.7108</v>
      </c>
      <c r="Y145" s="116">
        <f>SUM($Y$146:$Y$147)</f>
        <v>0.00221</v>
      </c>
      <c r="AA145" s="117">
        <f>SUM($AA$146:$AA$147)</f>
        <v>0</v>
      </c>
      <c r="AR145" s="113" t="s">
        <v>80</v>
      </c>
      <c r="AT145" s="113" t="s">
        <v>76</v>
      </c>
      <c r="AU145" s="113" t="s">
        <v>20</v>
      </c>
      <c r="AY145" s="113" t="s">
        <v>135</v>
      </c>
      <c r="BK145" s="118">
        <f>SUM($BK$146:$BK$147)</f>
        <v>0</v>
      </c>
    </row>
    <row r="146" spans="2:64" s="6" customFormat="1" ht="27" customHeight="1">
      <c r="B146" s="19"/>
      <c r="C146" s="120" t="s">
        <v>211</v>
      </c>
      <c r="D146" s="120" t="s">
        <v>136</v>
      </c>
      <c r="E146" s="121" t="s">
        <v>731</v>
      </c>
      <c r="F146" s="372" t="s">
        <v>732</v>
      </c>
      <c r="G146" s="373"/>
      <c r="H146" s="373"/>
      <c r="I146" s="373"/>
      <c r="J146" s="122" t="s">
        <v>160</v>
      </c>
      <c r="K146" s="123">
        <v>221</v>
      </c>
      <c r="L146" s="374">
        <v>0</v>
      </c>
      <c r="M146" s="373"/>
      <c r="N146" s="374">
        <f>ROUND($L$146*$K$146,2)</f>
        <v>0</v>
      </c>
      <c r="O146" s="373"/>
      <c r="P146" s="373"/>
      <c r="Q146" s="373"/>
      <c r="R146" s="20"/>
      <c r="T146" s="124"/>
      <c r="U146" s="26" t="s">
        <v>45</v>
      </c>
      <c r="V146" s="125">
        <v>0.15</v>
      </c>
      <c r="W146" s="125">
        <f>$V$146*$K$146</f>
        <v>33.15</v>
      </c>
      <c r="X146" s="125">
        <v>1E-05</v>
      </c>
      <c r="Y146" s="125">
        <f>$X$146*$K$146</f>
        <v>0.00221</v>
      </c>
      <c r="Z146" s="125">
        <v>0</v>
      </c>
      <c r="AA146" s="126">
        <f>$Z$146*$K$146</f>
        <v>0</v>
      </c>
      <c r="AR146" s="6" t="s">
        <v>182</v>
      </c>
      <c r="AT146" s="6" t="s">
        <v>136</v>
      </c>
      <c r="AU146" s="6" t="s">
        <v>80</v>
      </c>
      <c r="AY146" s="6" t="s">
        <v>135</v>
      </c>
      <c r="BE146" s="99">
        <f>IF($U$146="základní",$N$146,0)</f>
        <v>0</v>
      </c>
      <c r="BF146" s="99">
        <f>IF($U$146="snížená",$N$146,0)</f>
        <v>0</v>
      </c>
      <c r="BG146" s="99">
        <f>IF($U$146="zákl. přenesená",$N$146,0)</f>
        <v>0</v>
      </c>
      <c r="BH146" s="99">
        <f>IF($U$146="sníž. přenesená",$N$146,0)</f>
        <v>0</v>
      </c>
      <c r="BI146" s="99">
        <f>IF($U$146="nulová",$N$146,0)</f>
        <v>0</v>
      </c>
      <c r="BJ146" s="6" t="s">
        <v>20</v>
      </c>
      <c r="BK146" s="99">
        <f>ROUND($L$146*$K$146,2)</f>
        <v>0</v>
      </c>
      <c r="BL146" s="6" t="s">
        <v>182</v>
      </c>
    </row>
    <row r="147" spans="2:64" s="6" customFormat="1" ht="15.75" customHeight="1">
      <c r="B147" s="19"/>
      <c r="C147" s="120" t="s">
        <v>214</v>
      </c>
      <c r="D147" s="120" t="s">
        <v>136</v>
      </c>
      <c r="E147" s="121" t="s">
        <v>733</v>
      </c>
      <c r="F147" s="372" t="s">
        <v>734</v>
      </c>
      <c r="G147" s="373"/>
      <c r="H147" s="373"/>
      <c r="I147" s="373"/>
      <c r="J147" s="122" t="s">
        <v>164</v>
      </c>
      <c r="K147" s="123">
        <v>2.4</v>
      </c>
      <c r="L147" s="374">
        <v>0</v>
      </c>
      <c r="M147" s="373"/>
      <c r="N147" s="374">
        <f>ROUND($L$147*$K$147,2)</f>
        <v>0</v>
      </c>
      <c r="O147" s="373"/>
      <c r="P147" s="373"/>
      <c r="Q147" s="373"/>
      <c r="R147" s="20"/>
      <c r="T147" s="124"/>
      <c r="U147" s="26" t="s">
        <v>45</v>
      </c>
      <c r="V147" s="125">
        <v>2.317</v>
      </c>
      <c r="W147" s="125">
        <f>$V$147*$K$147</f>
        <v>5.5608</v>
      </c>
      <c r="X147" s="125">
        <v>0</v>
      </c>
      <c r="Y147" s="125">
        <f>$X$147*$K$147</f>
        <v>0</v>
      </c>
      <c r="Z147" s="125">
        <v>0</v>
      </c>
      <c r="AA147" s="126">
        <f>$Z$147*$K$147</f>
        <v>0</v>
      </c>
      <c r="AR147" s="6" t="s">
        <v>140</v>
      </c>
      <c r="AT147" s="6" t="s">
        <v>136</v>
      </c>
      <c r="AU147" s="6" t="s">
        <v>80</v>
      </c>
      <c r="AY147" s="6" t="s">
        <v>135</v>
      </c>
      <c r="BE147" s="99">
        <f>IF($U$147="základní",$N$147,0)</f>
        <v>0</v>
      </c>
      <c r="BF147" s="99">
        <f>IF($U$147="snížená",$N$147,0)</f>
        <v>0</v>
      </c>
      <c r="BG147" s="99">
        <f>IF($U$147="zákl. přenesená",$N$147,0)</f>
        <v>0</v>
      </c>
      <c r="BH147" s="99">
        <f>IF($U$147="sníž. přenesená",$N$147,0)</f>
        <v>0</v>
      </c>
      <c r="BI147" s="99">
        <f>IF($U$147="nulová",$N$147,0)</f>
        <v>0</v>
      </c>
      <c r="BJ147" s="6" t="s">
        <v>20</v>
      </c>
      <c r="BK147" s="99">
        <f>ROUND($L$147*$K$147,2)</f>
        <v>0</v>
      </c>
      <c r="BL147" s="6" t="s">
        <v>140</v>
      </c>
    </row>
    <row r="148" spans="2:63" s="110" customFormat="1" ht="30.75" customHeight="1">
      <c r="B148" s="111"/>
      <c r="D148" s="119" t="s">
        <v>113</v>
      </c>
      <c r="N148" s="383">
        <f>$BK$148</f>
        <v>0</v>
      </c>
      <c r="O148" s="384"/>
      <c r="P148" s="384"/>
      <c r="Q148" s="384"/>
      <c r="R148" s="114"/>
      <c r="T148" s="115"/>
      <c r="W148" s="116">
        <f>SUM($W$149:$W$176)</f>
        <v>165.01600000000002</v>
      </c>
      <c r="Y148" s="116">
        <f>SUM($Y$149:$Y$176)</f>
        <v>3.0760180000000004</v>
      </c>
      <c r="AA148" s="117">
        <f>SUM($AA$149:$AA$176)</f>
        <v>0</v>
      </c>
      <c r="AR148" s="113" t="s">
        <v>20</v>
      </c>
      <c r="AT148" s="113" t="s">
        <v>76</v>
      </c>
      <c r="AU148" s="113" t="s">
        <v>20</v>
      </c>
      <c r="AY148" s="113" t="s">
        <v>135</v>
      </c>
      <c r="BK148" s="118">
        <f>SUM($BK$149:$BK$176)</f>
        <v>0</v>
      </c>
    </row>
    <row r="149" spans="2:64" s="6" customFormat="1" ht="39" customHeight="1">
      <c r="B149" s="19"/>
      <c r="C149" s="120" t="s">
        <v>217</v>
      </c>
      <c r="D149" s="120" t="s">
        <v>136</v>
      </c>
      <c r="E149" s="121" t="s">
        <v>735</v>
      </c>
      <c r="F149" s="372" t="s">
        <v>736</v>
      </c>
      <c r="G149" s="373"/>
      <c r="H149" s="373"/>
      <c r="I149" s="373"/>
      <c r="J149" s="122" t="s">
        <v>160</v>
      </c>
      <c r="K149" s="123">
        <v>202</v>
      </c>
      <c r="L149" s="374">
        <v>0</v>
      </c>
      <c r="M149" s="373"/>
      <c r="N149" s="374">
        <f>ROUND($L$149*$K$149,2)</f>
        <v>0</v>
      </c>
      <c r="O149" s="373"/>
      <c r="P149" s="373"/>
      <c r="Q149" s="373"/>
      <c r="R149" s="20"/>
      <c r="T149" s="124"/>
      <c r="U149" s="26" t="s">
        <v>45</v>
      </c>
      <c r="V149" s="125">
        <v>0.193</v>
      </c>
      <c r="W149" s="125">
        <f>$V$149*$K$149</f>
        <v>38.986000000000004</v>
      </c>
      <c r="X149" s="125">
        <v>0</v>
      </c>
      <c r="Y149" s="125">
        <f>$X$149*$K$149</f>
        <v>0</v>
      </c>
      <c r="Z149" s="125">
        <v>0</v>
      </c>
      <c r="AA149" s="126">
        <f>$Z$149*$K$149</f>
        <v>0</v>
      </c>
      <c r="AR149" s="6" t="s">
        <v>140</v>
      </c>
      <c r="AT149" s="6" t="s">
        <v>136</v>
      </c>
      <c r="AU149" s="6" t="s">
        <v>80</v>
      </c>
      <c r="AY149" s="6" t="s">
        <v>135</v>
      </c>
      <c r="BE149" s="99">
        <f>IF($U$149="základní",$N$149,0)</f>
        <v>0</v>
      </c>
      <c r="BF149" s="99">
        <f>IF($U$149="snížená",$N$149,0)</f>
        <v>0</v>
      </c>
      <c r="BG149" s="99">
        <f>IF($U$149="zákl. přenesená",$N$149,0)</f>
        <v>0</v>
      </c>
      <c r="BH149" s="99">
        <f>IF($U$149="sníž. přenesená",$N$149,0)</f>
        <v>0</v>
      </c>
      <c r="BI149" s="99">
        <f>IF($U$149="nulová",$N$149,0)</f>
        <v>0</v>
      </c>
      <c r="BJ149" s="6" t="s">
        <v>20</v>
      </c>
      <c r="BK149" s="99">
        <f>ROUND($L$149*$K$149,2)</f>
        <v>0</v>
      </c>
      <c r="BL149" s="6" t="s">
        <v>140</v>
      </c>
    </row>
    <row r="150" spans="2:64" s="6" customFormat="1" ht="15.75" customHeight="1">
      <c r="B150" s="19"/>
      <c r="C150" s="127" t="s">
        <v>220</v>
      </c>
      <c r="D150" s="127" t="s">
        <v>208</v>
      </c>
      <c r="E150" s="128" t="s">
        <v>737</v>
      </c>
      <c r="F150" s="377" t="s">
        <v>738</v>
      </c>
      <c r="G150" s="378"/>
      <c r="H150" s="378"/>
      <c r="I150" s="378"/>
      <c r="J150" s="129" t="s">
        <v>160</v>
      </c>
      <c r="K150" s="130">
        <v>212.1</v>
      </c>
      <c r="L150" s="379">
        <v>0</v>
      </c>
      <c r="M150" s="378"/>
      <c r="N150" s="379">
        <f>ROUND($L$150*$K$150,2)</f>
        <v>0</v>
      </c>
      <c r="O150" s="373"/>
      <c r="P150" s="373"/>
      <c r="Q150" s="373"/>
      <c r="R150" s="20"/>
      <c r="T150" s="124"/>
      <c r="U150" s="26" t="s">
        <v>45</v>
      </c>
      <c r="V150" s="125">
        <v>0</v>
      </c>
      <c r="W150" s="125">
        <f>$V$150*$K$150</f>
        <v>0</v>
      </c>
      <c r="X150" s="125">
        <v>0.00318</v>
      </c>
      <c r="Y150" s="125">
        <f>$X$150*$K$150</f>
        <v>0.674478</v>
      </c>
      <c r="Z150" s="125">
        <v>0</v>
      </c>
      <c r="AA150" s="126">
        <f>$Z$150*$K$150</f>
        <v>0</v>
      </c>
      <c r="AR150" s="6" t="s">
        <v>157</v>
      </c>
      <c r="AT150" s="6" t="s">
        <v>208</v>
      </c>
      <c r="AU150" s="6" t="s">
        <v>80</v>
      </c>
      <c r="AY150" s="6" t="s">
        <v>135</v>
      </c>
      <c r="BE150" s="99">
        <f>IF($U$150="základní",$N$150,0)</f>
        <v>0</v>
      </c>
      <c r="BF150" s="99">
        <f>IF($U$150="snížená",$N$150,0)</f>
        <v>0</v>
      </c>
      <c r="BG150" s="99">
        <f>IF($U$150="zákl. přenesená",$N$150,0)</f>
        <v>0</v>
      </c>
      <c r="BH150" s="99">
        <f>IF($U$150="sníž. přenesená",$N$150,0)</f>
        <v>0</v>
      </c>
      <c r="BI150" s="99">
        <f>IF($U$150="nulová",$N$150,0)</f>
        <v>0</v>
      </c>
      <c r="BJ150" s="6" t="s">
        <v>20</v>
      </c>
      <c r="BK150" s="99">
        <f>ROUND($L$150*$K$150,2)</f>
        <v>0</v>
      </c>
      <c r="BL150" s="6" t="s">
        <v>140</v>
      </c>
    </row>
    <row r="151" spans="2:64" s="6" customFormat="1" ht="27" customHeight="1">
      <c r="B151" s="19"/>
      <c r="C151" s="120" t="s">
        <v>223</v>
      </c>
      <c r="D151" s="120" t="s">
        <v>136</v>
      </c>
      <c r="E151" s="121" t="s">
        <v>739</v>
      </c>
      <c r="F151" s="372" t="s">
        <v>740</v>
      </c>
      <c r="G151" s="373"/>
      <c r="H151" s="373"/>
      <c r="I151" s="373"/>
      <c r="J151" s="122" t="s">
        <v>296</v>
      </c>
      <c r="K151" s="123">
        <v>28</v>
      </c>
      <c r="L151" s="374">
        <v>0</v>
      </c>
      <c r="M151" s="373"/>
      <c r="N151" s="374">
        <f>ROUND($L$151*$K$151,2)</f>
        <v>0</v>
      </c>
      <c r="O151" s="373"/>
      <c r="P151" s="373"/>
      <c r="Q151" s="373"/>
      <c r="R151" s="20"/>
      <c r="T151" s="124"/>
      <c r="U151" s="26" t="s">
        <v>45</v>
      </c>
      <c r="V151" s="125">
        <v>2.388</v>
      </c>
      <c r="W151" s="125">
        <f>$V$151*$K$151</f>
        <v>66.864</v>
      </c>
      <c r="X151" s="125">
        <v>0.01393</v>
      </c>
      <c r="Y151" s="125">
        <f>$X$151*$K$151</f>
        <v>0.39004</v>
      </c>
      <c r="Z151" s="125">
        <v>0</v>
      </c>
      <c r="AA151" s="126">
        <f>$Z$151*$K$151</f>
        <v>0</v>
      </c>
      <c r="AR151" s="6" t="s">
        <v>182</v>
      </c>
      <c r="AT151" s="6" t="s">
        <v>136</v>
      </c>
      <c r="AU151" s="6" t="s">
        <v>80</v>
      </c>
      <c r="AY151" s="6" t="s">
        <v>135</v>
      </c>
      <c r="BE151" s="99">
        <f>IF($U$151="základní",$N$151,0)</f>
        <v>0</v>
      </c>
      <c r="BF151" s="99">
        <f>IF($U$151="snížená",$N$151,0)</f>
        <v>0</v>
      </c>
      <c r="BG151" s="99">
        <f>IF($U$151="zákl. přenesená",$N$151,0)</f>
        <v>0</v>
      </c>
      <c r="BH151" s="99">
        <f>IF($U$151="sníž. přenesená",$N$151,0)</f>
        <v>0</v>
      </c>
      <c r="BI151" s="99">
        <f>IF($U$151="nulová",$N$151,0)</f>
        <v>0</v>
      </c>
      <c r="BJ151" s="6" t="s">
        <v>20</v>
      </c>
      <c r="BK151" s="99">
        <f>ROUND($L$151*$K$151,2)</f>
        <v>0</v>
      </c>
      <c r="BL151" s="6" t="s">
        <v>182</v>
      </c>
    </row>
    <row r="152" spans="2:64" s="6" customFormat="1" ht="27" customHeight="1">
      <c r="B152" s="19"/>
      <c r="C152" s="127" t="s">
        <v>226</v>
      </c>
      <c r="D152" s="127" t="s">
        <v>208</v>
      </c>
      <c r="E152" s="128" t="s">
        <v>741</v>
      </c>
      <c r="F152" s="377" t="s">
        <v>920</v>
      </c>
      <c r="G152" s="378"/>
      <c r="H152" s="378"/>
      <c r="I152" s="378"/>
      <c r="J152" s="129" t="s">
        <v>296</v>
      </c>
      <c r="K152" s="130">
        <v>1</v>
      </c>
      <c r="L152" s="379">
        <v>0</v>
      </c>
      <c r="M152" s="378"/>
      <c r="N152" s="379">
        <f>ROUND($L$152*$K$152,2)</f>
        <v>0</v>
      </c>
      <c r="O152" s="373"/>
      <c r="P152" s="373"/>
      <c r="Q152" s="373"/>
      <c r="R152" s="20"/>
      <c r="T152" s="124"/>
      <c r="U152" s="26" t="s">
        <v>45</v>
      </c>
      <c r="V152" s="125">
        <v>0</v>
      </c>
      <c r="W152" s="125">
        <f>$V$152*$K$152</f>
        <v>0</v>
      </c>
      <c r="X152" s="125">
        <v>0.00982</v>
      </c>
      <c r="Y152" s="125">
        <f>$X$152*$K$152</f>
        <v>0.00982</v>
      </c>
      <c r="Z152" s="125">
        <v>0</v>
      </c>
      <c r="AA152" s="126">
        <f>$Z$152*$K$152</f>
        <v>0</v>
      </c>
      <c r="AR152" s="6" t="s">
        <v>157</v>
      </c>
      <c r="AT152" s="6" t="s">
        <v>208</v>
      </c>
      <c r="AU152" s="6" t="s">
        <v>80</v>
      </c>
      <c r="AY152" s="6" t="s">
        <v>135</v>
      </c>
      <c r="BE152" s="99">
        <f>IF($U$152="základní",$N$152,0)</f>
        <v>0</v>
      </c>
      <c r="BF152" s="99">
        <f>IF($U$152="snížená",$N$152,0)</f>
        <v>0</v>
      </c>
      <c r="BG152" s="99">
        <f>IF($U$152="zákl. přenesená",$N$152,0)</f>
        <v>0</v>
      </c>
      <c r="BH152" s="99">
        <f>IF($U$152="sníž. přenesená",$N$152,0)</f>
        <v>0</v>
      </c>
      <c r="BI152" s="99">
        <f>IF($U$152="nulová",$N$152,0)</f>
        <v>0</v>
      </c>
      <c r="BJ152" s="6" t="s">
        <v>20</v>
      </c>
      <c r="BK152" s="99">
        <f>ROUND($L$152*$K$152,2)</f>
        <v>0</v>
      </c>
      <c r="BL152" s="6" t="s">
        <v>140</v>
      </c>
    </row>
    <row r="153" spans="2:64" s="6" customFormat="1" ht="15.75" customHeight="1">
      <c r="B153" s="19"/>
      <c r="C153" s="127" t="s">
        <v>230</v>
      </c>
      <c r="D153" s="127" t="s">
        <v>208</v>
      </c>
      <c r="E153" s="128" t="s">
        <v>742</v>
      </c>
      <c r="F153" s="377" t="s">
        <v>743</v>
      </c>
      <c r="G153" s="378"/>
      <c r="H153" s="378"/>
      <c r="I153" s="378"/>
      <c r="J153" s="129" t="s">
        <v>296</v>
      </c>
      <c r="K153" s="130">
        <v>1</v>
      </c>
      <c r="L153" s="374">
        <v>0</v>
      </c>
      <c r="M153" s="373"/>
      <c r="N153" s="379">
        <f>ROUND($L$153*$K$153,2)</f>
        <v>0</v>
      </c>
      <c r="O153" s="373"/>
      <c r="P153" s="373"/>
      <c r="Q153" s="373"/>
      <c r="R153" s="20"/>
      <c r="T153" s="124"/>
      <c r="U153" s="26" t="s">
        <v>45</v>
      </c>
      <c r="V153" s="125">
        <v>0</v>
      </c>
      <c r="W153" s="125">
        <f>$V$153*$K$153</f>
        <v>0</v>
      </c>
      <c r="X153" s="125">
        <v>0.043</v>
      </c>
      <c r="Y153" s="125">
        <f>$X$153*$K$153</f>
        <v>0.043</v>
      </c>
      <c r="Z153" s="125">
        <v>0</v>
      </c>
      <c r="AA153" s="126">
        <f>$Z$153*$K$153</f>
        <v>0</v>
      </c>
      <c r="AR153" s="6" t="s">
        <v>157</v>
      </c>
      <c r="AT153" s="6" t="s">
        <v>208</v>
      </c>
      <c r="AU153" s="6" t="s">
        <v>80</v>
      </c>
      <c r="AY153" s="6" t="s">
        <v>135</v>
      </c>
      <c r="BE153" s="99">
        <f>IF($U$153="základní",$N$153,0)</f>
        <v>0</v>
      </c>
      <c r="BF153" s="99">
        <f>IF($U$153="snížená",$N$153,0)</f>
        <v>0</v>
      </c>
      <c r="BG153" s="99">
        <f>IF($U$153="zákl. přenesená",$N$153,0)</f>
        <v>0</v>
      </c>
      <c r="BH153" s="99">
        <f>IF($U$153="sníž. přenesená",$N$153,0)</f>
        <v>0</v>
      </c>
      <c r="BI153" s="99">
        <f>IF($U$153="nulová",$N$153,0)</f>
        <v>0</v>
      </c>
      <c r="BJ153" s="6" t="s">
        <v>20</v>
      </c>
      <c r="BK153" s="99">
        <f>ROUND($L$153*$K$153,2)</f>
        <v>0</v>
      </c>
      <c r="BL153" s="6" t="s">
        <v>140</v>
      </c>
    </row>
    <row r="154" spans="2:64" s="6" customFormat="1" ht="15.75" customHeight="1">
      <c r="B154" s="19"/>
      <c r="C154" s="127" t="s">
        <v>233</v>
      </c>
      <c r="D154" s="127" t="s">
        <v>208</v>
      </c>
      <c r="E154" s="128" t="s">
        <v>744</v>
      </c>
      <c r="F154" s="377" t="s">
        <v>745</v>
      </c>
      <c r="G154" s="378"/>
      <c r="H154" s="378"/>
      <c r="I154" s="378"/>
      <c r="J154" s="129" t="s">
        <v>296</v>
      </c>
      <c r="K154" s="130">
        <v>4</v>
      </c>
      <c r="L154" s="379">
        <v>0</v>
      </c>
      <c r="M154" s="378"/>
      <c r="N154" s="379">
        <f>ROUND($L$154*$K$154,2)</f>
        <v>0</v>
      </c>
      <c r="O154" s="373"/>
      <c r="P154" s="373"/>
      <c r="Q154" s="373"/>
      <c r="R154" s="20"/>
      <c r="T154" s="124"/>
      <c r="U154" s="26" t="s">
        <v>45</v>
      </c>
      <c r="V154" s="125">
        <v>0</v>
      </c>
      <c r="W154" s="125">
        <f>$V$154*$K$154</f>
        <v>0</v>
      </c>
      <c r="X154" s="125">
        <v>0.075</v>
      </c>
      <c r="Y154" s="125">
        <f>$X$154*$K$154</f>
        <v>0.3</v>
      </c>
      <c r="Z154" s="125">
        <v>0</v>
      </c>
      <c r="AA154" s="126">
        <f>$Z$154*$K$154</f>
        <v>0</v>
      </c>
      <c r="AR154" s="6" t="s">
        <v>157</v>
      </c>
      <c r="AT154" s="6" t="s">
        <v>208</v>
      </c>
      <c r="AU154" s="6" t="s">
        <v>80</v>
      </c>
      <c r="AY154" s="6" t="s">
        <v>135</v>
      </c>
      <c r="BE154" s="99">
        <f>IF($U$154="základní",$N$154,0)</f>
        <v>0</v>
      </c>
      <c r="BF154" s="99">
        <f>IF($U$154="snížená",$N$154,0)</f>
        <v>0</v>
      </c>
      <c r="BG154" s="99">
        <f>IF($U$154="zákl. přenesená",$N$154,0)</f>
        <v>0</v>
      </c>
      <c r="BH154" s="99">
        <f>IF($U$154="sníž. přenesená",$N$154,0)</f>
        <v>0</v>
      </c>
      <c r="BI154" s="99">
        <f>IF($U$154="nulová",$N$154,0)</f>
        <v>0</v>
      </c>
      <c r="BJ154" s="6" t="s">
        <v>20</v>
      </c>
      <c r="BK154" s="99">
        <f>ROUND($L$154*$K$154,2)</f>
        <v>0</v>
      </c>
      <c r="BL154" s="6" t="s">
        <v>140</v>
      </c>
    </row>
    <row r="155" spans="2:64" s="6" customFormat="1" ht="15.75" customHeight="1">
      <c r="B155" s="19"/>
      <c r="C155" s="127" t="s">
        <v>236</v>
      </c>
      <c r="D155" s="127" t="s">
        <v>208</v>
      </c>
      <c r="E155" s="128" t="s">
        <v>746</v>
      </c>
      <c r="F155" s="377" t="s">
        <v>747</v>
      </c>
      <c r="G155" s="378"/>
      <c r="H155" s="378"/>
      <c r="I155" s="378"/>
      <c r="J155" s="129" t="s">
        <v>296</v>
      </c>
      <c r="K155" s="130">
        <v>1</v>
      </c>
      <c r="L155" s="374">
        <v>0</v>
      </c>
      <c r="M155" s="373"/>
      <c r="N155" s="379">
        <f>ROUND($L$155*$K$155,2)</f>
        <v>0</v>
      </c>
      <c r="O155" s="373"/>
      <c r="P155" s="373"/>
      <c r="Q155" s="373"/>
      <c r="R155" s="20"/>
      <c r="T155" s="124"/>
      <c r="U155" s="26" t="s">
        <v>45</v>
      </c>
      <c r="V155" s="125">
        <v>0</v>
      </c>
      <c r="W155" s="125">
        <f>$V$155*$K$155</f>
        <v>0</v>
      </c>
      <c r="X155" s="125">
        <v>0.0141</v>
      </c>
      <c r="Y155" s="125">
        <f>$X$155*$K$155</f>
        <v>0.0141</v>
      </c>
      <c r="Z155" s="125">
        <v>0</v>
      </c>
      <c r="AA155" s="126">
        <f>$Z$155*$K$155</f>
        <v>0</v>
      </c>
      <c r="AR155" s="6" t="s">
        <v>157</v>
      </c>
      <c r="AT155" s="6" t="s">
        <v>208</v>
      </c>
      <c r="AU155" s="6" t="s">
        <v>80</v>
      </c>
      <c r="AY155" s="6" t="s">
        <v>135</v>
      </c>
      <c r="BE155" s="99">
        <f>IF($U$155="základní",$N$155,0)</f>
        <v>0</v>
      </c>
      <c r="BF155" s="99">
        <f>IF($U$155="snížená",$N$155,0)</f>
        <v>0</v>
      </c>
      <c r="BG155" s="99">
        <f>IF($U$155="zákl. přenesená",$N$155,0)</f>
        <v>0</v>
      </c>
      <c r="BH155" s="99">
        <f>IF($U$155="sníž. přenesená",$N$155,0)</f>
        <v>0</v>
      </c>
      <c r="BI155" s="99">
        <f>IF($U$155="nulová",$N$155,0)</f>
        <v>0</v>
      </c>
      <c r="BJ155" s="6" t="s">
        <v>20</v>
      </c>
      <c r="BK155" s="99">
        <f>ROUND($L$155*$K$155,2)</f>
        <v>0</v>
      </c>
      <c r="BL155" s="6" t="s">
        <v>140</v>
      </c>
    </row>
    <row r="156" spans="2:64" s="6" customFormat="1" ht="15.75" customHeight="1">
      <c r="B156" s="19"/>
      <c r="C156" s="120" t="s">
        <v>239</v>
      </c>
      <c r="D156" s="120" t="s">
        <v>136</v>
      </c>
      <c r="E156" s="121" t="s">
        <v>337</v>
      </c>
      <c r="F156" s="372" t="s">
        <v>338</v>
      </c>
      <c r="G156" s="373"/>
      <c r="H156" s="373"/>
      <c r="I156" s="373"/>
      <c r="J156" s="122" t="s">
        <v>296</v>
      </c>
      <c r="K156" s="123">
        <v>14</v>
      </c>
      <c r="L156" s="379">
        <v>0</v>
      </c>
      <c r="M156" s="378"/>
      <c r="N156" s="374">
        <f>ROUND($L$156*$K$156,2)</f>
        <v>0</v>
      </c>
      <c r="O156" s="373"/>
      <c r="P156" s="373"/>
      <c r="Q156" s="373"/>
      <c r="R156" s="20"/>
      <c r="T156" s="124"/>
      <c r="U156" s="26" t="s">
        <v>45</v>
      </c>
      <c r="V156" s="125">
        <v>0.101</v>
      </c>
      <c r="W156" s="125">
        <f>$V$156*$K$156</f>
        <v>1.4140000000000001</v>
      </c>
      <c r="X156" s="125">
        <v>0</v>
      </c>
      <c r="Y156" s="125">
        <f>$X$156*$K$156</f>
        <v>0</v>
      </c>
      <c r="Z156" s="125">
        <v>0</v>
      </c>
      <c r="AA156" s="126">
        <f>$Z$156*$K$156</f>
        <v>0</v>
      </c>
      <c r="AR156" s="6" t="s">
        <v>140</v>
      </c>
      <c r="AT156" s="6" t="s">
        <v>136</v>
      </c>
      <c r="AU156" s="6" t="s">
        <v>80</v>
      </c>
      <c r="AY156" s="6" t="s">
        <v>135</v>
      </c>
      <c r="BE156" s="99">
        <f>IF($U$156="základní",$N$156,0)</f>
        <v>0</v>
      </c>
      <c r="BF156" s="99">
        <f>IF($U$156="snížená",$N$156,0)</f>
        <v>0</v>
      </c>
      <c r="BG156" s="99">
        <f>IF($U$156="zákl. přenesená",$N$156,0)</f>
        <v>0</v>
      </c>
      <c r="BH156" s="99">
        <f>IF($U$156="sníž. přenesená",$N$156,0)</f>
        <v>0</v>
      </c>
      <c r="BI156" s="99">
        <f>IF($U$156="nulová",$N$156,0)</f>
        <v>0</v>
      </c>
      <c r="BJ156" s="6" t="s">
        <v>20</v>
      </c>
      <c r="BK156" s="99">
        <f>ROUND($L$156*$K$156,2)</f>
        <v>0</v>
      </c>
      <c r="BL156" s="6" t="s">
        <v>140</v>
      </c>
    </row>
    <row r="157" spans="2:64" s="6" customFormat="1" ht="27" customHeight="1">
      <c r="B157" s="19"/>
      <c r="C157" s="127" t="s">
        <v>242</v>
      </c>
      <c r="D157" s="127" t="s">
        <v>208</v>
      </c>
      <c r="E157" s="128" t="s">
        <v>340</v>
      </c>
      <c r="F157" s="377" t="s">
        <v>341</v>
      </c>
      <c r="G157" s="378"/>
      <c r="H157" s="378"/>
      <c r="I157" s="378"/>
      <c r="J157" s="129" t="s">
        <v>296</v>
      </c>
      <c r="K157" s="130">
        <v>7</v>
      </c>
      <c r="L157" s="374">
        <v>0</v>
      </c>
      <c r="M157" s="373"/>
      <c r="N157" s="379">
        <f>ROUND($L$157*$K$157,2)</f>
        <v>0</v>
      </c>
      <c r="O157" s="373"/>
      <c r="P157" s="373"/>
      <c r="Q157" s="373"/>
      <c r="R157" s="20"/>
      <c r="T157" s="124"/>
      <c r="U157" s="26" t="s">
        <v>45</v>
      </c>
      <c r="V157" s="125">
        <v>0</v>
      </c>
      <c r="W157" s="125">
        <f>$V$157*$K$157</f>
        <v>0</v>
      </c>
      <c r="X157" s="125">
        <v>0.004</v>
      </c>
      <c r="Y157" s="125">
        <f>$X$157*$K$157</f>
        <v>0.028</v>
      </c>
      <c r="Z157" s="125">
        <v>0</v>
      </c>
      <c r="AA157" s="126">
        <f>$Z$157*$K$157</f>
        <v>0</v>
      </c>
      <c r="AR157" s="6" t="s">
        <v>157</v>
      </c>
      <c r="AT157" s="6" t="s">
        <v>208</v>
      </c>
      <c r="AU157" s="6" t="s">
        <v>80</v>
      </c>
      <c r="AY157" s="6" t="s">
        <v>135</v>
      </c>
      <c r="BE157" s="99">
        <f>IF($U$157="základní",$N$157,0)</f>
        <v>0</v>
      </c>
      <c r="BF157" s="99">
        <f>IF($U$157="snížená",$N$157,0)</f>
        <v>0</v>
      </c>
      <c r="BG157" s="99">
        <f>IF($U$157="zákl. přenesená",$N$157,0)</f>
        <v>0</v>
      </c>
      <c r="BH157" s="99">
        <f>IF($U$157="sníž. přenesená",$N$157,0)</f>
        <v>0</v>
      </c>
      <c r="BI157" s="99">
        <f>IF($U$157="nulová",$N$157,0)</f>
        <v>0</v>
      </c>
      <c r="BJ157" s="6" t="s">
        <v>20</v>
      </c>
      <c r="BK157" s="99">
        <f>ROUND($L$157*$K$157,2)</f>
        <v>0</v>
      </c>
      <c r="BL157" s="6" t="s">
        <v>140</v>
      </c>
    </row>
    <row r="158" spans="2:64" s="6" customFormat="1" ht="27" customHeight="1">
      <c r="B158" s="19"/>
      <c r="C158" s="127" t="s">
        <v>245</v>
      </c>
      <c r="D158" s="127" t="s">
        <v>208</v>
      </c>
      <c r="E158" s="128" t="s">
        <v>748</v>
      </c>
      <c r="F158" s="377" t="s">
        <v>921</v>
      </c>
      <c r="G158" s="378"/>
      <c r="H158" s="378"/>
      <c r="I158" s="378"/>
      <c r="J158" s="129" t="s">
        <v>296</v>
      </c>
      <c r="K158" s="130">
        <v>7</v>
      </c>
      <c r="L158" s="379">
        <v>0</v>
      </c>
      <c r="M158" s="378"/>
      <c r="N158" s="379">
        <f>ROUND($L$158*$K$158,2)</f>
        <v>0</v>
      </c>
      <c r="O158" s="373"/>
      <c r="P158" s="373"/>
      <c r="Q158" s="373"/>
      <c r="R158" s="20"/>
      <c r="T158" s="124"/>
      <c r="U158" s="26" t="s">
        <v>45</v>
      </c>
      <c r="V158" s="125">
        <v>0</v>
      </c>
      <c r="W158" s="125">
        <f>$V$158*$K$158</f>
        <v>0</v>
      </c>
      <c r="X158" s="125">
        <v>0.0035</v>
      </c>
      <c r="Y158" s="125">
        <f>$X$158*$K$158</f>
        <v>0.0245</v>
      </c>
      <c r="Z158" s="125">
        <v>0</v>
      </c>
      <c r="AA158" s="126">
        <f>$Z$158*$K$158</f>
        <v>0</v>
      </c>
      <c r="AR158" s="6" t="s">
        <v>157</v>
      </c>
      <c r="AT158" s="6" t="s">
        <v>208</v>
      </c>
      <c r="AU158" s="6" t="s">
        <v>80</v>
      </c>
      <c r="AY158" s="6" t="s">
        <v>135</v>
      </c>
      <c r="BE158" s="99">
        <f>IF($U$158="základní",$N$158,0)</f>
        <v>0</v>
      </c>
      <c r="BF158" s="99">
        <f>IF($U$158="snížená",$N$158,0)</f>
        <v>0</v>
      </c>
      <c r="BG158" s="99">
        <f>IF($U$158="zákl. přenesená",$N$158,0)</f>
        <v>0</v>
      </c>
      <c r="BH158" s="99">
        <f>IF($U$158="sníž. přenesená",$N$158,0)</f>
        <v>0</v>
      </c>
      <c r="BI158" s="99">
        <f>IF($U$158="nulová",$N$158,0)</f>
        <v>0</v>
      </c>
      <c r="BJ158" s="6" t="s">
        <v>20</v>
      </c>
      <c r="BK158" s="99">
        <f>ROUND($L$158*$K$158,2)</f>
        <v>0</v>
      </c>
      <c r="BL158" s="6" t="s">
        <v>140</v>
      </c>
    </row>
    <row r="159" spans="2:64" s="6" customFormat="1" ht="27" customHeight="1">
      <c r="B159" s="19"/>
      <c r="C159" s="120" t="s">
        <v>248</v>
      </c>
      <c r="D159" s="120" t="s">
        <v>136</v>
      </c>
      <c r="E159" s="121" t="s">
        <v>749</v>
      </c>
      <c r="F159" s="372" t="s">
        <v>750</v>
      </c>
      <c r="G159" s="373"/>
      <c r="H159" s="373"/>
      <c r="I159" s="373"/>
      <c r="J159" s="122" t="s">
        <v>296</v>
      </c>
      <c r="K159" s="123">
        <v>26</v>
      </c>
      <c r="L159" s="374">
        <v>0</v>
      </c>
      <c r="M159" s="373"/>
      <c r="N159" s="374">
        <f>ROUND($L$159*$K$159,2)</f>
        <v>0</v>
      </c>
      <c r="O159" s="373"/>
      <c r="P159" s="373"/>
      <c r="Q159" s="373"/>
      <c r="R159" s="20"/>
      <c r="T159" s="124"/>
      <c r="U159" s="26" t="s">
        <v>45</v>
      </c>
      <c r="V159" s="125">
        <v>0.856</v>
      </c>
      <c r="W159" s="125">
        <f>$V$159*$K$159</f>
        <v>22.256</v>
      </c>
      <c r="X159" s="125">
        <v>0.00162</v>
      </c>
      <c r="Y159" s="125">
        <f>$X$159*$K$159</f>
        <v>0.04212</v>
      </c>
      <c r="Z159" s="125">
        <v>0</v>
      </c>
      <c r="AA159" s="126">
        <f>$Z$159*$K$159</f>
        <v>0</v>
      </c>
      <c r="AR159" s="6" t="s">
        <v>140</v>
      </c>
      <c r="AT159" s="6" t="s">
        <v>136</v>
      </c>
      <c r="AU159" s="6" t="s">
        <v>80</v>
      </c>
      <c r="AY159" s="6" t="s">
        <v>135</v>
      </c>
      <c r="BE159" s="99">
        <f>IF($U$159="základní",$N$159,0)</f>
        <v>0</v>
      </c>
      <c r="BF159" s="99">
        <f>IF($U$159="snížená",$N$159,0)</f>
        <v>0</v>
      </c>
      <c r="BG159" s="99">
        <f>IF($U$159="zákl. přenesená",$N$159,0)</f>
        <v>0</v>
      </c>
      <c r="BH159" s="99">
        <f>IF($U$159="sníž. přenesená",$N$159,0)</f>
        <v>0</v>
      </c>
      <c r="BI159" s="99">
        <f>IF($U$159="nulová",$N$159,0)</f>
        <v>0</v>
      </c>
      <c r="BJ159" s="6" t="s">
        <v>20</v>
      </c>
      <c r="BK159" s="99">
        <f>ROUND($L$159*$K$159,2)</f>
        <v>0</v>
      </c>
      <c r="BL159" s="6" t="s">
        <v>140</v>
      </c>
    </row>
    <row r="160" spans="2:64" s="6" customFormat="1" ht="27" customHeight="1">
      <c r="B160" s="19"/>
      <c r="C160" s="120" t="s">
        <v>251</v>
      </c>
      <c r="D160" s="120" t="s">
        <v>136</v>
      </c>
      <c r="E160" s="121" t="s">
        <v>751</v>
      </c>
      <c r="F160" s="372" t="s">
        <v>752</v>
      </c>
      <c r="G160" s="373"/>
      <c r="H160" s="373"/>
      <c r="I160" s="373"/>
      <c r="J160" s="122" t="s">
        <v>296</v>
      </c>
      <c r="K160" s="123">
        <v>4</v>
      </c>
      <c r="L160" s="379">
        <v>0</v>
      </c>
      <c r="M160" s="378"/>
      <c r="N160" s="374">
        <f>ROUND($L$160*$K$160,2)</f>
        <v>0</v>
      </c>
      <c r="O160" s="373"/>
      <c r="P160" s="373"/>
      <c r="Q160" s="373"/>
      <c r="R160" s="20"/>
      <c r="T160" s="124"/>
      <c r="U160" s="26" t="s">
        <v>45</v>
      </c>
      <c r="V160" s="125">
        <v>2.063</v>
      </c>
      <c r="W160" s="125">
        <f>$V$160*$K$160</f>
        <v>8.252</v>
      </c>
      <c r="X160" s="125">
        <v>0</v>
      </c>
      <c r="Y160" s="125">
        <f>$X$160*$K$160</f>
        <v>0</v>
      </c>
      <c r="Z160" s="125">
        <v>0</v>
      </c>
      <c r="AA160" s="126">
        <f>$Z$160*$K$160</f>
        <v>0</v>
      </c>
      <c r="AR160" s="6" t="s">
        <v>140</v>
      </c>
      <c r="AT160" s="6" t="s">
        <v>136</v>
      </c>
      <c r="AU160" s="6" t="s">
        <v>80</v>
      </c>
      <c r="AY160" s="6" t="s">
        <v>135</v>
      </c>
      <c r="BE160" s="99">
        <f>IF($U$160="základní",$N$160,0)</f>
        <v>0</v>
      </c>
      <c r="BF160" s="99">
        <f>IF($U$160="snížená",$N$160,0)</f>
        <v>0</v>
      </c>
      <c r="BG160" s="99">
        <f>IF($U$160="zákl. přenesená",$N$160,0)</f>
        <v>0</v>
      </c>
      <c r="BH160" s="99">
        <f>IF($U$160="sníž. přenesená",$N$160,0)</f>
        <v>0</v>
      </c>
      <c r="BI160" s="99">
        <f>IF($U$160="nulová",$N$160,0)</f>
        <v>0</v>
      </c>
      <c r="BJ160" s="6" t="s">
        <v>20</v>
      </c>
      <c r="BK160" s="99">
        <f>ROUND($L$160*$K$160,2)</f>
        <v>0</v>
      </c>
      <c r="BL160" s="6" t="s">
        <v>140</v>
      </c>
    </row>
    <row r="161" spans="2:64" s="6" customFormat="1" ht="27" customHeight="1">
      <c r="B161" s="19"/>
      <c r="C161" s="127" t="s">
        <v>254</v>
      </c>
      <c r="D161" s="127" t="s">
        <v>208</v>
      </c>
      <c r="E161" s="128" t="s">
        <v>753</v>
      </c>
      <c r="F161" s="377" t="s">
        <v>922</v>
      </c>
      <c r="G161" s="378"/>
      <c r="H161" s="378"/>
      <c r="I161" s="378"/>
      <c r="J161" s="129" t="s">
        <v>296</v>
      </c>
      <c r="K161" s="130">
        <v>4</v>
      </c>
      <c r="L161" s="374">
        <v>0</v>
      </c>
      <c r="M161" s="373"/>
      <c r="N161" s="379">
        <f>ROUND($L$161*$K$161,2)</f>
        <v>0</v>
      </c>
      <c r="O161" s="373"/>
      <c r="P161" s="373"/>
      <c r="Q161" s="373"/>
      <c r="R161" s="20"/>
      <c r="T161" s="124"/>
      <c r="U161" s="26" t="s">
        <v>45</v>
      </c>
      <c r="V161" s="125">
        <v>0</v>
      </c>
      <c r="W161" s="125">
        <f>$V$161*$K$161</f>
        <v>0</v>
      </c>
      <c r="X161" s="125">
        <v>0.0184</v>
      </c>
      <c r="Y161" s="125">
        <f>$X$161*$K$161</f>
        <v>0.0736</v>
      </c>
      <c r="Z161" s="125">
        <v>0</v>
      </c>
      <c r="AA161" s="126">
        <f>$Z$161*$K$161</f>
        <v>0</v>
      </c>
      <c r="AR161" s="6" t="s">
        <v>157</v>
      </c>
      <c r="AT161" s="6" t="s">
        <v>208</v>
      </c>
      <c r="AU161" s="6" t="s">
        <v>80</v>
      </c>
      <c r="AY161" s="6" t="s">
        <v>135</v>
      </c>
      <c r="BE161" s="99">
        <f>IF($U$161="základní",$N$161,0)</f>
        <v>0</v>
      </c>
      <c r="BF161" s="99">
        <f>IF($U$161="snížená",$N$161,0)</f>
        <v>0</v>
      </c>
      <c r="BG161" s="99">
        <f>IF($U$161="zákl. přenesená",$N$161,0)</f>
        <v>0</v>
      </c>
      <c r="BH161" s="99">
        <f>IF($U$161="sníž. přenesená",$N$161,0)</f>
        <v>0</v>
      </c>
      <c r="BI161" s="99">
        <f>IF($U$161="nulová",$N$161,0)</f>
        <v>0</v>
      </c>
      <c r="BJ161" s="6" t="s">
        <v>20</v>
      </c>
      <c r="BK161" s="99">
        <f>ROUND($L$161*$K$161,2)</f>
        <v>0</v>
      </c>
      <c r="BL161" s="6" t="s">
        <v>140</v>
      </c>
    </row>
    <row r="162" spans="2:64" s="6" customFormat="1" ht="39" customHeight="1">
      <c r="B162" s="19"/>
      <c r="C162" s="127" t="s">
        <v>257</v>
      </c>
      <c r="D162" s="127" t="s">
        <v>208</v>
      </c>
      <c r="E162" s="128" t="s">
        <v>754</v>
      </c>
      <c r="F162" s="377" t="s">
        <v>923</v>
      </c>
      <c r="G162" s="378"/>
      <c r="H162" s="378"/>
      <c r="I162" s="378"/>
      <c r="J162" s="129" t="s">
        <v>296</v>
      </c>
      <c r="K162" s="130">
        <v>6</v>
      </c>
      <c r="L162" s="379">
        <v>0</v>
      </c>
      <c r="M162" s="378"/>
      <c r="N162" s="379">
        <f>ROUND($L$162*$K$162,2)</f>
        <v>0</v>
      </c>
      <c r="O162" s="373"/>
      <c r="P162" s="373"/>
      <c r="Q162" s="373"/>
      <c r="R162" s="20"/>
      <c r="T162" s="124"/>
      <c r="U162" s="26" t="s">
        <v>45</v>
      </c>
      <c r="V162" s="125">
        <v>0</v>
      </c>
      <c r="W162" s="125">
        <f>$V$162*$K$162</f>
        <v>0</v>
      </c>
      <c r="X162" s="125">
        <v>0.0026</v>
      </c>
      <c r="Y162" s="125">
        <f>$X$162*$K$162</f>
        <v>0.0156</v>
      </c>
      <c r="Z162" s="125">
        <v>0</v>
      </c>
      <c r="AA162" s="126">
        <f>$Z$162*$K$162</f>
        <v>0</v>
      </c>
      <c r="AR162" s="6" t="s">
        <v>157</v>
      </c>
      <c r="AT162" s="6" t="s">
        <v>208</v>
      </c>
      <c r="AU162" s="6" t="s">
        <v>80</v>
      </c>
      <c r="AY162" s="6" t="s">
        <v>135</v>
      </c>
      <c r="BE162" s="99">
        <f>IF($U$162="základní",$N$162,0)</f>
        <v>0</v>
      </c>
      <c r="BF162" s="99">
        <f>IF($U$162="snížená",$N$162,0)</f>
        <v>0</v>
      </c>
      <c r="BG162" s="99">
        <f>IF($U$162="zákl. přenesená",$N$162,0)</f>
        <v>0</v>
      </c>
      <c r="BH162" s="99">
        <f>IF($U$162="sníž. přenesená",$N$162,0)</f>
        <v>0</v>
      </c>
      <c r="BI162" s="99">
        <f>IF($U$162="nulová",$N$162,0)</f>
        <v>0</v>
      </c>
      <c r="BJ162" s="6" t="s">
        <v>20</v>
      </c>
      <c r="BK162" s="99">
        <f>ROUND($L$162*$K$162,2)</f>
        <v>0</v>
      </c>
      <c r="BL162" s="6" t="s">
        <v>140</v>
      </c>
    </row>
    <row r="163" spans="2:64" s="6" customFormat="1" ht="27" customHeight="1">
      <c r="B163" s="19"/>
      <c r="C163" s="127" t="s">
        <v>260</v>
      </c>
      <c r="D163" s="127" t="s">
        <v>208</v>
      </c>
      <c r="E163" s="128" t="s">
        <v>755</v>
      </c>
      <c r="F163" s="377" t="s">
        <v>756</v>
      </c>
      <c r="G163" s="378"/>
      <c r="H163" s="378"/>
      <c r="I163" s="378"/>
      <c r="J163" s="129" t="s">
        <v>296</v>
      </c>
      <c r="K163" s="130">
        <v>6</v>
      </c>
      <c r="L163" s="374">
        <v>0</v>
      </c>
      <c r="M163" s="373"/>
      <c r="N163" s="379">
        <f>ROUND($L$163*$K$163,2)</f>
        <v>0</v>
      </c>
      <c r="O163" s="373"/>
      <c r="P163" s="373"/>
      <c r="Q163" s="373"/>
      <c r="R163" s="20"/>
      <c r="T163" s="124"/>
      <c r="U163" s="26" t="s">
        <v>45</v>
      </c>
      <c r="V163" s="125">
        <v>0</v>
      </c>
      <c r="W163" s="125">
        <f>$V$163*$K$163</f>
        <v>0</v>
      </c>
      <c r="X163" s="125">
        <v>0.00704</v>
      </c>
      <c r="Y163" s="125">
        <f>$X$163*$K$163</f>
        <v>0.04224</v>
      </c>
      <c r="Z163" s="125">
        <v>0</v>
      </c>
      <c r="AA163" s="126">
        <f>$Z$163*$K$163</f>
        <v>0</v>
      </c>
      <c r="AR163" s="6" t="s">
        <v>157</v>
      </c>
      <c r="AT163" s="6" t="s">
        <v>208</v>
      </c>
      <c r="AU163" s="6" t="s">
        <v>80</v>
      </c>
      <c r="AY163" s="6" t="s">
        <v>135</v>
      </c>
      <c r="BE163" s="99">
        <f>IF($U$163="základní",$N$163,0)</f>
        <v>0</v>
      </c>
      <c r="BF163" s="99">
        <f>IF($U$163="snížená",$N$163,0)</f>
        <v>0</v>
      </c>
      <c r="BG163" s="99">
        <f>IF($U$163="zákl. přenesená",$N$163,0)</f>
        <v>0</v>
      </c>
      <c r="BH163" s="99">
        <f>IF($U$163="sníž. přenesená",$N$163,0)</f>
        <v>0</v>
      </c>
      <c r="BI163" s="99">
        <f>IF($U$163="nulová",$N$163,0)</f>
        <v>0</v>
      </c>
      <c r="BJ163" s="6" t="s">
        <v>20</v>
      </c>
      <c r="BK163" s="99">
        <f>ROUND($L$163*$K$163,2)</f>
        <v>0</v>
      </c>
      <c r="BL163" s="6" t="s">
        <v>140</v>
      </c>
    </row>
    <row r="164" spans="2:64" s="6" customFormat="1" ht="27" customHeight="1">
      <c r="B164" s="19"/>
      <c r="C164" s="120" t="s">
        <v>263</v>
      </c>
      <c r="D164" s="120" t="s">
        <v>136</v>
      </c>
      <c r="E164" s="121" t="s">
        <v>757</v>
      </c>
      <c r="F164" s="372" t="s">
        <v>758</v>
      </c>
      <c r="G164" s="373"/>
      <c r="H164" s="373"/>
      <c r="I164" s="373"/>
      <c r="J164" s="122" t="s">
        <v>160</v>
      </c>
      <c r="K164" s="123">
        <v>18</v>
      </c>
      <c r="L164" s="379">
        <v>0</v>
      </c>
      <c r="M164" s="378"/>
      <c r="N164" s="374">
        <f>ROUND($L$164*$K$164,2)</f>
        <v>0</v>
      </c>
      <c r="O164" s="373"/>
      <c r="P164" s="373"/>
      <c r="Q164" s="373"/>
      <c r="R164" s="20"/>
      <c r="T164" s="124"/>
      <c r="U164" s="26" t="s">
        <v>45</v>
      </c>
      <c r="V164" s="125">
        <v>0.504</v>
      </c>
      <c r="W164" s="125">
        <f>$V$164*$K$164</f>
        <v>9.072</v>
      </c>
      <c r="X164" s="125">
        <v>0.00448</v>
      </c>
      <c r="Y164" s="125">
        <f>$X$164*$K$164</f>
        <v>0.08063999999999999</v>
      </c>
      <c r="Z164" s="125">
        <v>0</v>
      </c>
      <c r="AA164" s="126">
        <f>$Z$164*$K$164</f>
        <v>0</v>
      </c>
      <c r="AR164" s="6" t="s">
        <v>140</v>
      </c>
      <c r="AT164" s="6" t="s">
        <v>136</v>
      </c>
      <c r="AU164" s="6" t="s">
        <v>80</v>
      </c>
      <c r="AY164" s="6" t="s">
        <v>135</v>
      </c>
      <c r="BE164" s="99">
        <f>IF($U$164="základní",$N$164,0)</f>
        <v>0</v>
      </c>
      <c r="BF164" s="99">
        <f>IF($U$164="snížená",$N$164,0)</f>
        <v>0</v>
      </c>
      <c r="BG164" s="99">
        <f>IF($U$164="zákl. přenesená",$N$164,0)</f>
        <v>0</v>
      </c>
      <c r="BH164" s="99">
        <f>IF($U$164="sníž. přenesená",$N$164,0)</f>
        <v>0</v>
      </c>
      <c r="BI164" s="99">
        <f>IF($U$164="nulová",$N$164,0)</f>
        <v>0</v>
      </c>
      <c r="BJ164" s="6" t="s">
        <v>20</v>
      </c>
      <c r="BK164" s="99">
        <f>ROUND($L$164*$K$164,2)</f>
        <v>0</v>
      </c>
      <c r="BL164" s="6" t="s">
        <v>140</v>
      </c>
    </row>
    <row r="165" spans="2:64" s="6" customFormat="1" ht="27" customHeight="1">
      <c r="B165" s="19"/>
      <c r="C165" s="120" t="s">
        <v>266</v>
      </c>
      <c r="D165" s="120" t="s">
        <v>136</v>
      </c>
      <c r="E165" s="121" t="s">
        <v>759</v>
      </c>
      <c r="F165" s="372" t="s">
        <v>760</v>
      </c>
      <c r="G165" s="373"/>
      <c r="H165" s="373"/>
      <c r="I165" s="373"/>
      <c r="J165" s="122" t="s">
        <v>296</v>
      </c>
      <c r="K165" s="123">
        <v>7</v>
      </c>
      <c r="L165" s="374">
        <v>0</v>
      </c>
      <c r="M165" s="373"/>
      <c r="N165" s="374">
        <f>ROUND($L$165*$K$165,2)</f>
        <v>0</v>
      </c>
      <c r="O165" s="373"/>
      <c r="P165" s="373"/>
      <c r="Q165" s="373"/>
      <c r="R165" s="20"/>
      <c r="T165" s="124"/>
      <c r="U165" s="26" t="s">
        <v>45</v>
      </c>
      <c r="V165" s="125">
        <v>1.554</v>
      </c>
      <c r="W165" s="125">
        <f>$V$165*$K$165</f>
        <v>10.878</v>
      </c>
      <c r="X165" s="125">
        <v>0.00079</v>
      </c>
      <c r="Y165" s="125">
        <f>$X$165*$K$165</f>
        <v>0.00553</v>
      </c>
      <c r="Z165" s="125">
        <v>0</v>
      </c>
      <c r="AA165" s="126">
        <f>$Z$165*$K$165</f>
        <v>0</v>
      </c>
      <c r="AR165" s="6" t="s">
        <v>140</v>
      </c>
      <c r="AT165" s="6" t="s">
        <v>136</v>
      </c>
      <c r="AU165" s="6" t="s">
        <v>80</v>
      </c>
      <c r="AY165" s="6" t="s">
        <v>135</v>
      </c>
      <c r="BE165" s="99">
        <f>IF($U$165="základní",$N$165,0)</f>
        <v>0</v>
      </c>
      <c r="BF165" s="99">
        <f>IF($U$165="snížená",$N$165,0)</f>
        <v>0</v>
      </c>
      <c r="BG165" s="99">
        <f>IF($U$165="zákl. přenesená",$N$165,0)</f>
        <v>0</v>
      </c>
      <c r="BH165" s="99">
        <f>IF($U$165="sníž. přenesená",$N$165,0)</f>
        <v>0</v>
      </c>
      <c r="BI165" s="99">
        <f>IF($U$165="nulová",$N$165,0)</f>
        <v>0</v>
      </c>
      <c r="BJ165" s="6" t="s">
        <v>20</v>
      </c>
      <c r="BK165" s="99">
        <f>ROUND($L$165*$K$165,2)</f>
        <v>0</v>
      </c>
      <c r="BL165" s="6" t="s">
        <v>140</v>
      </c>
    </row>
    <row r="166" spans="2:64" s="6" customFormat="1" ht="27" customHeight="1">
      <c r="B166" s="19"/>
      <c r="C166" s="127" t="s">
        <v>269</v>
      </c>
      <c r="D166" s="127" t="s">
        <v>208</v>
      </c>
      <c r="E166" s="128" t="s">
        <v>761</v>
      </c>
      <c r="F166" s="377" t="s">
        <v>762</v>
      </c>
      <c r="G166" s="378"/>
      <c r="H166" s="378"/>
      <c r="I166" s="378"/>
      <c r="J166" s="129" t="s">
        <v>296</v>
      </c>
      <c r="K166" s="130">
        <v>1</v>
      </c>
      <c r="L166" s="379">
        <v>0</v>
      </c>
      <c r="M166" s="378"/>
      <c r="N166" s="379">
        <f>ROUND($L$166*$K$166,2)</f>
        <v>0</v>
      </c>
      <c r="O166" s="373"/>
      <c r="P166" s="373"/>
      <c r="Q166" s="373"/>
      <c r="R166" s="20"/>
      <c r="T166" s="124"/>
      <c r="U166" s="26" t="s">
        <v>45</v>
      </c>
      <c r="V166" s="125">
        <v>0</v>
      </c>
      <c r="W166" s="125">
        <f>$V$166*$K$166</f>
        <v>0</v>
      </c>
      <c r="X166" s="125">
        <v>0.0165</v>
      </c>
      <c r="Y166" s="125">
        <f>$X$166*$K$166</f>
        <v>0.0165</v>
      </c>
      <c r="Z166" s="125">
        <v>0</v>
      </c>
      <c r="AA166" s="126">
        <f>$Z$166*$K$166</f>
        <v>0</v>
      </c>
      <c r="AR166" s="6" t="s">
        <v>157</v>
      </c>
      <c r="AT166" s="6" t="s">
        <v>208</v>
      </c>
      <c r="AU166" s="6" t="s">
        <v>80</v>
      </c>
      <c r="AY166" s="6" t="s">
        <v>135</v>
      </c>
      <c r="BE166" s="99">
        <f>IF($U$166="základní",$N$166,0)</f>
        <v>0</v>
      </c>
      <c r="BF166" s="99">
        <f>IF($U$166="snížená",$N$166,0)</f>
        <v>0</v>
      </c>
      <c r="BG166" s="99">
        <f>IF($U$166="zákl. přenesená",$N$166,0)</f>
        <v>0</v>
      </c>
      <c r="BH166" s="99">
        <f>IF($U$166="sníž. přenesená",$N$166,0)</f>
        <v>0</v>
      </c>
      <c r="BI166" s="99">
        <f>IF($U$166="nulová",$N$166,0)</f>
        <v>0</v>
      </c>
      <c r="BJ166" s="6" t="s">
        <v>20</v>
      </c>
      <c r="BK166" s="99">
        <f>ROUND($L$166*$K$166,2)</f>
        <v>0</v>
      </c>
      <c r="BL166" s="6" t="s">
        <v>140</v>
      </c>
    </row>
    <row r="167" spans="2:64" s="6" customFormat="1" ht="15.75" customHeight="1">
      <c r="B167" s="19"/>
      <c r="C167" s="127" t="s">
        <v>272</v>
      </c>
      <c r="D167" s="127" t="s">
        <v>208</v>
      </c>
      <c r="E167" s="128" t="s">
        <v>763</v>
      </c>
      <c r="F167" s="377" t="s">
        <v>764</v>
      </c>
      <c r="G167" s="378"/>
      <c r="H167" s="378"/>
      <c r="I167" s="378"/>
      <c r="J167" s="129" t="s">
        <v>296</v>
      </c>
      <c r="K167" s="130">
        <v>5</v>
      </c>
      <c r="L167" s="374">
        <v>0</v>
      </c>
      <c r="M167" s="373"/>
      <c r="N167" s="379">
        <f>ROUND($L$167*$K$167,2)</f>
        <v>0</v>
      </c>
      <c r="O167" s="373"/>
      <c r="P167" s="373"/>
      <c r="Q167" s="373"/>
      <c r="R167" s="20"/>
      <c r="T167" s="124"/>
      <c r="U167" s="26" t="s">
        <v>45</v>
      </c>
      <c r="V167" s="125">
        <v>0</v>
      </c>
      <c r="W167" s="125">
        <f>$V$167*$K$167</f>
        <v>0</v>
      </c>
      <c r="X167" s="125">
        <v>0.0165</v>
      </c>
      <c r="Y167" s="125">
        <f>$X$167*$K$167</f>
        <v>0.0825</v>
      </c>
      <c r="Z167" s="125">
        <v>0</v>
      </c>
      <c r="AA167" s="126">
        <f>$Z$167*$K$167</f>
        <v>0</v>
      </c>
      <c r="AR167" s="6" t="s">
        <v>157</v>
      </c>
      <c r="AT167" s="6" t="s">
        <v>208</v>
      </c>
      <c r="AU167" s="6" t="s">
        <v>80</v>
      </c>
      <c r="AY167" s="6" t="s">
        <v>135</v>
      </c>
      <c r="BE167" s="99">
        <f>IF($U$167="základní",$N$167,0)</f>
        <v>0</v>
      </c>
      <c r="BF167" s="99">
        <f>IF($U$167="snížená",$N$167,0)</f>
        <v>0</v>
      </c>
      <c r="BG167" s="99">
        <f>IF($U$167="zákl. přenesená",$N$167,0)</f>
        <v>0</v>
      </c>
      <c r="BH167" s="99">
        <f>IF($U$167="sníž. přenesená",$N$167,0)</f>
        <v>0</v>
      </c>
      <c r="BI167" s="99">
        <f>IF($U$167="nulová",$N$167,0)</f>
        <v>0</v>
      </c>
      <c r="BJ167" s="6" t="s">
        <v>20</v>
      </c>
      <c r="BK167" s="99">
        <f>ROUND($L$167*$K$167,2)</f>
        <v>0</v>
      </c>
      <c r="BL167" s="6" t="s">
        <v>140</v>
      </c>
    </row>
    <row r="168" spans="2:64" s="6" customFormat="1" ht="15.75" customHeight="1">
      <c r="B168" s="19"/>
      <c r="C168" s="127" t="s">
        <v>275</v>
      </c>
      <c r="D168" s="127" t="s">
        <v>208</v>
      </c>
      <c r="E168" s="128" t="s">
        <v>765</v>
      </c>
      <c r="F168" s="377" t="s">
        <v>766</v>
      </c>
      <c r="G168" s="378"/>
      <c r="H168" s="378"/>
      <c r="I168" s="378"/>
      <c r="J168" s="129" t="s">
        <v>296</v>
      </c>
      <c r="K168" s="130">
        <v>8</v>
      </c>
      <c r="L168" s="379">
        <v>0</v>
      </c>
      <c r="M168" s="378"/>
      <c r="N168" s="379">
        <f>ROUND($L$168*$K$168,2)</f>
        <v>0</v>
      </c>
      <c r="O168" s="373"/>
      <c r="P168" s="373"/>
      <c r="Q168" s="373"/>
      <c r="R168" s="20"/>
      <c r="T168" s="124"/>
      <c r="U168" s="26" t="s">
        <v>45</v>
      </c>
      <c r="V168" s="125">
        <v>0</v>
      </c>
      <c r="W168" s="125">
        <f>$V$168*$K$168</f>
        <v>0</v>
      </c>
      <c r="X168" s="125">
        <v>0.0165</v>
      </c>
      <c r="Y168" s="125">
        <f>$X$168*$K$168</f>
        <v>0.132</v>
      </c>
      <c r="Z168" s="125">
        <v>0</v>
      </c>
      <c r="AA168" s="126">
        <f>$Z$168*$K$168</f>
        <v>0</v>
      </c>
      <c r="AR168" s="6" t="s">
        <v>157</v>
      </c>
      <c r="AT168" s="6" t="s">
        <v>208</v>
      </c>
      <c r="AU168" s="6" t="s">
        <v>80</v>
      </c>
      <c r="AY168" s="6" t="s">
        <v>135</v>
      </c>
      <c r="BE168" s="99">
        <f>IF($U$168="základní",$N$168,0)</f>
        <v>0</v>
      </c>
      <c r="BF168" s="99">
        <f>IF($U$168="snížená",$N$168,0)</f>
        <v>0</v>
      </c>
      <c r="BG168" s="99">
        <f>IF($U$168="zákl. přenesená",$N$168,0)</f>
        <v>0</v>
      </c>
      <c r="BH168" s="99">
        <f>IF($U$168="sníž. přenesená",$N$168,0)</f>
        <v>0</v>
      </c>
      <c r="BI168" s="99">
        <f>IF($U$168="nulová",$N$168,0)</f>
        <v>0</v>
      </c>
      <c r="BJ168" s="6" t="s">
        <v>20</v>
      </c>
      <c r="BK168" s="99">
        <f>ROUND($L$168*$K$168,2)</f>
        <v>0</v>
      </c>
      <c r="BL168" s="6" t="s">
        <v>140</v>
      </c>
    </row>
    <row r="169" spans="2:64" s="6" customFormat="1" ht="15.75" customHeight="1">
      <c r="B169" s="19"/>
      <c r="C169" s="127" t="s">
        <v>278</v>
      </c>
      <c r="D169" s="127" t="s">
        <v>208</v>
      </c>
      <c r="E169" s="128" t="s">
        <v>767</v>
      </c>
      <c r="F169" s="377" t="s">
        <v>768</v>
      </c>
      <c r="G169" s="378"/>
      <c r="H169" s="378"/>
      <c r="I169" s="378"/>
      <c r="J169" s="129" t="s">
        <v>296</v>
      </c>
      <c r="K169" s="130">
        <v>8</v>
      </c>
      <c r="L169" s="374">
        <v>0</v>
      </c>
      <c r="M169" s="373"/>
      <c r="N169" s="379">
        <f>ROUND($L$169*$K$169,2)</f>
        <v>0</v>
      </c>
      <c r="O169" s="373"/>
      <c r="P169" s="373"/>
      <c r="Q169" s="373"/>
      <c r="R169" s="20"/>
      <c r="T169" s="124"/>
      <c r="U169" s="26" t="s">
        <v>45</v>
      </c>
      <c r="V169" s="125">
        <v>0</v>
      </c>
      <c r="W169" s="125">
        <f>$V$169*$K$169</f>
        <v>0</v>
      </c>
      <c r="X169" s="125">
        <v>0.0165</v>
      </c>
      <c r="Y169" s="125">
        <f>$X$169*$K$169</f>
        <v>0.132</v>
      </c>
      <c r="Z169" s="125">
        <v>0</v>
      </c>
      <c r="AA169" s="126">
        <f>$Z$169*$K$169</f>
        <v>0</v>
      </c>
      <c r="AR169" s="6" t="s">
        <v>157</v>
      </c>
      <c r="AT169" s="6" t="s">
        <v>208</v>
      </c>
      <c r="AU169" s="6" t="s">
        <v>80</v>
      </c>
      <c r="AY169" s="6" t="s">
        <v>135</v>
      </c>
      <c r="BE169" s="99">
        <f>IF($U$169="základní",$N$169,0)</f>
        <v>0</v>
      </c>
      <c r="BF169" s="99">
        <f>IF($U$169="snížená",$N$169,0)</f>
        <v>0</v>
      </c>
      <c r="BG169" s="99">
        <f>IF($U$169="zákl. přenesená",$N$169,0)</f>
        <v>0</v>
      </c>
      <c r="BH169" s="99">
        <f>IF($U$169="sníž. přenesená",$N$169,0)</f>
        <v>0</v>
      </c>
      <c r="BI169" s="99">
        <f>IF($U$169="nulová",$N$169,0)</f>
        <v>0</v>
      </c>
      <c r="BJ169" s="6" t="s">
        <v>20</v>
      </c>
      <c r="BK169" s="99">
        <f>ROUND($L$169*$K$169,2)</f>
        <v>0</v>
      </c>
      <c r="BL169" s="6" t="s">
        <v>140</v>
      </c>
    </row>
    <row r="170" spans="2:64" s="6" customFormat="1" ht="15.75" customHeight="1">
      <c r="B170" s="19"/>
      <c r="C170" s="127" t="s">
        <v>281</v>
      </c>
      <c r="D170" s="127" t="s">
        <v>208</v>
      </c>
      <c r="E170" s="128" t="s">
        <v>769</v>
      </c>
      <c r="F170" s="377" t="s">
        <v>770</v>
      </c>
      <c r="G170" s="378"/>
      <c r="H170" s="378"/>
      <c r="I170" s="378"/>
      <c r="J170" s="129" t="s">
        <v>296</v>
      </c>
      <c r="K170" s="130">
        <v>6</v>
      </c>
      <c r="L170" s="379">
        <v>0</v>
      </c>
      <c r="M170" s="378"/>
      <c r="N170" s="379">
        <f>ROUND($L$170*$K$170,2)</f>
        <v>0</v>
      </c>
      <c r="O170" s="373"/>
      <c r="P170" s="373"/>
      <c r="Q170" s="373"/>
      <c r="R170" s="20"/>
      <c r="T170" s="124"/>
      <c r="U170" s="26" t="s">
        <v>45</v>
      </c>
      <c r="V170" s="125">
        <v>0</v>
      </c>
      <c r="W170" s="125">
        <f>$V$170*$K$170</f>
        <v>0</v>
      </c>
      <c r="X170" s="125">
        <v>0.00037</v>
      </c>
      <c r="Y170" s="125">
        <f>$X$170*$K$170</f>
        <v>0.0022199999999999998</v>
      </c>
      <c r="Z170" s="125">
        <v>0</v>
      </c>
      <c r="AA170" s="126">
        <f>$Z$170*$K$170</f>
        <v>0</v>
      </c>
      <c r="AR170" s="6" t="s">
        <v>157</v>
      </c>
      <c r="AT170" s="6" t="s">
        <v>208</v>
      </c>
      <c r="AU170" s="6" t="s">
        <v>80</v>
      </c>
      <c r="AY170" s="6" t="s">
        <v>135</v>
      </c>
      <c r="BE170" s="99">
        <f>IF($U$170="základní",$N$170,0)</f>
        <v>0</v>
      </c>
      <c r="BF170" s="99">
        <f>IF($U$170="snížená",$N$170,0)</f>
        <v>0</v>
      </c>
      <c r="BG170" s="99">
        <f>IF($U$170="zákl. přenesená",$N$170,0)</f>
        <v>0</v>
      </c>
      <c r="BH170" s="99">
        <f>IF($U$170="sníž. přenesená",$N$170,0)</f>
        <v>0</v>
      </c>
      <c r="BI170" s="99">
        <f>IF($U$170="nulová",$N$170,0)</f>
        <v>0</v>
      </c>
      <c r="BJ170" s="6" t="s">
        <v>20</v>
      </c>
      <c r="BK170" s="99">
        <f>ROUND($L$170*$K$170,2)</f>
        <v>0</v>
      </c>
      <c r="BL170" s="6" t="s">
        <v>140</v>
      </c>
    </row>
    <row r="171" spans="2:64" s="6" customFormat="1" ht="15.75" customHeight="1">
      <c r="B171" s="19"/>
      <c r="C171" s="120" t="s">
        <v>284</v>
      </c>
      <c r="D171" s="120" t="s">
        <v>136</v>
      </c>
      <c r="E171" s="121" t="s">
        <v>771</v>
      </c>
      <c r="F171" s="372" t="s">
        <v>772</v>
      </c>
      <c r="G171" s="373"/>
      <c r="H171" s="373"/>
      <c r="I171" s="373"/>
      <c r="J171" s="122" t="s">
        <v>296</v>
      </c>
      <c r="K171" s="123">
        <v>1</v>
      </c>
      <c r="L171" s="374">
        <v>0</v>
      </c>
      <c r="M171" s="373"/>
      <c r="N171" s="374">
        <f>ROUND($L$171*$K$171,2)</f>
        <v>0</v>
      </c>
      <c r="O171" s="373"/>
      <c r="P171" s="373"/>
      <c r="Q171" s="373"/>
      <c r="R171" s="20"/>
      <c r="T171" s="124"/>
      <c r="U171" s="26" t="s">
        <v>45</v>
      </c>
      <c r="V171" s="125">
        <v>0.708</v>
      </c>
      <c r="W171" s="125">
        <f>$V$171*$K$171</f>
        <v>0.708</v>
      </c>
      <c r="X171" s="125">
        <v>0.00035</v>
      </c>
      <c r="Y171" s="125">
        <f>$X$171*$K$171</f>
        <v>0.00035</v>
      </c>
      <c r="Z171" s="125">
        <v>0</v>
      </c>
      <c r="AA171" s="126">
        <f>$Z$171*$K$171</f>
        <v>0</v>
      </c>
      <c r="AR171" s="6" t="s">
        <v>140</v>
      </c>
      <c r="AT171" s="6" t="s">
        <v>136</v>
      </c>
      <c r="AU171" s="6" t="s">
        <v>80</v>
      </c>
      <c r="AY171" s="6" t="s">
        <v>135</v>
      </c>
      <c r="BE171" s="99">
        <f>IF($U$171="základní",$N$171,0)</f>
        <v>0</v>
      </c>
      <c r="BF171" s="99">
        <f>IF($U$171="snížená",$N$171,0)</f>
        <v>0</v>
      </c>
      <c r="BG171" s="99">
        <f>IF($U$171="zákl. přenesená",$N$171,0)</f>
        <v>0</v>
      </c>
      <c r="BH171" s="99">
        <f>IF($U$171="sníž. přenesená",$N$171,0)</f>
        <v>0</v>
      </c>
      <c r="BI171" s="99">
        <f>IF($U$171="nulová",$N$171,0)</f>
        <v>0</v>
      </c>
      <c r="BJ171" s="6" t="s">
        <v>20</v>
      </c>
      <c r="BK171" s="99">
        <f>ROUND($L$171*$K$171,2)</f>
        <v>0</v>
      </c>
      <c r="BL171" s="6" t="s">
        <v>140</v>
      </c>
    </row>
    <row r="172" spans="2:64" s="6" customFormat="1" ht="27" customHeight="1">
      <c r="B172" s="19"/>
      <c r="C172" s="127" t="s">
        <v>287</v>
      </c>
      <c r="D172" s="127" t="s">
        <v>208</v>
      </c>
      <c r="E172" s="128" t="s">
        <v>773</v>
      </c>
      <c r="F172" s="377" t="s">
        <v>774</v>
      </c>
      <c r="G172" s="378"/>
      <c r="H172" s="378"/>
      <c r="I172" s="378"/>
      <c r="J172" s="129" t="s">
        <v>296</v>
      </c>
      <c r="K172" s="130">
        <v>1</v>
      </c>
      <c r="L172" s="379">
        <v>0</v>
      </c>
      <c r="M172" s="378"/>
      <c r="N172" s="379">
        <f>ROUND($L$172*$K$172,2)</f>
        <v>0</v>
      </c>
      <c r="O172" s="373"/>
      <c r="P172" s="373"/>
      <c r="Q172" s="373"/>
      <c r="R172" s="20"/>
      <c r="T172" s="124"/>
      <c r="U172" s="26" t="s">
        <v>45</v>
      </c>
      <c r="V172" s="125">
        <v>0</v>
      </c>
      <c r="W172" s="125">
        <f>$V$172*$K$172</f>
        <v>0</v>
      </c>
      <c r="X172" s="125">
        <v>0.048</v>
      </c>
      <c r="Y172" s="125">
        <f>$X$172*$K$172</f>
        <v>0.048</v>
      </c>
      <c r="Z172" s="125">
        <v>0</v>
      </c>
      <c r="AA172" s="126">
        <f>$Z$172*$K$172</f>
        <v>0</v>
      </c>
      <c r="AR172" s="6" t="s">
        <v>157</v>
      </c>
      <c r="AT172" s="6" t="s">
        <v>208</v>
      </c>
      <c r="AU172" s="6" t="s">
        <v>80</v>
      </c>
      <c r="AY172" s="6" t="s">
        <v>135</v>
      </c>
      <c r="BE172" s="99">
        <f>IF($U$172="základní",$N$172,0)</f>
        <v>0</v>
      </c>
      <c r="BF172" s="99">
        <f>IF($U$172="snížená",$N$172,0)</f>
        <v>0</v>
      </c>
      <c r="BG172" s="99">
        <f>IF($U$172="zákl. přenesená",$N$172,0)</f>
        <v>0</v>
      </c>
      <c r="BH172" s="99">
        <f>IF($U$172="sníž. přenesená",$N$172,0)</f>
        <v>0</v>
      </c>
      <c r="BI172" s="99">
        <f>IF($U$172="nulová",$N$172,0)</f>
        <v>0</v>
      </c>
      <c r="BJ172" s="6" t="s">
        <v>20</v>
      </c>
      <c r="BK172" s="99">
        <f>ROUND($L$172*$K$172,2)</f>
        <v>0</v>
      </c>
      <c r="BL172" s="6" t="s">
        <v>140</v>
      </c>
    </row>
    <row r="173" spans="2:64" s="6" customFormat="1" ht="15.75" customHeight="1">
      <c r="B173" s="19"/>
      <c r="C173" s="120" t="s">
        <v>290</v>
      </c>
      <c r="D173" s="120" t="s">
        <v>136</v>
      </c>
      <c r="E173" s="121" t="s">
        <v>775</v>
      </c>
      <c r="F173" s="372" t="s">
        <v>776</v>
      </c>
      <c r="G173" s="373"/>
      <c r="H173" s="373"/>
      <c r="I173" s="373"/>
      <c r="J173" s="122" t="s">
        <v>296</v>
      </c>
      <c r="K173" s="123">
        <v>7</v>
      </c>
      <c r="L173" s="374">
        <v>0</v>
      </c>
      <c r="M173" s="373"/>
      <c r="N173" s="374">
        <f>ROUND($L$173*$K$173,2)</f>
        <v>0</v>
      </c>
      <c r="O173" s="373"/>
      <c r="P173" s="373"/>
      <c r="Q173" s="373"/>
      <c r="R173" s="20"/>
      <c r="T173" s="124"/>
      <c r="U173" s="26" t="s">
        <v>45</v>
      </c>
      <c r="V173" s="125">
        <v>0.772</v>
      </c>
      <c r="W173" s="125">
        <f>$V$173*$K$173</f>
        <v>5.404</v>
      </c>
      <c r="X173" s="125">
        <v>0.05982</v>
      </c>
      <c r="Y173" s="125">
        <f>$X$173*$K$173</f>
        <v>0.41874</v>
      </c>
      <c r="Z173" s="125">
        <v>0</v>
      </c>
      <c r="AA173" s="126">
        <f>$Z$173*$K$173</f>
        <v>0</v>
      </c>
      <c r="AR173" s="6" t="s">
        <v>140</v>
      </c>
      <c r="AT173" s="6" t="s">
        <v>136</v>
      </c>
      <c r="AU173" s="6" t="s">
        <v>80</v>
      </c>
      <c r="AY173" s="6" t="s">
        <v>135</v>
      </c>
      <c r="BE173" s="99">
        <f>IF($U$173="základní",$N$173,0)</f>
        <v>0</v>
      </c>
      <c r="BF173" s="99">
        <f>IF($U$173="snížená",$N$173,0)</f>
        <v>0</v>
      </c>
      <c r="BG173" s="99">
        <f>IF($U$173="zákl. přenesená",$N$173,0)</f>
        <v>0</v>
      </c>
      <c r="BH173" s="99">
        <f>IF($U$173="sníž. přenesená",$N$173,0)</f>
        <v>0</v>
      </c>
      <c r="BI173" s="99">
        <f>IF($U$173="nulová",$N$173,0)</f>
        <v>0</v>
      </c>
      <c r="BJ173" s="6" t="s">
        <v>20</v>
      </c>
      <c r="BK173" s="99">
        <f>ROUND($L$173*$K$173,2)</f>
        <v>0</v>
      </c>
      <c r="BL173" s="6" t="s">
        <v>140</v>
      </c>
    </row>
    <row r="174" spans="2:64" s="6" customFormat="1" ht="15.75" customHeight="1">
      <c r="B174" s="19"/>
      <c r="C174" s="127" t="s">
        <v>293</v>
      </c>
      <c r="D174" s="127" t="s">
        <v>208</v>
      </c>
      <c r="E174" s="128" t="s">
        <v>343</v>
      </c>
      <c r="F174" s="377" t="s">
        <v>344</v>
      </c>
      <c r="G174" s="378"/>
      <c r="H174" s="378"/>
      <c r="I174" s="378"/>
      <c r="J174" s="129" t="s">
        <v>296</v>
      </c>
      <c r="K174" s="130">
        <v>7</v>
      </c>
      <c r="L174" s="379">
        <v>0</v>
      </c>
      <c r="M174" s="378"/>
      <c r="N174" s="379">
        <f>ROUND($L$174*$K$174,2)</f>
        <v>0</v>
      </c>
      <c r="O174" s="373"/>
      <c r="P174" s="373"/>
      <c r="Q174" s="373"/>
      <c r="R174" s="20"/>
      <c r="T174" s="124"/>
      <c r="U174" s="26" t="s">
        <v>45</v>
      </c>
      <c r="V174" s="125">
        <v>0</v>
      </c>
      <c r="W174" s="125">
        <f>$V$174*$K$174</f>
        <v>0</v>
      </c>
      <c r="X174" s="125">
        <v>0.018</v>
      </c>
      <c r="Y174" s="125">
        <f>$X$174*$K$174</f>
        <v>0.126</v>
      </c>
      <c r="Z174" s="125">
        <v>0</v>
      </c>
      <c r="AA174" s="126">
        <f>$Z$174*$K$174</f>
        <v>0</v>
      </c>
      <c r="AR174" s="6" t="s">
        <v>157</v>
      </c>
      <c r="AT174" s="6" t="s">
        <v>208</v>
      </c>
      <c r="AU174" s="6" t="s">
        <v>80</v>
      </c>
      <c r="AY174" s="6" t="s">
        <v>135</v>
      </c>
      <c r="BE174" s="99">
        <f>IF($U$174="základní",$N$174,0)</f>
        <v>0</v>
      </c>
      <c r="BF174" s="99">
        <f>IF($U$174="snížená",$N$174,0)</f>
        <v>0</v>
      </c>
      <c r="BG174" s="99">
        <f>IF($U$174="zákl. přenesená",$N$174,0)</f>
        <v>0</v>
      </c>
      <c r="BH174" s="99">
        <f>IF($U$174="sníž. přenesená",$N$174,0)</f>
        <v>0</v>
      </c>
      <c r="BI174" s="99">
        <f>IF($U$174="nulová",$N$174,0)</f>
        <v>0</v>
      </c>
      <c r="BJ174" s="6" t="s">
        <v>20</v>
      </c>
      <c r="BK174" s="99">
        <f>ROUND($L$174*$K$174,2)</f>
        <v>0</v>
      </c>
      <c r="BL174" s="6" t="s">
        <v>140</v>
      </c>
    </row>
    <row r="175" spans="2:64" s="6" customFormat="1" ht="15.75" customHeight="1">
      <c r="B175" s="19"/>
      <c r="C175" s="127" t="s">
        <v>297</v>
      </c>
      <c r="D175" s="127" t="s">
        <v>208</v>
      </c>
      <c r="E175" s="128" t="s">
        <v>777</v>
      </c>
      <c r="F175" s="377" t="s">
        <v>778</v>
      </c>
      <c r="G175" s="378"/>
      <c r="H175" s="378"/>
      <c r="I175" s="378"/>
      <c r="J175" s="129" t="s">
        <v>296</v>
      </c>
      <c r="K175" s="130">
        <v>1</v>
      </c>
      <c r="L175" s="374">
        <v>0</v>
      </c>
      <c r="M175" s="373"/>
      <c r="N175" s="379">
        <f>ROUND($L$175*$K$175,2)</f>
        <v>0</v>
      </c>
      <c r="O175" s="373"/>
      <c r="P175" s="373"/>
      <c r="Q175" s="373"/>
      <c r="R175" s="20"/>
      <c r="T175" s="124"/>
      <c r="U175" s="26" t="s">
        <v>45</v>
      </c>
      <c r="V175" s="125">
        <v>0</v>
      </c>
      <c r="W175" s="125">
        <f>$V$175*$K$175</f>
        <v>0</v>
      </c>
      <c r="X175" s="125">
        <v>0.067</v>
      </c>
      <c r="Y175" s="125">
        <f>$X$175*$K$175</f>
        <v>0.067</v>
      </c>
      <c r="Z175" s="125">
        <v>0</v>
      </c>
      <c r="AA175" s="126">
        <f>$Z$175*$K$175</f>
        <v>0</v>
      </c>
      <c r="AR175" s="6" t="s">
        <v>157</v>
      </c>
      <c r="AT175" s="6" t="s">
        <v>208</v>
      </c>
      <c r="AU175" s="6" t="s">
        <v>80</v>
      </c>
      <c r="AY175" s="6" t="s">
        <v>135</v>
      </c>
      <c r="BE175" s="99">
        <f>IF($U$175="základní",$N$175,0)</f>
        <v>0</v>
      </c>
      <c r="BF175" s="99">
        <f>IF($U$175="snížená",$N$175,0)</f>
        <v>0</v>
      </c>
      <c r="BG175" s="99">
        <f>IF($U$175="zákl. přenesená",$N$175,0)</f>
        <v>0</v>
      </c>
      <c r="BH175" s="99">
        <f>IF($U$175="sníž. přenesená",$N$175,0)</f>
        <v>0</v>
      </c>
      <c r="BI175" s="99">
        <f>IF($U$175="nulová",$N$175,0)</f>
        <v>0</v>
      </c>
      <c r="BJ175" s="6" t="s">
        <v>20</v>
      </c>
      <c r="BK175" s="99">
        <f>ROUND($L$175*$K$175,2)</f>
        <v>0</v>
      </c>
      <c r="BL175" s="6" t="s">
        <v>140</v>
      </c>
    </row>
    <row r="176" spans="2:64" s="6" customFormat="1" ht="15.75" customHeight="1">
      <c r="B176" s="19"/>
      <c r="C176" s="120" t="s">
        <v>300</v>
      </c>
      <c r="D176" s="120" t="s">
        <v>136</v>
      </c>
      <c r="E176" s="121" t="s">
        <v>346</v>
      </c>
      <c r="F176" s="372" t="s">
        <v>779</v>
      </c>
      <c r="G176" s="373"/>
      <c r="H176" s="373"/>
      <c r="I176" s="373"/>
      <c r="J176" s="122" t="s">
        <v>296</v>
      </c>
      <c r="K176" s="123">
        <v>1</v>
      </c>
      <c r="L176" s="379">
        <v>0</v>
      </c>
      <c r="M176" s="378"/>
      <c r="N176" s="374">
        <f>ROUND($L$176*$K$176,2)</f>
        <v>0</v>
      </c>
      <c r="O176" s="373"/>
      <c r="P176" s="373"/>
      <c r="Q176" s="373"/>
      <c r="R176" s="20"/>
      <c r="T176" s="124"/>
      <c r="U176" s="26" t="s">
        <v>45</v>
      </c>
      <c r="V176" s="125">
        <v>1.182</v>
      </c>
      <c r="W176" s="125">
        <f>$V$176*$K$176</f>
        <v>1.182</v>
      </c>
      <c r="X176" s="125">
        <v>0.30704</v>
      </c>
      <c r="Y176" s="125">
        <f>$X$176*$K$176</f>
        <v>0.30704</v>
      </c>
      <c r="Z176" s="125">
        <v>0</v>
      </c>
      <c r="AA176" s="126">
        <f>$Z$176*$K$176</f>
        <v>0</v>
      </c>
      <c r="AR176" s="6" t="s">
        <v>140</v>
      </c>
      <c r="AT176" s="6" t="s">
        <v>136</v>
      </c>
      <c r="AU176" s="6" t="s">
        <v>80</v>
      </c>
      <c r="AY176" s="6" t="s">
        <v>135</v>
      </c>
      <c r="BE176" s="99">
        <f>IF($U$176="základní",$N$176,0)</f>
        <v>0</v>
      </c>
      <c r="BF176" s="99">
        <f>IF($U$176="snížená",$N$176,0)</f>
        <v>0</v>
      </c>
      <c r="BG176" s="99">
        <f>IF($U$176="zákl. přenesená",$N$176,0)</f>
        <v>0</v>
      </c>
      <c r="BH176" s="99">
        <f>IF($U$176="sníž. přenesená",$N$176,0)</f>
        <v>0</v>
      </c>
      <c r="BI176" s="99">
        <f>IF($U$176="nulová",$N$176,0)</f>
        <v>0</v>
      </c>
      <c r="BJ176" s="6" t="s">
        <v>20</v>
      </c>
      <c r="BK176" s="99">
        <f>ROUND($L$176*$K$176,2)</f>
        <v>0</v>
      </c>
      <c r="BL176" s="6" t="s">
        <v>140</v>
      </c>
    </row>
    <row r="177" spans="2:63" s="110" customFormat="1" ht="30.75" customHeight="1">
      <c r="B177" s="111"/>
      <c r="D177" s="119" t="s">
        <v>114</v>
      </c>
      <c r="N177" s="383">
        <f>$BK$177</f>
        <v>0</v>
      </c>
      <c r="O177" s="384"/>
      <c r="P177" s="384"/>
      <c r="Q177" s="384"/>
      <c r="R177" s="114"/>
      <c r="T177" s="115"/>
      <c r="W177" s="116">
        <f>SUM($W$178:$W$181)</f>
        <v>0.211</v>
      </c>
      <c r="Y177" s="116">
        <f>SUM($Y$178:$Y$181)</f>
        <v>0</v>
      </c>
      <c r="AA177" s="117">
        <f>SUM($AA$178:$AA$181)</f>
        <v>0.039</v>
      </c>
      <c r="AR177" s="113" t="s">
        <v>20</v>
      </c>
      <c r="AT177" s="113" t="s">
        <v>76</v>
      </c>
      <c r="AU177" s="113" t="s">
        <v>20</v>
      </c>
      <c r="AY177" s="113" t="s">
        <v>135</v>
      </c>
      <c r="BK177" s="118">
        <f>SUM($BK$178:$BK$181)</f>
        <v>0</v>
      </c>
    </row>
    <row r="178" spans="2:64" s="6" customFormat="1" ht="27" customHeight="1" hidden="1">
      <c r="B178" s="19"/>
      <c r="C178" s="120" t="s">
        <v>303</v>
      </c>
      <c r="D178" s="120" t="s">
        <v>136</v>
      </c>
      <c r="E178" s="121" t="s">
        <v>703</v>
      </c>
      <c r="F178" s="372" t="s">
        <v>704</v>
      </c>
      <c r="G178" s="373"/>
      <c r="H178" s="373"/>
      <c r="I178" s="373"/>
      <c r="J178" s="122" t="s">
        <v>705</v>
      </c>
      <c r="K178" s="123">
        <v>0</v>
      </c>
      <c r="L178" s="374">
        <v>10000</v>
      </c>
      <c r="M178" s="373"/>
      <c r="N178" s="374">
        <f>ROUND($L$178*$K$178,2)</f>
        <v>0</v>
      </c>
      <c r="O178" s="373"/>
      <c r="P178" s="373"/>
      <c r="Q178" s="373"/>
      <c r="R178" s="20"/>
      <c r="T178" s="124"/>
      <c r="U178" s="26" t="s">
        <v>42</v>
      </c>
      <c r="V178" s="125">
        <v>0.211</v>
      </c>
      <c r="W178" s="125">
        <f>$V$178*$K$178</f>
        <v>0</v>
      </c>
      <c r="X178" s="125">
        <v>0</v>
      </c>
      <c r="Y178" s="125">
        <f>$X$178*$K$178</f>
        <v>0</v>
      </c>
      <c r="Z178" s="125">
        <v>0.039</v>
      </c>
      <c r="AA178" s="126">
        <f>$Z$178*$K$178</f>
        <v>0</v>
      </c>
      <c r="AR178" s="6" t="s">
        <v>140</v>
      </c>
      <c r="AT178" s="6" t="s">
        <v>136</v>
      </c>
      <c r="AU178" s="6" t="s">
        <v>80</v>
      </c>
      <c r="AY178" s="6" t="s">
        <v>135</v>
      </c>
      <c r="BE178" s="99">
        <f>IF($U$178="základní",$N$178,0)</f>
        <v>0</v>
      </c>
      <c r="BF178" s="99">
        <f>IF($U$178="snížená",$N$178,0)</f>
        <v>0</v>
      </c>
      <c r="BG178" s="99">
        <f>IF($U$178="zákl. přenesená",$N$178,0)</f>
        <v>0</v>
      </c>
      <c r="BH178" s="99">
        <f>IF($U$178="sníž. přenesená",$N$178,0)</f>
        <v>0</v>
      </c>
      <c r="BI178" s="99">
        <f>IF($U$178="nulová",$N$178,0)</f>
        <v>0</v>
      </c>
      <c r="BJ178" s="6" t="s">
        <v>20</v>
      </c>
      <c r="BK178" s="99">
        <f>ROUND($L$178*$K$178,2)</f>
        <v>0</v>
      </c>
      <c r="BL178" s="6" t="s">
        <v>140</v>
      </c>
    </row>
    <row r="179" spans="2:64" s="6" customFormat="1" ht="15.75" customHeight="1">
      <c r="B179" s="19"/>
      <c r="C179" s="120">
        <v>55</v>
      </c>
      <c r="D179" s="120" t="s">
        <v>136</v>
      </c>
      <c r="E179" s="121" t="s">
        <v>706</v>
      </c>
      <c r="F179" s="372" t="s">
        <v>707</v>
      </c>
      <c r="G179" s="373"/>
      <c r="H179" s="373"/>
      <c r="I179" s="373"/>
      <c r="J179" s="122" t="s">
        <v>705</v>
      </c>
      <c r="K179" s="123">
        <v>1</v>
      </c>
      <c r="L179" s="374">
        <v>0</v>
      </c>
      <c r="M179" s="373"/>
      <c r="N179" s="374">
        <f>ROUND($L$179*$K$179,2)</f>
        <v>0</v>
      </c>
      <c r="O179" s="373"/>
      <c r="P179" s="373"/>
      <c r="Q179" s="373"/>
      <c r="R179" s="20"/>
      <c r="T179" s="124"/>
      <c r="U179" s="26" t="s">
        <v>45</v>
      </c>
      <c r="V179" s="125">
        <v>0.211</v>
      </c>
      <c r="W179" s="125">
        <f>$V$179*$K$179</f>
        <v>0.211</v>
      </c>
      <c r="X179" s="125">
        <v>0</v>
      </c>
      <c r="Y179" s="125">
        <f>$X$179*$K$179</f>
        <v>0</v>
      </c>
      <c r="Z179" s="125">
        <v>0.039</v>
      </c>
      <c r="AA179" s="126">
        <f>$Z$179*$K$179</f>
        <v>0.039</v>
      </c>
      <c r="AR179" s="6" t="s">
        <v>140</v>
      </c>
      <c r="AT179" s="6" t="s">
        <v>136</v>
      </c>
      <c r="AU179" s="6" t="s">
        <v>80</v>
      </c>
      <c r="AY179" s="6" t="s">
        <v>135</v>
      </c>
      <c r="BE179" s="99">
        <f>IF($U$179="základní",$N$179,0)</f>
        <v>0</v>
      </c>
      <c r="BF179" s="99">
        <f>IF($U$179="snížená",$N$179,0)</f>
        <v>0</v>
      </c>
      <c r="BG179" s="99">
        <f>IF($U$179="zákl. přenesená",$N$179,0)</f>
        <v>0</v>
      </c>
      <c r="BH179" s="99">
        <f>IF($U$179="sníž. přenesená",$N$179,0)</f>
        <v>0</v>
      </c>
      <c r="BI179" s="99">
        <f>IF($U$179="nulová",$N$179,0)</f>
        <v>0</v>
      </c>
      <c r="BJ179" s="6" t="s">
        <v>20</v>
      </c>
      <c r="BK179" s="99">
        <f>ROUND($L$179*$K$179,2)</f>
        <v>0</v>
      </c>
      <c r="BL179" s="6" t="s">
        <v>140</v>
      </c>
    </row>
    <row r="180" spans="2:64" s="6" customFormat="1" ht="15.75" customHeight="1">
      <c r="B180" s="19"/>
      <c r="C180" s="120">
        <v>56</v>
      </c>
      <c r="D180" s="120" t="s">
        <v>136</v>
      </c>
      <c r="E180" s="121" t="s">
        <v>780</v>
      </c>
      <c r="F180" s="372" t="s">
        <v>781</v>
      </c>
      <c r="G180" s="373"/>
      <c r="H180" s="373"/>
      <c r="I180" s="373"/>
      <c r="J180" s="122"/>
      <c r="K180" s="123">
        <v>221</v>
      </c>
      <c r="L180" s="374">
        <v>0</v>
      </c>
      <c r="M180" s="373"/>
      <c r="N180" s="374">
        <f>ROUND($L$180*$K$180,2)</f>
        <v>0</v>
      </c>
      <c r="O180" s="373"/>
      <c r="P180" s="373"/>
      <c r="Q180" s="373"/>
      <c r="R180" s="20"/>
      <c r="T180" s="124"/>
      <c r="U180" s="26" t="s">
        <v>45</v>
      </c>
      <c r="V180" s="125">
        <v>0</v>
      </c>
      <c r="W180" s="125">
        <f>$V$180*$K$180</f>
        <v>0</v>
      </c>
      <c r="X180" s="125">
        <v>0</v>
      </c>
      <c r="Y180" s="125">
        <f>$X$180*$K$180</f>
        <v>0</v>
      </c>
      <c r="Z180" s="125">
        <v>0</v>
      </c>
      <c r="AA180" s="126">
        <f>$Z$180*$K$180</f>
        <v>0</v>
      </c>
      <c r="AR180" s="6" t="s">
        <v>182</v>
      </c>
      <c r="AT180" s="6" t="s">
        <v>136</v>
      </c>
      <c r="AU180" s="6" t="s">
        <v>80</v>
      </c>
      <c r="AY180" s="6" t="s">
        <v>135</v>
      </c>
      <c r="BE180" s="99">
        <f>IF($U$180="základní",$N$180,0)</f>
        <v>0</v>
      </c>
      <c r="BF180" s="99">
        <f>IF($U$180="snížená",$N$180,0)</f>
        <v>0</v>
      </c>
      <c r="BG180" s="99">
        <f>IF($U$180="zákl. přenesená",$N$180,0)</f>
        <v>0</v>
      </c>
      <c r="BH180" s="99">
        <f>IF($U$180="sníž. přenesená",$N$180,0)</f>
        <v>0</v>
      </c>
      <c r="BI180" s="99">
        <f>IF($U$180="nulová",$N$180,0)</f>
        <v>0</v>
      </c>
      <c r="BJ180" s="6" t="s">
        <v>20</v>
      </c>
      <c r="BK180" s="99">
        <f>ROUND($L$180*$K$180,2)</f>
        <v>0</v>
      </c>
      <c r="BL180" s="6" t="s">
        <v>182</v>
      </c>
    </row>
    <row r="181" spans="2:64" s="6" customFormat="1" ht="15.75" customHeight="1" hidden="1">
      <c r="B181" s="19"/>
      <c r="C181" s="120" t="s">
        <v>312</v>
      </c>
      <c r="D181" s="120" t="s">
        <v>136</v>
      </c>
      <c r="E181" s="121" t="s">
        <v>782</v>
      </c>
      <c r="F181" s="372" t="s">
        <v>783</v>
      </c>
      <c r="G181" s="373"/>
      <c r="H181" s="373"/>
      <c r="I181" s="373"/>
      <c r="J181" s="122" t="s">
        <v>501</v>
      </c>
      <c r="K181" s="123">
        <v>0</v>
      </c>
      <c r="L181" s="374">
        <v>8160</v>
      </c>
      <c r="M181" s="373"/>
      <c r="N181" s="374">
        <f>ROUND($L$181*$K$181,2)</f>
        <v>0</v>
      </c>
      <c r="O181" s="373"/>
      <c r="P181" s="373"/>
      <c r="Q181" s="373"/>
      <c r="R181" s="20"/>
      <c r="T181" s="124"/>
      <c r="U181" s="26" t="s">
        <v>42</v>
      </c>
      <c r="V181" s="125">
        <v>0</v>
      </c>
      <c r="W181" s="125">
        <f>$V$181*$K$181</f>
        <v>0</v>
      </c>
      <c r="X181" s="125">
        <v>0</v>
      </c>
      <c r="Y181" s="125">
        <f>$X$181*$K$181</f>
        <v>0</v>
      </c>
      <c r="Z181" s="125">
        <v>0</v>
      </c>
      <c r="AA181" s="126">
        <f>$Z$181*$K$181</f>
        <v>0</v>
      </c>
      <c r="AR181" s="6" t="s">
        <v>182</v>
      </c>
      <c r="AT181" s="6" t="s">
        <v>136</v>
      </c>
      <c r="AU181" s="6" t="s">
        <v>80</v>
      </c>
      <c r="AY181" s="6" t="s">
        <v>135</v>
      </c>
      <c r="BE181" s="99">
        <f>IF($U$181="základní",$N$181,0)</f>
        <v>0</v>
      </c>
      <c r="BF181" s="99">
        <f>IF($U$181="snížená",$N$181,0)</f>
        <v>0</v>
      </c>
      <c r="BG181" s="99">
        <f>IF($U$181="zákl. přenesená",$N$181,0)</f>
        <v>0</v>
      </c>
      <c r="BH181" s="99">
        <f>IF($U$181="sníž. přenesená",$N$181,0)</f>
        <v>0</v>
      </c>
      <c r="BI181" s="99">
        <f>IF($U$181="nulová",$N$181,0)</f>
        <v>0</v>
      </c>
      <c r="BJ181" s="6" t="s">
        <v>20</v>
      </c>
      <c r="BK181" s="99">
        <f>ROUND($L$181*$K$181,2)</f>
        <v>0</v>
      </c>
      <c r="BL181" s="6" t="s">
        <v>182</v>
      </c>
    </row>
    <row r="182" spans="2:63" s="110" customFormat="1" ht="30.75" customHeight="1">
      <c r="B182" s="111"/>
      <c r="D182" s="119" t="s">
        <v>713</v>
      </c>
      <c r="N182" s="383">
        <f>$BK$182</f>
        <v>0</v>
      </c>
      <c r="O182" s="384"/>
      <c r="P182" s="384"/>
      <c r="Q182" s="384"/>
      <c r="R182" s="114"/>
      <c r="T182" s="115"/>
      <c r="W182" s="116">
        <f>$W$183</f>
        <v>1065.3336000000002</v>
      </c>
      <c r="Y182" s="116">
        <f>$Y$183</f>
        <v>0</v>
      </c>
      <c r="AA182" s="117">
        <f>$AA$183</f>
        <v>0</v>
      </c>
      <c r="AR182" s="113" t="s">
        <v>20</v>
      </c>
      <c r="AT182" s="113" t="s">
        <v>76</v>
      </c>
      <c r="AU182" s="113" t="s">
        <v>20</v>
      </c>
      <c r="AY182" s="113" t="s">
        <v>135</v>
      </c>
      <c r="BK182" s="118">
        <f>$BK$183</f>
        <v>0</v>
      </c>
    </row>
    <row r="183" spans="2:64" s="6" customFormat="1" ht="27" customHeight="1">
      <c r="B183" s="19"/>
      <c r="C183" s="120">
        <v>57</v>
      </c>
      <c r="D183" s="120" t="s">
        <v>136</v>
      </c>
      <c r="E183" s="121" t="s">
        <v>515</v>
      </c>
      <c r="F183" s="372" t="s">
        <v>516</v>
      </c>
      <c r="G183" s="373"/>
      <c r="H183" s="373"/>
      <c r="I183" s="373"/>
      <c r="J183" s="122" t="s">
        <v>173</v>
      </c>
      <c r="K183" s="123">
        <v>719.82</v>
      </c>
      <c r="L183" s="374">
        <v>0</v>
      </c>
      <c r="M183" s="373"/>
      <c r="N183" s="374">
        <f>ROUND($L$183*$K$183,2)</f>
        <v>0</v>
      </c>
      <c r="O183" s="373"/>
      <c r="P183" s="373"/>
      <c r="Q183" s="373"/>
      <c r="R183" s="20"/>
      <c r="T183" s="124"/>
      <c r="U183" s="26" t="s">
        <v>45</v>
      </c>
      <c r="V183" s="132">
        <v>1.48</v>
      </c>
      <c r="W183" s="132">
        <f>$V$183*$K$183</f>
        <v>1065.3336000000002</v>
      </c>
      <c r="X183" s="132">
        <v>0</v>
      </c>
      <c r="Y183" s="132">
        <f>$X$183*$K$183</f>
        <v>0</v>
      </c>
      <c r="Z183" s="132">
        <v>0</v>
      </c>
      <c r="AA183" s="133">
        <f>$Z$183*$K$183</f>
        <v>0</v>
      </c>
      <c r="AR183" s="6" t="s">
        <v>140</v>
      </c>
      <c r="AT183" s="6" t="s">
        <v>136</v>
      </c>
      <c r="AU183" s="6" t="s">
        <v>80</v>
      </c>
      <c r="AY183" s="6" t="s">
        <v>135</v>
      </c>
      <c r="BE183" s="99">
        <f>IF($U$183="základní",$N$183,0)</f>
        <v>0</v>
      </c>
      <c r="BF183" s="99">
        <f>IF($U$183="snížená",$N$183,0)</f>
        <v>0</v>
      </c>
      <c r="BG183" s="99">
        <f>IF($U$183="zákl. přenesená",$N$183,0)</f>
        <v>0</v>
      </c>
      <c r="BH183" s="99">
        <f>IF($U$183="sníž. přenesená",$N$183,0)</f>
        <v>0</v>
      </c>
      <c r="BI183" s="99">
        <f>IF($U$183="nulová",$N$183,0)</f>
        <v>0</v>
      </c>
      <c r="BJ183" s="6" t="s">
        <v>20</v>
      </c>
      <c r="BK183" s="99">
        <f>ROUND($L$183*$K$183,2)</f>
        <v>0</v>
      </c>
      <c r="BL183" s="6" t="s">
        <v>140</v>
      </c>
    </row>
    <row r="184" spans="2:18" s="6" customFormat="1" ht="7.5" customHeight="1">
      <c r="B184" s="4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3"/>
    </row>
    <row r="256" s="2" customFormat="1" ht="14.25" customHeight="1"/>
  </sheetData>
  <protectedRanges>
    <protectedRange sqref="L183 L179:M180 L146:M147 L141:M144 L139 L119:M137 L149:M176" name="Oblast1"/>
  </protectedRanges>
  <mergeCells count="241">
    <mergeCell ref="N177:Q177"/>
    <mergeCell ref="F176:I176"/>
    <mergeCell ref="N182:Q182"/>
    <mergeCell ref="H1:K1"/>
    <mergeCell ref="S2:AC2"/>
    <mergeCell ref="F183:I183"/>
    <mergeCell ref="L183:M183"/>
    <mergeCell ref="N183:Q183"/>
    <mergeCell ref="N116:Q116"/>
    <mergeCell ref="N117:Q117"/>
    <mergeCell ref="N118:Q118"/>
    <mergeCell ref="N140:Q14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2:I172"/>
    <mergeCell ref="L172:M172"/>
    <mergeCell ref="N172:Q172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N148:Q148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N145:Q145"/>
    <mergeCell ref="F139:I139"/>
    <mergeCell ref="L139:M139"/>
    <mergeCell ref="N139:Q139"/>
    <mergeCell ref="N138:Q138"/>
    <mergeCell ref="F141:I141"/>
    <mergeCell ref="L141:M141"/>
    <mergeCell ref="N141:Q141"/>
    <mergeCell ref="F142:I142"/>
    <mergeCell ref="L142:M142"/>
    <mergeCell ref="N142:Q142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O17:P17"/>
    <mergeCell ref="O18:P18"/>
    <mergeCell ref="O20:P20"/>
    <mergeCell ref="O21:P21"/>
    <mergeCell ref="M24:P24"/>
    <mergeCell ref="M25:P25"/>
    <mergeCell ref="M27:P27"/>
    <mergeCell ref="M29:P29"/>
    <mergeCell ref="M30:P30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2"/>
  <sheetViews>
    <sheetView showGridLines="0" zoomScale="85" zoomScaleNormal="85" workbookViewId="0" topLeftCell="A1">
      <pane ySplit="1" topLeftCell="A96" activePane="bottomLeft" state="frozen"/>
      <selection pane="bottomLeft" activeCell="K176" sqref="K17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2" width="10.5" style="1" customWidth="1"/>
    <col min="43" max="43" width="10.5" style="1" hidden="1" customWidth="1"/>
    <col min="44" max="64" width="10.5" style="2" hidden="1" customWidth="1"/>
    <col min="65" max="65" width="10.5" style="1" hidden="1" customWidth="1"/>
    <col min="66" max="16384" width="10.5" style="1" customWidth="1"/>
  </cols>
  <sheetData>
    <row r="1" spans="1:256" s="3" customFormat="1" ht="22.5" customHeight="1">
      <c r="A1" s="139"/>
      <c r="B1" s="136"/>
      <c r="C1" s="136"/>
      <c r="D1" s="137" t="s">
        <v>1</v>
      </c>
      <c r="E1" s="136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136"/>
      <c r="N1" s="136"/>
      <c r="O1" s="137" t="s">
        <v>91</v>
      </c>
      <c r="P1" s="136"/>
      <c r="Q1" s="136"/>
      <c r="R1" s="136"/>
      <c r="S1" s="138" t="s">
        <v>865</v>
      </c>
      <c r="T1" s="138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357" t="s">
        <v>4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S2" s="352" t="s">
        <v>5</v>
      </c>
      <c r="T2" s="346"/>
      <c r="U2" s="346"/>
      <c r="V2" s="346"/>
      <c r="W2" s="346"/>
      <c r="X2" s="346"/>
      <c r="Y2" s="346"/>
      <c r="Z2" s="346"/>
      <c r="AA2" s="346"/>
      <c r="AB2" s="346"/>
      <c r="AC2" s="34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348" t="s">
        <v>92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359" t="str">
        <f>'Rekapitulace stavby'!$K$6</f>
        <v>Rekonstrukce komunikace III/00312 ul. Rooseveltova úsek Kolovratská - Kuříčko v Říčanech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R6" s="11"/>
    </row>
    <row r="7" spans="2:18" s="2" customFormat="1" ht="26.25" customHeight="1">
      <c r="B7" s="10"/>
      <c r="D7" s="16" t="s">
        <v>93</v>
      </c>
      <c r="F7" s="359" t="s">
        <v>626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R7" s="11"/>
    </row>
    <row r="8" spans="2:18" s="6" customFormat="1" ht="33.75" customHeight="1">
      <c r="B8" s="19"/>
      <c r="D8" s="15" t="s">
        <v>627</v>
      </c>
      <c r="F8" s="360" t="s">
        <v>876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R8" s="20"/>
    </row>
    <row r="9" spans="2:18" s="6" customFormat="1" ht="15" customHeight="1">
      <c r="B9" s="19"/>
      <c r="D9" s="16" t="s">
        <v>17</v>
      </c>
      <c r="F9" s="14" t="s">
        <v>628</v>
      </c>
      <c r="M9" s="16" t="s">
        <v>18</v>
      </c>
      <c r="O9" s="14"/>
      <c r="R9" s="20"/>
    </row>
    <row r="10" spans="2:18" s="6" customFormat="1" ht="15" customHeight="1">
      <c r="B10" s="19"/>
      <c r="D10" s="16" t="s">
        <v>21</v>
      </c>
      <c r="F10" s="14" t="s">
        <v>22</v>
      </c>
      <c r="M10" s="16" t="s">
        <v>23</v>
      </c>
      <c r="O10" s="344">
        <f>'Rekapitulace stavby'!$AN$8</f>
        <v>42011</v>
      </c>
      <c r="P10" s="339"/>
      <c r="R10" s="20"/>
    </row>
    <row r="11" spans="2:18" s="6" customFormat="1" ht="12" customHeight="1">
      <c r="B11" s="19"/>
      <c r="R11" s="20"/>
    </row>
    <row r="12" spans="2:18" s="6" customFormat="1" ht="15" customHeight="1">
      <c r="B12" s="19"/>
      <c r="D12" s="16" t="s">
        <v>26</v>
      </c>
      <c r="M12" s="16" t="s">
        <v>27</v>
      </c>
      <c r="O12" s="343"/>
      <c r="P12" s="339"/>
      <c r="R12" s="20"/>
    </row>
    <row r="13" spans="2:18" s="6" customFormat="1" ht="18.75" customHeight="1">
      <c r="B13" s="19"/>
      <c r="E13" s="14" t="s">
        <v>99</v>
      </c>
      <c r="M13" s="16" t="s">
        <v>28</v>
      </c>
      <c r="O13" s="343"/>
      <c r="P13" s="339"/>
      <c r="R13" s="20"/>
    </row>
    <row r="14" spans="2:18" s="6" customFormat="1" ht="7.5" customHeight="1">
      <c r="B14" s="19"/>
      <c r="R14" s="20"/>
    </row>
    <row r="15" spans="2:18" s="6" customFormat="1" ht="15" customHeight="1">
      <c r="B15" s="19"/>
      <c r="D15" s="16" t="s">
        <v>29</v>
      </c>
      <c r="M15" s="16" t="s">
        <v>27</v>
      </c>
      <c r="O15" s="343" t="str">
        <f>IF('Rekapitulace stavby'!$AN$13="","",'Rekapitulace stavby'!$AN$13)</f>
        <v/>
      </c>
      <c r="P15" s="339"/>
      <c r="R15" s="20"/>
    </row>
    <row r="16" spans="2:18" s="6" customFormat="1" ht="18.75" customHeight="1">
      <c r="B16" s="19"/>
      <c r="E16" s="14" t="str">
        <f>IF('Rekapitulace stavby'!$E$14="","",'Rekapitulace stavby'!$E$14)</f>
        <v xml:space="preserve"> </v>
      </c>
      <c r="M16" s="16" t="s">
        <v>28</v>
      </c>
      <c r="O16" s="343" t="str">
        <f>IF('Rekapitulace stavby'!$AN$14="","",'Rekapitulace stavby'!$AN$14)</f>
        <v/>
      </c>
      <c r="P16" s="339"/>
      <c r="R16" s="20"/>
    </row>
    <row r="17" spans="2:18" s="6" customFormat="1" ht="7.5" customHeight="1">
      <c r="B17" s="19"/>
      <c r="R17" s="20"/>
    </row>
    <row r="18" spans="2:18" s="6" customFormat="1" ht="15" customHeight="1">
      <c r="B18" s="19"/>
      <c r="D18" s="16" t="s">
        <v>31</v>
      </c>
      <c r="M18" s="16" t="s">
        <v>27</v>
      </c>
      <c r="O18" s="343" t="s">
        <v>32</v>
      </c>
      <c r="P18" s="339"/>
      <c r="R18" s="20"/>
    </row>
    <row r="19" spans="2:18" s="6" customFormat="1" ht="18.75" customHeight="1">
      <c r="B19" s="19"/>
      <c r="E19" s="14" t="s">
        <v>33</v>
      </c>
      <c r="M19" s="16" t="s">
        <v>28</v>
      </c>
      <c r="O19" s="343" t="s">
        <v>34</v>
      </c>
      <c r="P19" s="339"/>
      <c r="R19" s="20"/>
    </row>
    <row r="20" spans="2:18" s="6" customFormat="1" ht="7.5" customHeight="1">
      <c r="B20" s="19"/>
      <c r="R20" s="20"/>
    </row>
    <row r="21" spans="2:18" s="6" customFormat="1" ht="15" customHeight="1">
      <c r="B21" s="19"/>
      <c r="D21" s="16" t="s">
        <v>36</v>
      </c>
      <c r="M21" s="16" t="s">
        <v>27</v>
      </c>
      <c r="O21" s="343"/>
      <c r="P21" s="339"/>
      <c r="R21" s="20"/>
    </row>
    <row r="22" spans="2:18" s="6" customFormat="1" ht="18.75" customHeight="1">
      <c r="B22" s="19"/>
      <c r="E22" s="14" t="s">
        <v>521</v>
      </c>
      <c r="M22" s="16" t="s">
        <v>28</v>
      </c>
      <c r="O22" s="343"/>
      <c r="P22" s="339"/>
      <c r="R22" s="20"/>
    </row>
    <row r="23" spans="2:18" s="6" customFormat="1" ht="7.5" customHeight="1">
      <c r="B23" s="19"/>
      <c r="R23" s="20"/>
    </row>
    <row r="24" spans="2:18" s="6" customFormat="1" ht="7.5" customHeight="1">
      <c r="B24" s="1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R24" s="20"/>
    </row>
    <row r="25" spans="2:18" s="6" customFormat="1" ht="15" customHeight="1">
      <c r="B25" s="19"/>
      <c r="D25" s="73" t="s">
        <v>101</v>
      </c>
      <c r="M25" s="345">
        <f>$N$89</f>
        <v>0</v>
      </c>
      <c r="N25" s="339"/>
      <c r="O25" s="339"/>
      <c r="P25" s="339"/>
      <c r="R25" s="20"/>
    </row>
    <row r="26" spans="2:18" s="6" customFormat="1" ht="15" customHeight="1">
      <c r="B26" s="19"/>
      <c r="D26" s="18" t="s">
        <v>102</v>
      </c>
      <c r="M26" s="345">
        <f>$N$97</f>
        <v>0</v>
      </c>
      <c r="N26" s="339"/>
      <c r="O26" s="339"/>
      <c r="P26" s="339"/>
      <c r="R26" s="20"/>
    </row>
    <row r="27" spans="2:18" s="6" customFormat="1" ht="7.5" customHeight="1">
      <c r="B27" s="19"/>
      <c r="R27" s="20"/>
    </row>
    <row r="28" spans="2:18" s="6" customFormat="1" ht="26.25" customHeight="1">
      <c r="B28" s="19"/>
      <c r="D28" s="87" t="s">
        <v>40</v>
      </c>
      <c r="M28" s="361">
        <f>ROUND($M$25+$M$26,2)</f>
        <v>0</v>
      </c>
      <c r="N28" s="339"/>
      <c r="O28" s="339"/>
      <c r="P28" s="339"/>
      <c r="R28" s="20"/>
    </row>
    <row r="29" spans="2:18" s="6" customFormat="1" ht="7.5" customHeight="1">
      <c r="B29" s="1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R29" s="20"/>
    </row>
    <row r="30" spans="2:18" s="6" customFormat="1" ht="15" customHeight="1">
      <c r="B30" s="19"/>
      <c r="D30" s="24" t="s">
        <v>41</v>
      </c>
      <c r="E30" s="24" t="s">
        <v>42</v>
      </c>
      <c r="F30" s="25">
        <v>0.21</v>
      </c>
      <c r="G30" s="88" t="s">
        <v>43</v>
      </c>
      <c r="H30" s="189">
        <f>ROUND((SUM($BE$97:$BE$100)+SUM($BE$119:$BE$180)),2)</f>
        <v>0</v>
      </c>
      <c r="I30" s="190"/>
      <c r="J30" s="190"/>
      <c r="M30" s="362">
        <f>ROUND((SUM($BE$97:$BE$100)+SUM($BE$119:$BE$180))*$F$30,2)</f>
        <v>0</v>
      </c>
      <c r="N30" s="339"/>
      <c r="O30" s="339"/>
      <c r="P30" s="339"/>
      <c r="R30" s="20"/>
    </row>
    <row r="31" spans="2:18" s="6" customFormat="1" ht="15" customHeight="1">
      <c r="B31" s="19"/>
      <c r="E31" s="24" t="s">
        <v>44</v>
      </c>
      <c r="F31" s="25">
        <v>0.15</v>
      </c>
      <c r="G31" s="88" t="s">
        <v>43</v>
      </c>
      <c r="H31" s="189">
        <f>ROUND((SUM($BF$97:$BF$100)+SUM($BF$119:$BF$180)),2)</f>
        <v>0</v>
      </c>
      <c r="I31" s="190"/>
      <c r="J31" s="190"/>
      <c r="M31" s="362">
        <f>ROUND((SUM($BF$97:$BF$100)+SUM($BF$119:$BF$180))*$F$31,2)</f>
        <v>0</v>
      </c>
      <c r="N31" s="339"/>
      <c r="O31" s="339"/>
      <c r="P31" s="339"/>
      <c r="R31" s="20"/>
    </row>
    <row r="32" spans="2:18" s="6" customFormat="1" ht="15" customHeight="1" hidden="1">
      <c r="B32" s="19"/>
      <c r="E32" s="24" t="s">
        <v>45</v>
      </c>
      <c r="F32" s="25">
        <v>0.21</v>
      </c>
      <c r="G32" s="88" t="s">
        <v>43</v>
      </c>
      <c r="H32" s="362">
        <f>ROUND((SUM($BG$97:$BG$100)+SUM($BG$119:$BG$180)),2)</f>
        <v>0</v>
      </c>
      <c r="I32" s="339"/>
      <c r="J32" s="339"/>
      <c r="M32" s="362">
        <v>0</v>
      </c>
      <c r="N32" s="339"/>
      <c r="O32" s="339"/>
      <c r="P32" s="339"/>
      <c r="R32" s="20"/>
    </row>
    <row r="33" spans="2:18" s="6" customFormat="1" ht="15" customHeight="1" hidden="1">
      <c r="B33" s="19"/>
      <c r="E33" s="24" t="s">
        <v>46</v>
      </c>
      <c r="F33" s="25">
        <v>0.15</v>
      </c>
      <c r="G33" s="88" t="s">
        <v>43</v>
      </c>
      <c r="H33" s="362">
        <f>ROUND((SUM($BH$97:$BH$100)+SUM($BH$119:$BH$180)),2)</f>
        <v>0</v>
      </c>
      <c r="I33" s="339"/>
      <c r="J33" s="339"/>
      <c r="M33" s="362">
        <v>0</v>
      </c>
      <c r="N33" s="339"/>
      <c r="O33" s="339"/>
      <c r="P33" s="339"/>
      <c r="R33" s="20"/>
    </row>
    <row r="34" spans="2:18" s="6" customFormat="1" ht="15" customHeight="1" hidden="1">
      <c r="B34" s="19"/>
      <c r="E34" s="24" t="s">
        <v>47</v>
      </c>
      <c r="F34" s="25">
        <v>0</v>
      </c>
      <c r="G34" s="88" t="s">
        <v>43</v>
      </c>
      <c r="H34" s="362">
        <f>ROUND((SUM($BI$97:$BI$100)+SUM($BI$119:$BI$180)),2)</f>
        <v>0</v>
      </c>
      <c r="I34" s="339"/>
      <c r="J34" s="339"/>
      <c r="M34" s="362">
        <v>0</v>
      </c>
      <c r="N34" s="339"/>
      <c r="O34" s="339"/>
      <c r="P34" s="339"/>
      <c r="R34" s="20"/>
    </row>
    <row r="35" spans="2:18" s="6" customFormat="1" ht="7.5" customHeight="1">
      <c r="B35" s="19"/>
      <c r="R35" s="20"/>
    </row>
    <row r="36" spans="2:18" s="6" customFormat="1" ht="26.25" customHeight="1">
      <c r="B36" s="19"/>
      <c r="C36" s="28"/>
      <c r="D36" s="29" t="s">
        <v>48</v>
      </c>
      <c r="E36" s="30"/>
      <c r="F36" s="30"/>
      <c r="G36" s="89" t="s">
        <v>49</v>
      </c>
      <c r="H36" s="31" t="s">
        <v>50</v>
      </c>
      <c r="I36" s="30"/>
      <c r="J36" s="30"/>
      <c r="K36" s="30"/>
      <c r="L36" s="347">
        <f>ROUND(SUM($M$28:$M$34),2)</f>
        <v>0</v>
      </c>
      <c r="M36" s="337"/>
      <c r="N36" s="337"/>
      <c r="O36" s="337"/>
      <c r="P36" s="342"/>
      <c r="Q36" s="28"/>
      <c r="R36" s="20"/>
    </row>
    <row r="37" spans="2:18" s="6" customFormat="1" ht="15" customHeight="1">
      <c r="B37" s="19"/>
      <c r="R37" s="20"/>
    </row>
    <row r="38" spans="2:18" s="6" customFormat="1" ht="15" customHeight="1">
      <c r="B38" s="19"/>
      <c r="R38" s="20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348" t="s">
        <v>103</v>
      </c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359" t="str">
        <f>$F$6</f>
        <v>Rekonstrukce komunikace III/00312 ul. Rooseveltova úsek Kolovratská - Kuříčko v Říčanech</v>
      </c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R78" s="20"/>
    </row>
    <row r="79" spans="2:18" s="2" customFormat="1" ht="30.75" customHeight="1">
      <c r="B79" s="10"/>
      <c r="C79" s="16" t="s">
        <v>93</v>
      </c>
      <c r="F79" s="359" t="s">
        <v>626</v>
      </c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R79" s="11"/>
    </row>
    <row r="80" spans="2:18" s="6" customFormat="1" ht="37.5" customHeight="1">
      <c r="B80" s="19"/>
      <c r="C80" s="49" t="s">
        <v>627</v>
      </c>
      <c r="F80" s="338" t="str">
        <f>$F$8</f>
        <v>IO 02.A Podíl ploch odvodňujících krajskou komunikaci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R80" s="20"/>
    </row>
    <row r="81" spans="2:18" s="6" customFormat="1" ht="7.5" customHeight="1">
      <c r="B81" s="19"/>
      <c r="R81" s="20"/>
    </row>
    <row r="82" spans="2:18" s="6" customFormat="1" ht="18.75" customHeight="1">
      <c r="B82" s="19"/>
      <c r="C82" s="16" t="s">
        <v>21</v>
      </c>
      <c r="F82" s="14" t="str">
        <f>$F$10</f>
        <v>Město Říčany</v>
      </c>
      <c r="K82" s="16" t="s">
        <v>23</v>
      </c>
      <c r="M82" s="344">
        <f>IF($O$10="","",$O$10)</f>
        <v>42011</v>
      </c>
      <c r="N82" s="339"/>
      <c r="O82" s="339"/>
      <c r="P82" s="339"/>
      <c r="R82" s="20"/>
    </row>
    <row r="83" spans="2:18" s="6" customFormat="1" ht="7.5" customHeight="1">
      <c r="B83" s="19"/>
      <c r="R83" s="20"/>
    </row>
    <row r="84" spans="2:18" s="6" customFormat="1" ht="15.75" customHeight="1">
      <c r="B84" s="19"/>
      <c r="C84" s="16" t="s">
        <v>26</v>
      </c>
      <c r="F84" s="14" t="str">
        <f>$E$13</f>
        <v>Středočeský kraj</v>
      </c>
      <c r="K84" s="16" t="s">
        <v>31</v>
      </c>
      <c r="M84" s="343" t="str">
        <f>$E$19</f>
        <v>Sella &amp; Agreta s.r.o.</v>
      </c>
      <c r="N84" s="339"/>
      <c r="O84" s="339"/>
      <c r="P84" s="339"/>
      <c r="Q84" s="339"/>
      <c r="R84" s="20"/>
    </row>
    <row r="85" spans="2:18" s="6" customFormat="1" ht="15" customHeight="1">
      <c r="B85" s="19"/>
      <c r="C85" s="16" t="s">
        <v>29</v>
      </c>
      <c r="F85" s="14" t="str">
        <f>IF($E$16="","",$E$16)</f>
        <v xml:space="preserve"> </v>
      </c>
      <c r="K85" s="16" t="s">
        <v>36</v>
      </c>
      <c r="M85" s="343" t="str">
        <f>$E$22</f>
        <v>Ing. Milan Petr</v>
      </c>
      <c r="N85" s="339"/>
      <c r="O85" s="339"/>
      <c r="P85" s="339"/>
      <c r="Q85" s="339"/>
      <c r="R85" s="20"/>
    </row>
    <row r="86" spans="2:18" s="6" customFormat="1" ht="11.25" customHeight="1">
      <c r="B86" s="19"/>
      <c r="R86" s="20"/>
    </row>
    <row r="87" spans="2:18" s="6" customFormat="1" ht="30" customHeight="1">
      <c r="B87" s="19"/>
      <c r="C87" s="363" t="s">
        <v>104</v>
      </c>
      <c r="D87" s="351"/>
      <c r="E87" s="351"/>
      <c r="F87" s="351"/>
      <c r="G87" s="351"/>
      <c r="H87" s="28"/>
      <c r="I87" s="28"/>
      <c r="J87" s="28"/>
      <c r="K87" s="28"/>
      <c r="L87" s="28"/>
      <c r="M87" s="28"/>
      <c r="N87" s="363" t="s">
        <v>105</v>
      </c>
      <c r="O87" s="339"/>
      <c r="P87" s="339"/>
      <c r="Q87" s="339"/>
      <c r="R87" s="20"/>
    </row>
    <row r="88" spans="2:18" s="6" customFormat="1" ht="11.25" customHeight="1">
      <c r="B88" s="19"/>
      <c r="R88" s="20"/>
    </row>
    <row r="89" spans="2:47" s="6" customFormat="1" ht="30" customHeight="1">
      <c r="B89" s="19"/>
      <c r="C89" s="59" t="s">
        <v>106</v>
      </c>
      <c r="N89" s="349">
        <f>ROUND($N$119,2)</f>
        <v>0</v>
      </c>
      <c r="O89" s="339"/>
      <c r="P89" s="339"/>
      <c r="Q89" s="339"/>
      <c r="R89" s="20"/>
      <c r="AU89" s="6" t="s">
        <v>107</v>
      </c>
    </row>
    <row r="90" spans="2:18" s="64" customFormat="1" ht="25.5" customHeight="1">
      <c r="B90" s="90"/>
      <c r="D90" s="91" t="s">
        <v>108</v>
      </c>
      <c r="N90" s="364">
        <f>ROUND($N$120,2)</f>
        <v>0</v>
      </c>
      <c r="O90" s="365"/>
      <c r="P90" s="365"/>
      <c r="Q90" s="365"/>
      <c r="R90" s="92"/>
    </row>
    <row r="91" spans="2:18" s="73" customFormat="1" ht="21" customHeight="1">
      <c r="B91" s="93"/>
      <c r="D91" s="75" t="s">
        <v>109</v>
      </c>
      <c r="N91" s="366">
        <f>ROUND($N$121,2)</f>
        <v>0</v>
      </c>
      <c r="O91" s="365"/>
      <c r="P91" s="365"/>
      <c r="Q91" s="365"/>
      <c r="R91" s="94"/>
    </row>
    <row r="92" spans="2:18" s="73" customFormat="1" ht="21" customHeight="1">
      <c r="B92" s="93"/>
      <c r="D92" s="75" t="s">
        <v>110</v>
      </c>
      <c r="N92" s="366">
        <f>ROUND($N$140,2)</f>
        <v>0</v>
      </c>
      <c r="O92" s="365"/>
      <c r="P92" s="365"/>
      <c r="Q92" s="365"/>
      <c r="R92" s="94"/>
    </row>
    <row r="93" spans="2:18" s="73" customFormat="1" ht="21" customHeight="1">
      <c r="B93" s="93"/>
      <c r="D93" s="75" t="s">
        <v>111</v>
      </c>
      <c r="N93" s="366">
        <f>ROUND($N$144,2)</f>
        <v>0</v>
      </c>
      <c r="O93" s="365"/>
      <c r="P93" s="365"/>
      <c r="Q93" s="365"/>
      <c r="R93" s="94"/>
    </row>
    <row r="94" spans="2:18" s="73" customFormat="1" ht="21" customHeight="1">
      <c r="B94" s="93"/>
      <c r="D94" s="75" t="s">
        <v>113</v>
      </c>
      <c r="N94" s="366">
        <f>ROUND($N$146,2)</f>
        <v>0</v>
      </c>
      <c r="O94" s="365"/>
      <c r="P94" s="365"/>
      <c r="Q94" s="365"/>
      <c r="R94" s="94"/>
    </row>
    <row r="95" spans="2:18" s="73" customFormat="1" ht="21" customHeight="1">
      <c r="B95" s="93"/>
      <c r="D95" s="75" t="s">
        <v>114</v>
      </c>
      <c r="N95" s="366">
        <f>ROUND($N$176,2)</f>
        <v>0</v>
      </c>
      <c r="O95" s="365"/>
      <c r="P95" s="365"/>
      <c r="Q95" s="365"/>
      <c r="R95" s="94"/>
    </row>
    <row r="96" spans="2:18" s="6" customFormat="1" ht="22.5" customHeight="1">
      <c r="B96" s="19"/>
      <c r="R96" s="20"/>
    </row>
    <row r="97" spans="2:21" s="6" customFormat="1" ht="30" customHeight="1">
      <c r="B97" s="19"/>
      <c r="C97" s="59" t="s">
        <v>116</v>
      </c>
      <c r="N97" s="349">
        <f>ROUND($N$98+$N$99,2)</f>
        <v>0</v>
      </c>
      <c r="O97" s="339"/>
      <c r="P97" s="339"/>
      <c r="Q97" s="339"/>
      <c r="R97" s="20"/>
      <c r="T97" s="95"/>
      <c r="U97" s="96" t="s">
        <v>41</v>
      </c>
    </row>
    <row r="98" spans="2:62" s="6" customFormat="1" ht="18.75" customHeight="1">
      <c r="B98" s="19"/>
      <c r="D98" s="367" t="s">
        <v>117</v>
      </c>
      <c r="E98" s="339"/>
      <c r="F98" s="339"/>
      <c r="G98" s="339"/>
      <c r="H98" s="339"/>
      <c r="N98" s="368">
        <v>0</v>
      </c>
      <c r="O98" s="339"/>
      <c r="P98" s="339"/>
      <c r="Q98" s="339"/>
      <c r="R98" s="20"/>
      <c r="T98" s="97"/>
      <c r="U98" s="98" t="s">
        <v>42</v>
      </c>
      <c r="AY98" s="6" t="s">
        <v>118</v>
      </c>
      <c r="BE98" s="99">
        <f>IF($U$98="základní",$N$98,0)</f>
        <v>0</v>
      </c>
      <c r="BF98" s="99">
        <f>IF($U$98="snížená",$N$98,0)</f>
        <v>0</v>
      </c>
      <c r="BG98" s="99">
        <f>IF($U$98="zákl. přenesená",$N$98,0)</f>
        <v>0</v>
      </c>
      <c r="BH98" s="99">
        <f>IF($U$98="sníž. přenesená",$N$98,0)</f>
        <v>0</v>
      </c>
      <c r="BI98" s="99">
        <f>IF($U$98="nulová",$N$98,0)</f>
        <v>0</v>
      </c>
      <c r="BJ98" s="6" t="s">
        <v>20</v>
      </c>
    </row>
    <row r="99" spans="2:62" s="6" customFormat="1" ht="18.75" customHeight="1">
      <c r="B99" s="19"/>
      <c r="D99" s="367" t="s">
        <v>119</v>
      </c>
      <c r="E99" s="339"/>
      <c r="F99" s="339"/>
      <c r="G99" s="339"/>
      <c r="H99" s="339"/>
      <c r="N99" s="368">
        <v>0</v>
      </c>
      <c r="O99" s="339"/>
      <c r="P99" s="339"/>
      <c r="Q99" s="339"/>
      <c r="R99" s="20"/>
      <c r="T99" s="100"/>
      <c r="U99" s="101" t="s">
        <v>42</v>
      </c>
      <c r="AY99" s="6" t="s">
        <v>118</v>
      </c>
      <c r="BE99" s="99">
        <f>IF($U$99="základní",$N$99,0)</f>
        <v>0</v>
      </c>
      <c r="BF99" s="99">
        <f>IF($U$99="snížená",$N$99,0)</f>
        <v>0</v>
      </c>
      <c r="BG99" s="99">
        <f>IF($U$99="zákl. přenesená",$N$99,0)</f>
        <v>0</v>
      </c>
      <c r="BH99" s="99">
        <f>IF($U$99="sníž. přenesená",$N$99,0)</f>
        <v>0</v>
      </c>
      <c r="BI99" s="99">
        <f>IF($U$99="nulová",$N$99,0)</f>
        <v>0</v>
      </c>
      <c r="BJ99" s="6" t="s">
        <v>20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85" t="s">
        <v>90</v>
      </c>
      <c r="D101" s="28"/>
      <c r="E101" s="28"/>
      <c r="F101" s="28"/>
      <c r="G101" s="28"/>
      <c r="H101" s="28"/>
      <c r="I101" s="28"/>
      <c r="J101" s="28"/>
      <c r="K101" s="28"/>
      <c r="L101" s="350">
        <f>ROUND(SUM($N$89+$N$97),2)</f>
        <v>0</v>
      </c>
      <c r="M101" s="351"/>
      <c r="N101" s="351"/>
      <c r="O101" s="351"/>
      <c r="P101" s="351"/>
      <c r="Q101" s="351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348" t="s">
        <v>120</v>
      </c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359" t="str">
        <f>$F$6</f>
        <v>Rekonstrukce komunikace III/00312 ul. Rooseveltova úsek Kolovratská - Kuříčko v Říčanech</v>
      </c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R109" s="20"/>
    </row>
    <row r="110" spans="2:18" s="2" customFormat="1" ht="30.75" customHeight="1">
      <c r="B110" s="10"/>
      <c r="C110" s="16" t="s">
        <v>93</v>
      </c>
      <c r="F110" s="359" t="s">
        <v>626</v>
      </c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R110" s="11"/>
    </row>
    <row r="111" spans="2:18" s="6" customFormat="1" ht="37.5" customHeight="1">
      <c r="B111" s="19"/>
      <c r="C111" s="49" t="s">
        <v>627</v>
      </c>
      <c r="F111" s="338" t="str">
        <f>$F$8</f>
        <v>IO 02.A Podíl ploch odvodňujících krajskou komunikaci</v>
      </c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21</v>
      </c>
      <c r="F113" s="14" t="str">
        <f>$F$10</f>
        <v>Město Říčany</v>
      </c>
      <c r="K113" s="16" t="s">
        <v>23</v>
      </c>
      <c r="M113" s="344">
        <f>IF($O$10="","",$O$10)</f>
        <v>42011</v>
      </c>
      <c r="N113" s="339"/>
      <c r="O113" s="339"/>
      <c r="P113" s="339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$E$13</f>
        <v>Středočeský kraj</v>
      </c>
      <c r="K115" s="16" t="s">
        <v>31</v>
      </c>
      <c r="M115" s="343" t="str">
        <f>$E$19</f>
        <v>Sella &amp; Agreta s.r.o.</v>
      </c>
      <c r="N115" s="339"/>
      <c r="O115" s="339"/>
      <c r="P115" s="339"/>
      <c r="Q115" s="339"/>
      <c r="R115" s="20"/>
    </row>
    <row r="116" spans="2:18" s="6" customFormat="1" ht="15" customHeight="1">
      <c r="B116" s="19"/>
      <c r="C116" s="16" t="s">
        <v>29</v>
      </c>
      <c r="F116" s="14" t="str">
        <f>IF($E$16="","",$E$16)</f>
        <v xml:space="preserve"> </v>
      </c>
      <c r="K116" s="16" t="s">
        <v>36</v>
      </c>
      <c r="M116" s="343" t="str">
        <f>$E$22</f>
        <v>Ing. Milan Petr</v>
      </c>
      <c r="N116" s="339"/>
      <c r="O116" s="339"/>
      <c r="P116" s="339"/>
      <c r="Q116" s="339"/>
      <c r="R116" s="20"/>
    </row>
    <row r="117" spans="2:18" s="6" customFormat="1" ht="11.25" customHeight="1">
      <c r="B117" s="19"/>
      <c r="R117" s="20"/>
    </row>
    <row r="118" spans="2:27" s="102" customFormat="1" ht="30" customHeight="1">
      <c r="B118" s="103"/>
      <c r="C118" s="104" t="s">
        <v>121</v>
      </c>
      <c r="D118" s="105" t="s">
        <v>122</v>
      </c>
      <c r="E118" s="105" t="s">
        <v>59</v>
      </c>
      <c r="F118" s="369" t="s">
        <v>123</v>
      </c>
      <c r="G118" s="370"/>
      <c r="H118" s="370"/>
      <c r="I118" s="370"/>
      <c r="J118" s="105" t="s">
        <v>124</v>
      </c>
      <c r="K118" s="105" t="s">
        <v>125</v>
      </c>
      <c r="L118" s="369" t="s">
        <v>126</v>
      </c>
      <c r="M118" s="370"/>
      <c r="N118" s="369" t="s">
        <v>127</v>
      </c>
      <c r="O118" s="370"/>
      <c r="P118" s="370"/>
      <c r="Q118" s="371"/>
      <c r="R118" s="106"/>
      <c r="T118" s="54" t="s">
        <v>128</v>
      </c>
      <c r="U118" s="55" t="s">
        <v>41</v>
      </c>
      <c r="V118" s="55" t="s">
        <v>129</v>
      </c>
      <c r="W118" s="55" t="s">
        <v>130</v>
      </c>
      <c r="X118" s="55" t="s">
        <v>131</v>
      </c>
      <c r="Y118" s="55" t="s">
        <v>132</v>
      </c>
      <c r="Z118" s="55" t="s">
        <v>133</v>
      </c>
      <c r="AA118" s="56" t="s">
        <v>134</v>
      </c>
    </row>
    <row r="119" spans="2:63" s="6" customFormat="1" ht="30" customHeight="1">
      <c r="B119" s="19"/>
      <c r="C119" s="59" t="s">
        <v>101</v>
      </c>
      <c r="N119" s="386">
        <f>$BK$119</f>
        <v>0</v>
      </c>
      <c r="O119" s="339"/>
      <c r="P119" s="339"/>
      <c r="Q119" s="339"/>
      <c r="R119" s="20"/>
      <c r="T119" s="58"/>
      <c r="U119" s="33"/>
      <c r="V119" s="33"/>
      <c r="W119" s="107">
        <f>$W$120</f>
        <v>5919.257706666665</v>
      </c>
      <c r="X119" s="33"/>
      <c r="Y119" s="107">
        <f>$Y$120</f>
        <v>1841.2109360533332</v>
      </c>
      <c r="Z119" s="33"/>
      <c r="AA119" s="108">
        <f>$AA$120</f>
        <v>0.039</v>
      </c>
      <c r="AT119" s="6" t="s">
        <v>76</v>
      </c>
      <c r="AU119" s="6" t="s">
        <v>107</v>
      </c>
      <c r="BK119" s="109">
        <f>$BK$120</f>
        <v>0</v>
      </c>
    </row>
    <row r="120" spans="2:63" s="110" customFormat="1" ht="37.5" customHeight="1">
      <c r="B120" s="111"/>
      <c r="D120" s="112" t="s">
        <v>108</v>
      </c>
      <c r="N120" s="387">
        <f>$BK$120</f>
        <v>0</v>
      </c>
      <c r="O120" s="384"/>
      <c r="P120" s="384"/>
      <c r="Q120" s="384"/>
      <c r="R120" s="114"/>
      <c r="T120" s="115"/>
      <c r="W120" s="116">
        <f>$W$121+$W$140+$W$144+$W$146+$W$176</f>
        <v>5919.257706666665</v>
      </c>
      <c r="Y120" s="116">
        <f>$Y$121+$Y$140+$Y$144+$Y$146+$Y$176</f>
        <v>1841.2109360533332</v>
      </c>
      <c r="AA120" s="117">
        <f>$AA$121+$AA$140+$AA$144+$AA$146+$AA$176</f>
        <v>0.039</v>
      </c>
      <c r="AR120" s="113" t="s">
        <v>20</v>
      </c>
      <c r="AT120" s="113" t="s">
        <v>76</v>
      </c>
      <c r="AU120" s="113" t="s">
        <v>77</v>
      </c>
      <c r="AY120" s="113" t="s">
        <v>135</v>
      </c>
      <c r="BK120" s="118">
        <f>$BK$121+$BK$140+$BK$144+$BK$146+$BK$176</f>
        <v>0</v>
      </c>
    </row>
    <row r="121" spans="2:63" s="110" customFormat="1" ht="21" customHeight="1">
      <c r="B121" s="111"/>
      <c r="D121" s="119" t="s">
        <v>109</v>
      </c>
      <c r="N121" s="383">
        <f>$BK$121</f>
        <v>0</v>
      </c>
      <c r="O121" s="384"/>
      <c r="P121" s="384"/>
      <c r="Q121" s="384"/>
      <c r="R121" s="114"/>
      <c r="T121" s="115"/>
      <c r="W121" s="116">
        <f>SUM($W$122:$W$139)</f>
        <v>2539.9593266666666</v>
      </c>
      <c r="Y121" s="116">
        <f>SUM($Y$122:$Y$139)</f>
        <v>1709.5384999999997</v>
      </c>
      <c r="AA121" s="117">
        <f>SUM($AA$122:$AA$139)</f>
        <v>0</v>
      </c>
      <c r="AR121" s="113" t="s">
        <v>20</v>
      </c>
      <c r="AT121" s="113" t="s">
        <v>76</v>
      </c>
      <c r="AU121" s="113" t="s">
        <v>20</v>
      </c>
      <c r="AY121" s="113" t="s">
        <v>135</v>
      </c>
      <c r="BK121" s="118">
        <f>SUM($BK$122:$BK$139)</f>
        <v>0</v>
      </c>
    </row>
    <row r="122" spans="2:64" s="6" customFormat="1" ht="27" customHeight="1">
      <c r="B122" s="19"/>
      <c r="C122" s="120" t="s">
        <v>20</v>
      </c>
      <c r="D122" s="120" t="s">
        <v>136</v>
      </c>
      <c r="E122" s="121" t="s">
        <v>195</v>
      </c>
      <c r="F122" s="372" t="s">
        <v>196</v>
      </c>
      <c r="G122" s="373"/>
      <c r="H122" s="373"/>
      <c r="I122" s="373"/>
      <c r="J122" s="122" t="s">
        <v>197</v>
      </c>
      <c r="K122" s="123">
        <v>150</v>
      </c>
      <c r="L122" s="374">
        <v>0</v>
      </c>
      <c r="M122" s="373"/>
      <c r="N122" s="374">
        <f>ROUND($L$122*$K$122,2)</f>
        <v>0</v>
      </c>
      <c r="O122" s="373"/>
      <c r="P122" s="373"/>
      <c r="Q122" s="373"/>
      <c r="R122" s="20"/>
      <c r="T122" s="124"/>
      <c r="U122" s="26" t="s">
        <v>42</v>
      </c>
      <c r="V122" s="125">
        <v>0.203</v>
      </c>
      <c r="W122" s="125">
        <f>$V$122*$K$122</f>
        <v>30.450000000000003</v>
      </c>
      <c r="X122" s="125">
        <v>0</v>
      </c>
      <c r="Y122" s="125">
        <f>$X$122*$K$122</f>
        <v>0</v>
      </c>
      <c r="Z122" s="125">
        <v>0</v>
      </c>
      <c r="AA122" s="126">
        <f>$Z$122*$K$122</f>
        <v>0</v>
      </c>
      <c r="AR122" s="6" t="s">
        <v>140</v>
      </c>
      <c r="AT122" s="6" t="s">
        <v>136</v>
      </c>
      <c r="AU122" s="6" t="s">
        <v>80</v>
      </c>
      <c r="AY122" s="6" t="s">
        <v>135</v>
      </c>
      <c r="BE122" s="99">
        <f>IF($U$122="základní",$N$122,0)</f>
        <v>0</v>
      </c>
      <c r="BF122" s="99">
        <f>IF($U$122="snížená",$N$122,0)</f>
        <v>0</v>
      </c>
      <c r="BG122" s="99">
        <f>IF($U$122="zákl. přenesená",$N$122,0)</f>
        <v>0</v>
      </c>
      <c r="BH122" s="99">
        <f>IF($U$122="sníž. přenesená",$N$122,0)</f>
        <v>0</v>
      </c>
      <c r="BI122" s="99">
        <f>IF($U$122="nulová",$N$122,0)</f>
        <v>0</v>
      </c>
      <c r="BJ122" s="6" t="s">
        <v>20</v>
      </c>
      <c r="BK122" s="99">
        <f>ROUND($L$122*$K$122,2)</f>
        <v>0</v>
      </c>
      <c r="BL122" s="6" t="s">
        <v>140</v>
      </c>
    </row>
    <row r="123" spans="2:64" s="6" customFormat="1" ht="27" customHeight="1">
      <c r="B123" s="19"/>
      <c r="C123" s="120" t="s">
        <v>80</v>
      </c>
      <c r="D123" s="120" t="s">
        <v>136</v>
      </c>
      <c r="E123" s="121" t="s">
        <v>198</v>
      </c>
      <c r="F123" s="372" t="s">
        <v>199</v>
      </c>
      <c r="G123" s="373"/>
      <c r="H123" s="373"/>
      <c r="I123" s="373"/>
      <c r="J123" s="122" t="s">
        <v>200</v>
      </c>
      <c r="K123" s="123">
        <v>60</v>
      </c>
      <c r="L123" s="374">
        <v>0</v>
      </c>
      <c r="M123" s="373"/>
      <c r="N123" s="374">
        <f>ROUND($L$123*$K$123,2)</f>
        <v>0</v>
      </c>
      <c r="O123" s="373"/>
      <c r="P123" s="373"/>
      <c r="Q123" s="373"/>
      <c r="R123" s="20"/>
      <c r="T123" s="124"/>
      <c r="U123" s="26" t="s">
        <v>42</v>
      </c>
      <c r="V123" s="125">
        <v>0</v>
      </c>
      <c r="W123" s="125">
        <f>$V$123*$K$123</f>
        <v>0</v>
      </c>
      <c r="X123" s="125">
        <v>0</v>
      </c>
      <c r="Y123" s="125">
        <f>$X$123*$K$123</f>
        <v>0</v>
      </c>
      <c r="Z123" s="125">
        <v>0</v>
      </c>
      <c r="AA123" s="126">
        <f>$Z$123*$K$123</f>
        <v>0</v>
      </c>
      <c r="AR123" s="6" t="s">
        <v>140</v>
      </c>
      <c r="AT123" s="6" t="s">
        <v>136</v>
      </c>
      <c r="AU123" s="6" t="s">
        <v>80</v>
      </c>
      <c r="AY123" s="6" t="s">
        <v>135</v>
      </c>
      <c r="BE123" s="99">
        <f>IF($U$123="základní",$N$123,0)</f>
        <v>0</v>
      </c>
      <c r="BF123" s="99">
        <f>IF($U$123="snížená",$N$123,0)</f>
        <v>0</v>
      </c>
      <c r="BG123" s="99">
        <f>IF($U$123="zákl. přenesená",$N$123,0)</f>
        <v>0</v>
      </c>
      <c r="BH123" s="99">
        <f>IF($U$123="sníž. přenesená",$N$123,0)</f>
        <v>0</v>
      </c>
      <c r="BI123" s="99">
        <f>IF($U$123="nulová",$N$123,0)</f>
        <v>0</v>
      </c>
      <c r="BJ123" s="6" t="s">
        <v>20</v>
      </c>
      <c r="BK123" s="99">
        <f>ROUND($L$123*$K$123,2)</f>
        <v>0</v>
      </c>
      <c r="BL123" s="6" t="s">
        <v>140</v>
      </c>
    </row>
    <row r="124" spans="2:64" s="6" customFormat="1" ht="27" customHeight="1">
      <c r="B124" s="19"/>
      <c r="C124" s="120" t="s">
        <v>143</v>
      </c>
      <c r="D124" s="120" t="s">
        <v>136</v>
      </c>
      <c r="E124" s="121" t="s">
        <v>629</v>
      </c>
      <c r="F124" s="372" t="s">
        <v>630</v>
      </c>
      <c r="G124" s="373"/>
      <c r="H124" s="373"/>
      <c r="I124" s="373"/>
      <c r="J124" s="122" t="s">
        <v>160</v>
      </c>
      <c r="K124" s="123">
        <v>105</v>
      </c>
      <c r="L124" s="374">
        <v>0</v>
      </c>
      <c r="M124" s="373"/>
      <c r="N124" s="374">
        <f>ROUND($L$124*$K$124,2)</f>
        <v>0</v>
      </c>
      <c r="O124" s="373"/>
      <c r="P124" s="373"/>
      <c r="Q124" s="373"/>
      <c r="R124" s="20"/>
      <c r="T124" s="124"/>
      <c r="U124" s="26" t="s">
        <v>42</v>
      </c>
      <c r="V124" s="125">
        <v>0.547</v>
      </c>
      <c r="W124" s="125">
        <f>$V$124*$K$124</f>
        <v>57.435</v>
      </c>
      <c r="X124" s="125">
        <v>0.0369</v>
      </c>
      <c r="Y124" s="125">
        <f>$X$124*$K$124</f>
        <v>3.8745000000000003</v>
      </c>
      <c r="Z124" s="125">
        <v>0</v>
      </c>
      <c r="AA124" s="126">
        <f>$Z$124*$K$124</f>
        <v>0</v>
      </c>
      <c r="AR124" s="6" t="s">
        <v>140</v>
      </c>
      <c r="AT124" s="6" t="s">
        <v>136</v>
      </c>
      <c r="AU124" s="6" t="s">
        <v>80</v>
      </c>
      <c r="AY124" s="6" t="s">
        <v>135</v>
      </c>
      <c r="BE124" s="99">
        <f>IF($U$124="základní",$N$124,0)</f>
        <v>0</v>
      </c>
      <c r="BF124" s="99">
        <f>IF($U$124="snížená",$N$124,0)</f>
        <v>0</v>
      </c>
      <c r="BG124" s="99">
        <f>IF($U$124="zákl. přenesená",$N$124,0)</f>
        <v>0</v>
      </c>
      <c r="BH124" s="99">
        <f>IF($U$124="sníž. přenesená",$N$124,0)</f>
        <v>0</v>
      </c>
      <c r="BI124" s="99">
        <f>IF($U$124="nulová",$N$124,0)</f>
        <v>0</v>
      </c>
      <c r="BJ124" s="6" t="s">
        <v>20</v>
      </c>
      <c r="BK124" s="99">
        <f>ROUND($L$124*$K$124,2)</f>
        <v>0</v>
      </c>
      <c r="BL124" s="6" t="s">
        <v>140</v>
      </c>
    </row>
    <row r="125" spans="2:64" s="6" customFormat="1" ht="27" customHeight="1">
      <c r="B125" s="19"/>
      <c r="C125" s="120" t="s">
        <v>140</v>
      </c>
      <c r="D125" s="120" t="s">
        <v>136</v>
      </c>
      <c r="E125" s="121" t="s">
        <v>162</v>
      </c>
      <c r="F125" s="372" t="s">
        <v>163</v>
      </c>
      <c r="G125" s="373"/>
      <c r="H125" s="373"/>
      <c r="I125" s="373"/>
      <c r="J125" s="122" t="s">
        <v>164</v>
      </c>
      <c r="K125" s="123">
        <v>448.5</v>
      </c>
      <c r="L125" s="374">
        <v>0</v>
      </c>
      <c r="M125" s="373"/>
      <c r="N125" s="374">
        <f>ROUND($L$125*$K$125,2)</f>
        <v>0</v>
      </c>
      <c r="O125" s="373"/>
      <c r="P125" s="373"/>
      <c r="Q125" s="373"/>
      <c r="R125" s="20"/>
      <c r="T125" s="124"/>
      <c r="U125" s="26" t="s">
        <v>42</v>
      </c>
      <c r="V125" s="125">
        <v>1.548</v>
      </c>
      <c r="W125" s="125">
        <f>$V$125*$K$125</f>
        <v>694.278</v>
      </c>
      <c r="X125" s="125">
        <v>0</v>
      </c>
      <c r="Y125" s="125">
        <f>$X$125*$K$125</f>
        <v>0</v>
      </c>
      <c r="Z125" s="125">
        <v>0</v>
      </c>
      <c r="AA125" s="126">
        <f>$Z$125*$K$125</f>
        <v>0</v>
      </c>
      <c r="AR125" s="6" t="s">
        <v>140</v>
      </c>
      <c r="AT125" s="6" t="s">
        <v>136</v>
      </c>
      <c r="AU125" s="6" t="s">
        <v>80</v>
      </c>
      <c r="AY125" s="6" t="s">
        <v>135</v>
      </c>
      <c r="BE125" s="99">
        <f>IF($U$125="základní",$N$125,0)</f>
        <v>0</v>
      </c>
      <c r="BF125" s="99">
        <f>IF($U$125="snížená",$N$125,0)</f>
        <v>0</v>
      </c>
      <c r="BG125" s="99">
        <f>IF($U$125="zákl. přenesená",$N$125,0)</f>
        <v>0</v>
      </c>
      <c r="BH125" s="99">
        <f>IF($U$125="sníž. přenesená",$N$125,0)</f>
        <v>0</v>
      </c>
      <c r="BI125" s="99">
        <f>IF($U$125="nulová",$N$125,0)</f>
        <v>0</v>
      </c>
      <c r="BJ125" s="6" t="s">
        <v>20</v>
      </c>
      <c r="BK125" s="99">
        <f>ROUND($L$125*$K$125,2)</f>
        <v>0</v>
      </c>
      <c r="BL125" s="6" t="s">
        <v>140</v>
      </c>
    </row>
    <row r="126" spans="2:64" s="6" customFormat="1" ht="27" customHeight="1">
      <c r="B126" s="19"/>
      <c r="C126" s="120" t="s">
        <v>148</v>
      </c>
      <c r="D126" s="120" t="s">
        <v>136</v>
      </c>
      <c r="E126" s="121" t="s">
        <v>631</v>
      </c>
      <c r="F126" s="372" t="s">
        <v>632</v>
      </c>
      <c r="G126" s="373"/>
      <c r="H126" s="373"/>
      <c r="I126" s="373"/>
      <c r="J126" s="122" t="s">
        <v>164</v>
      </c>
      <c r="K126" s="123">
        <v>947.8999999999999</v>
      </c>
      <c r="L126" s="374">
        <v>0</v>
      </c>
      <c r="M126" s="373"/>
      <c r="N126" s="374">
        <f>ROUND($L$126*$K$126,2)</f>
        <v>0</v>
      </c>
      <c r="O126" s="373"/>
      <c r="P126" s="373"/>
      <c r="Q126" s="373"/>
      <c r="R126" s="20"/>
      <c r="T126" s="124"/>
      <c r="U126" s="26" t="s">
        <v>42</v>
      </c>
      <c r="V126" s="125">
        <v>0</v>
      </c>
      <c r="W126" s="125">
        <f>$V$126*$K$126</f>
        <v>0</v>
      </c>
      <c r="X126" s="125">
        <v>0</v>
      </c>
      <c r="Y126" s="125">
        <f>$X$126*$K$126</f>
        <v>0</v>
      </c>
      <c r="Z126" s="125">
        <v>0</v>
      </c>
      <c r="AA126" s="126">
        <f>$Z$126*$K$126</f>
        <v>0</v>
      </c>
      <c r="AR126" s="6" t="s">
        <v>140</v>
      </c>
      <c r="AT126" s="6" t="s">
        <v>136</v>
      </c>
      <c r="AU126" s="6" t="s">
        <v>80</v>
      </c>
      <c r="AY126" s="6" t="s">
        <v>135</v>
      </c>
      <c r="BE126" s="99">
        <f>IF($U$126="základní",$N$126,0)</f>
        <v>0</v>
      </c>
      <c r="BF126" s="99">
        <f>IF($U$126="snížená",$N$126,0)</f>
        <v>0</v>
      </c>
      <c r="BG126" s="99">
        <f>IF($U$126="zákl. přenesená",$N$126,0)</f>
        <v>0</v>
      </c>
      <c r="BH126" s="99">
        <f>IF($U$126="sníž. přenesená",$N$126,0)</f>
        <v>0</v>
      </c>
      <c r="BI126" s="99">
        <f>IF($U$126="nulová",$N$126,0)</f>
        <v>0</v>
      </c>
      <c r="BJ126" s="6" t="s">
        <v>20</v>
      </c>
      <c r="BK126" s="99">
        <f>ROUND($L$126*$K$126,2)</f>
        <v>0</v>
      </c>
      <c r="BL126" s="6" t="s">
        <v>140</v>
      </c>
    </row>
    <row r="127" spans="2:64" s="6" customFormat="1" ht="27" customHeight="1">
      <c r="B127" s="19"/>
      <c r="C127" s="120" t="s">
        <v>151</v>
      </c>
      <c r="D127" s="120" t="s">
        <v>136</v>
      </c>
      <c r="E127" s="121" t="s">
        <v>633</v>
      </c>
      <c r="F127" s="372" t="s">
        <v>634</v>
      </c>
      <c r="G127" s="373"/>
      <c r="H127" s="373"/>
      <c r="I127" s="373"/>
      <c r="J127" s="122" t="s">
        <v>164</v>
      </c>
      <c r="K127" s="123">
        <v>947.8999999999999</v>
      </c>
      <c r="L127" s="374">
        <v>0</v>
      </c>
      <c r="M127" s="373"/>
      <c r="N127" s="374">
        <f>ROUND($L$127*$K$127,2)</f>
        <v>0</v>
      </c>
      <c r="O127" s="373"/>
      <c r="P127" s="373"/>
      <c r="Q127" s="373"/>
      <c r="R127" s="20"/>
      <c r="T127" s="124"/>
      <c r="U127" s="26" t="s">
        <v>42</v>
      </c>
      <c r="V127" s="125">
        <v>0.152</v>
      </c>
      <c r="W127" s="125">
        <f>$V$127*$K$127</f>
        <v>144.08079999999998</v>
      </c>
      <c r="X127" s="125">
        <v>0</v>
      </c>
      <c r="Y127" s="125">
        <f>$X$127*$K$127</f>
        <v>0</v>
      </c>
      <c r="Z127" s="125">
        <v>0</v>
      </c>
      <c r="AA127" s="126">
        <f>$Z$127*$K$127</f>
        <v>0</v>
      </c>
      <c r="AR127" s="6" t="s">
        <v>140</v>
      </c>
      <c r="AT127" s="6" t="s">
        <v>136</v>
      </c>
      <c r="AU127" s="6" t="s">
        <v>80</v>
      </c>
      <c r="AY127" s="6" t="s">
        <v>135</v>
      </c>
      <c r="BE127" s="99">
        <f>IF($U$127="základní",$N$127,0)</f>
        <v>0</v>
      </c>
      <c r="BF127" s="99">
        <f>IF($U$127="snížená",$N$127,0)</f>
        <v>0</v>
      </c>
      <c r="BG127" s="99">
        <f>IF($U$127="zákl. přenesená",$N$127,0)</f>
        <v>0</v>
      </c>
      <c r="BH127" s="99">
        <f>IF($U$127="sníž. přenesená",$N$127,0)</f>
        <v>0</v>
      </c>
      <c r="BI127" s="99">
        <f>IF($U$127="nulová",$N$127,0)</f>
        <v>0</v>
      </c>
      <c r="BJ127" s="6" t="s">
        <v>20</v>
      </c>
      <c r="BK127" s="99">
        <f>ROUND($L$127*$K$127,2)</f>
        <v>0</v>
      </c>
      <c r="BL127" s="6" t="s">
        <v>140</v>
      </c>
    </row>
    <row r="128" spans="2:64" s="6" customFormat="1" ht="27" customHeight="1">
      <c r="B128" s="19"/>
      <c r="C128" s="120" t="s">
        <v>154</v>
      </c>
      <c r="D128" s="120" t="s">
        <v>136</v>
      </c>
      <c r="E128" s="121" t="s">
        <v>635</v>
      </c>
      <c r="F128" s="372" t="s">
        <v>636</v>
      </c>
      <c r="G128" s="373"/>
      <c r="H128" s="373"/>
      <c r="I128" s="373"/>
      <c r="J128" s="122" t="s">
        <v>139</v>
      </c>
      <c r="K128" s="123">
        <v>3251.2</v>
      </c>
      <c r="L128" s="374">
        <v>0</v>
      </c>
      <c r="M128" s="373"/>
      <c r="N128" s="374">
        <f>ROUND($L$128*$K$128,2)</f>
        <v>0</v>
      </c>
      <c r="O128" s="373"/>
      <c r="P128" s="373"/>
      <c r="Q128" s="373"/>
      <c r="R128" s="20"/>
      <c r="T128" s="124"/>
      <c r="U128" s="26" t="s">
        <v>42</v>
      </c>
      <c r="V128" s="125">
        <v>0.142</v>
      </c>
      <c r="W128" s="125">
        <f>$V$128*$K$128</f>
        <v>461.6703999999999</v>
      </c>
      <c r="X128" s="125">
        <v>0</v>
      </c>
      <c r="Y128" s="125">
        <f>$X$128*$K$128</f>
        <v>0</v>
      </c>
      <c r="Z128" s="125">
        <v>0</v>
      </c>
      <c r="AA128" s="126">
        <f>$Z$128*$K$128</f>
        <v>0</v>
      </c>
      <c r="AR128" s="6" t="s">
        <v>140</v>
      </c>
      <c r="AT128" s="6" t="s">
        <v>136</v>
      </c>
      <c r="AU128" s="6" t="s">
        <v>80</v>
      </c>
      <c r="AY128" s="6" t="s">
        <v>135</v>
      </c>
      <c r="BE128" s="99">
        <f>IF($U$128="základní",$N$128,0)</f>
        <v>0</v>
      </c>
      <c r="BF128" s="99">
        <f>IF($U$128="snížená",$N$128,0)</f>
        <v>0</v>
      </c>
      <c r="BG128" s="99">
        <f>IF($U$128="zákl. přenesená",$N$128,0)</f>
        <v>0</v>
      </c>
      <c r="BH128" s="99">
        <f>IF($U$128="sníž. přenesená",$N$128,0)</f>
        <v>0</v>
      </c>
      <c r="BI128" s="99">
        <f>IF($U$128="nulová",$N$128,0)</f>
        <v>0</v>
      </c>
      <c r="BJ128" s="6" t="s">
        <v>20</v>
      </c>
      <c r="BK128" s="99">
        <f>ROUND($L$128*$K$128,2)</f>
        <v>0</v>
      </c>
      <c r="BL128" s="6" t="s">
        <v>140</v>
      </c>
    </row>
    <row r="129" spans="2:64" s="6" customFormat="1" ht="27" customHeight="1">
      <c r="B129" s="19"/>
      <c r="C129" s="120" t="s">
        <v>157</v>
      </c>
      <c r="D129" s="120" t="s">
        <v>136</v>
      </c>
      <c r="E129" s="121" t="s">
        <v>637</v>
      </c>
      <c r="F129" s="372" t="s">
        <v>638</v>
      </c>
      <c r="G129" s="373"/>
      <c r="H129" s="373"/>
      <c r="I129" s="373"/>
      <c r="J129" s="122" t="s">
        <v>139</v>
      </c>
      <c r="K129" s="123">
        <v>15000</v>
      </c>
      <c r="L129" s="374">
        <v>0</v>
      </c>
      <c r="M129" s="373"/>
      <c r="N129" s="374">
        <f>ROUND($L$129*$K$129,2)</f>
        <v>0</v>
      </c>
      <c r="O129" s="373"/>
      <c r="P129" s="373"/>
      <c r="Q129" s="373"/>
      <c r="R129" s="20"/>
      <c r="T129" s="124"/>
      <c r="U129" s="26" t="s">
        <v>42</v>
      </c>
      <c r="V129" s="125">
        <v>0</v>
      </c>
      <c r="W129" s="125">
        <f>$V$129*$K$129</f>
        <v>0</v>
      </c>
      <c r="X129" s="125">
        <v>0</v>
      </c>
      <c r="Y129" s="125">
        <f>$X$129*$K$129</f>
        <v>0</v>
      </c>
      <c r="Z129" s="125">
        <v>0</v>
      </c>
      <c r="AA129" s="126">
        <f>$Z$129*$K$129</f>
        <v>0</v>
      </c>
      <c r="AR129" s="6" t="s">
        <v>140</v>
      </c>
      <c r="AT129" s="6" t="s">
        <v>136</v>
      </c>
      <c r="AU129" s="6" t="s">
        <v>80</v>
      </c>
      <c r="AY129" s="6" t="s">
        <v>135</v>
      </c>
      <c r="BE129" s="99">
        <f>IF($U$129="základní",$N$129,0)</f>
        <v>0</v>
      </c>
      <c r="BF129" s="99">
        <f>IF($U$129="snížená",$N$129,0)</f>
        <v>0</v>
      </c>
      <c r="BG129" s="99">
        <f>IF($U$129="zákl. přenesená",$N$129,0)</f>
        <v>0</v>
      </c>
      <c r="BH129" s="99">
        <f>IF($U$129="sníž. přenesená",$N$129,0)</f>
        <v>0</v>
      </c>
      <c r="BI129" s="99">
        <f>IF($U$129="nulová",$N$129,0)</f>
        <v>0</v>
      </c>
      <c r="BJ129" s="6" t="s">
        <v>20</v>
      </c>
      <c r="BK129" s="99">
        <f>ROUND($L$129*$K$129,2)</f>
        <v>0</v>
      </c>
      <c r="BL129" s="6" t="s">
        <v>140</v>
      </c>
    </row>
    <row r="130" spans="2:64" s="6" customFormat="1" ht="27" customHeight="1">
      <c r="B130" s="19"/>
      <c r="C130" s="120" t="s">
        <v>161</v>
      </c>
      <c r="D130" s="120" t="s">
        <v>136</v>
      </c>
      <c r="E130" s="121" t="s">
        <v>639</v>
      </c>
      <c r="F130" s="372" t="s">
        <v>640</v>
      </c>
      <c r="G130" s="373"/>
      <c r="H130" s="373"/>
      <c r="I130" s="373"/>
      <c r="J130" s="122" t="s">
        <v>164</v>
      </c>
      <c r="K130" s="123">
        <v>947.8999999999999</v>
      </c>
      <c r="L130" s="374">
        <v>0</v>
      </c>
      <c r="M130" s="373"/>
      <c r="N130" s="374">
        <f>ROUND($L$130*$K$130,2)</f>
        <v>0</v>
      </c>
      <c r="O130" s="373"/>
      <c r="P130" s="373"/>
      <c r="Q130" s="373"/>
      <c r="R130" s="20"/>
      <c r="T130" s="124"/>
      <c r="U130" s="26" t="s">
        <v>42</v>
      </c>
      <c r="V130" s="125">
        <v>0.345</v>
      </c>
      <c r="W130" s="125">
        <f>$V$130*$K$130</f>
        <v>327.0254999999999</v>
      </c>
      <c r="X130" s="125">
        <v>0</v>
      </c>
      <c r="Y130" s="125">
        <f>$X$130*$K$130</f>
        <v>0</v>
      </c>
      <c r="Z130" s="125">
        <v>0</v>
      </c>
      <c r="AA130" s="126">
        <f>$Z$130*$K$130</f>
        <v>0</v>
      </c>
      <c r="AR130" s="6" t="s">
        <v>140</v>
      </c>
      <c r="AT130" s="6" t="s">
        <v>136</v>
      </c>
      <c r="AU130" s="6" t="s">
        <v>80</v>
      </c>
      <c r="AY130" s="6" t="s">
        <v>135</v>
      </c>
      <c r="BE130" s="99">
        <f>IF($U$130="základní",$N$130,0)</f>
        <v>0</v>
      </c>
      <c r="BF130" s="99">
        <f>IF($U$130="snížená",$N$130,0)</f>
        <v>0</v>
      </c>
      <c r="BG130" s="99">
        <f>IF($U$130="zákl. přenesená",$N$130,0)</f>
        <v>0</v>
      </c>
      <c r="BH130" s="99">
        <f>IF($U$130="sníž. přenesená",$N$130,0)</f>
        <v>0</v>
      </c>
      <c r="BI130" s="99">
        <f>IF($U$130="nulová",$N$130,0)</f>
        <v>0</v>
      </c>
      <c r="BJ130" s="6" t="s">
        <v>20</v>
      </c>
      <c r="BK130" s="99">
        <f>ROUND($L$130*$K$130,2)</f>
        <v>0</v>
      </c>
      <c r="BL130" s="6" t="s">
        <v>140</v>
      </c>
    </row>
    <row r="131" spans="2:64" s="6" customFormat="1" ht="27" customHeight="1">
      <c r="B131" s="19"/>
      <c r="C131" s="120" t="s">
        <v>24</v>
      </c>
      <c r="D131" s="120" t="s">
        <v>136</v>
      </c>
      <c r="E131" s="121" t="s">
        <v>189</v>
      </c>
      <c r="F131" s="372" t="s">
        <v>190</v>
      </c>
      <c r="G131" s="373"/>
      <c r="H131" s="373"/>
      <c r="I131" s="373"/>
      <c r="J131" s="122" t="s">
        <v>164</v>
      </c>
      <c r="K131" s="123">
        <v>947.8999999999999</v>
      </c>
      <c r="L131" s="374">
        <v>0</v>
      </c>
      <c r="M131" s="373"/>
      <c r="N131" s="374">
        <f>ROUND($L$131*$K$131,2)</f>
        <v>0</v>
      </c>
      <c r="O131" s="373"/>
      <c r="P131" s="373"/>
      <c r="Q131" s="373"/>
      <c r="R131" s="20"/>
      <c r="T131" s="124"/>
      <c r="U131" s="26" t="s">
        <v>42</v>
      </c>
      <c r="V131" s="125">
        <v>0.046</v>
      </c>
      <c r="W131" s="125">
        <f>$V$131*$K$131</f>
        <v>43.60339999999999</v>
      </c>
      <c r="X131" s="125">
        <v>0</v>
      </c>
      <c r="Y131" s="125">
        <f>$X$131*$K$131</f>
        <v>0</v>
      </c>
      <c r="Z131" s="125">
        <v>0</v>
      </c>
      <c r="AA131" s="126">
        <f>$Z$131*$K$131</f>
        <v>0</v>
      </c>
      <c r="AR131" s="6" t="s">
        <v>140</v>
      </c>
      <c r="AT131" s="6" t="s">
        <v>136</v>
      </c>
      <c r="AU131" s="6" t="s">
        <v>80</v>
      </c>
      <c r="AY131" s="6" t="s">
        <v>135</v>
      </c>
      <c r="BE131" s="99">
        <f>IF($U$131="základní",$N$131,0)</f>
        <v>0</v>
      </c>
      <c r="BF131" s="99">
        <f>IF($U$131="snížená",$N$131,0)</f>
        <v>0</v>
      </c>
      <c r="BG131" s="99">
        <f>IF($U$131="zákl. přenesená",$N$131,0)</f>
        <v>0</v>
      </c>
      <c r="BH131" s="99">
        <f>IF($U$131="sníž. přenesená",$N$131,0)</f>
        <v>0</v>
      </c>
      <c r="BI131" s="99">
        <f>IF($U$131="nulová",$N$131,0)</f>
        <v>0</v>
      </c>
      <c r="BJ131" s="6" t="s">
        <v>20</v>
      </c>
      <c r="BK131" s="99">
        <f>ROUND($L$131*$K$131,2)</f>
        <v>0</v>
      </c>
      <c r="BL131" s="6" t="s">
        <v>140</v>
      </c>
    </row>
    <row r="132" spans="2:64" s="6" customFormat="1" ht="27" customHeight="1">
      <c r="B132" s="19"/>
      <c r="C132" s="120" t="s">
        <v>167</v>
      </c>
      <c r="D132" s="120" t="s">
        <v>136</v>
      </c>
      <c r="E132" s="121" t="s">
        <v>192</v>
      </c>
      <c r="F132" s="372" t="s">
        <v>193</v>
      </c>
      <c r="G132" s="373"/>
      <c r="H132" s="373"/>
      <c r="I132" s="373"/>
      <c r="J132" s="122" t="s">
        <v>164</v>
      </c>
      <c r="K132" s="123">
        <v>947.8999999999999</v>
      </c>
      <c r="L132" s="374">
        <v>0</v>
      </c>
      <c r="M132" s="373"/>
      <c r="N132" s="374">
        <f>ROUND($L$132*$K$132,2)</f>
        <v>0</v>
      </c>
      <c r="O132" s="373"/>
      <c r="P132" s="373"/>
      <c r="Q132" s="373"/>
      <c r="R132" s="20"/>
      <c r="T132" s="124"/>
      <c r="U132" s="26" t="s">
        <v>42</v>
      </c>
      <c r="V132" s="125">
        <v>0.083</v>
      </c>
      <c r="W132" s="125">
        <f>$V$132*$K$132</f>
        <v>78.67569999999999</v>
      </c>
      <c r="X132" s="125">
        <v>0</v>
      </c>
      <c r="Y132" s="125">
        <f>$X$132*$K$132</f>
        <v>0</v>
      </c>
      <c r="Z132" s="125">
        <v>0</v>
      </c>
      <c r="AA132" s="126">
        <f>$Z$132*$K$132</f>
        <v>0</v>
      </c>
      <c r="AR132" s="6" t="s">
        <v>140</v>
      </c>
      <c r="AT132" s="6" t="s">
        <v>136</v>
      </c>
      <c r="AU132" s="6" t="s">
        <v>80</v>
      </c>
      <c r="AY132" s="6" t="s">
        <v>135</v>
      </c>
      <c r="BE132" s="99">
        <f>IF($U$132="základní",$N$132,0)</f>
        <v>0</v>
      </c>
      <c r="BF132" s="99">
        <f>IF($U$132="snížená",$N$132,0)</f>
        <v>0</v>
      </c>
      <c r="BG132" s="99">
        <f>IF($U$132="zákl. přenesená",$N$132,0)</f>
        <v>0</v>
      </c>
      <c r="BH132" s="99">
        <f>IF($U$132="sníž. přenesená",$N$132,0)</f>
        <v>0</v>
      </c>
      <c r="BI132" s="99">
        <f>IF($U$132="nulová",$N$132,0)</f>
        <v>0</v>
      </c>
      <c r="BJ132" s="6" t="s">
        <v>20</v>
      </c>
      <c r="BK132" s="99">
        <f>ROUND($L$132*$K$132,2)</f>
        <v>0</v>
      </c>
      <c r="BL132" s="6" t="s">
        <v>140</v>
      </c>
    </row>
    <row r="133" spans="2:64" s="6" customFormat="1" ht="27" customHeight="1">
      <c r="B133" s="19"/>
      <c r="C133" s="120" t="s">
        <v>170</v>
      </c>
      <c r="D133" s="120" t="s">
        <v>136</v>
      </c>
      <c r="E133" s="121" t="s">
        <v>202</v>
      </c>
      <c r="F133" s="372" t="s">
        <v>203</v>
      </c>
      <c r="G133" s="373"/>
      <c r="H133" s="373"/>
      <c r="I133" s="373"/>
      <c r="J133" s="122" t="s">
        <v>164</v>
      </c>
      <c r="K133" s="123">
        <v>947.8999999999999</v>
      </c>
      <c r="L133" s="374">
        <v>0</v>
      </c>
      <c r="M133" s="373"/>
      <c r="N133" s="374">
        <f>ROUND($L$133*$K$133,2)</f>
        <v>0</v>
      </c>
      <c r="O133" s="373"/>
      <c r="P133" s="373"/>
      <c r="Q133" s="373"/>
      <c r="R133" s="20"/>
      <c r="T133" s="124"/>
      <c r="U133" s="26" t="s">
        <v>42</v>
      </c>
      <c r="V133" s="125">
        <v>0.097</v>
      </c>
      <c r="W133" s="125">
        <f>$V$133*$K$133</f>
        <v>91.9463</v>
      </c>
      <c r="X133" s="125">
        <v>0</v>
      </c>
      <c r="Y133" s="125">
        <f>$X$133*$K$133</f>
        <v>0</v>
      </c>
      <c r="Z133" s="125">
        <v>0</v>
      </c>
      <c r="AA133" s="126">
        <f>$Z$133*$K$133</f>
        <v>0</v>
      </c>
      <c r="AR133" s="6" t="s">
        <v>140</v>
      </c>
      <c r="AT133" s="6" t="s">
        <v>136</v>
      </c>
      <c r="AU133" s="6" t="s">
        <v>80</v>
      </c>
      <c r="AY133" s="6" t="s">
        <v>135</v>
      </c>
      <c r="BE133" s="99">
        <f>IF($U$133="základní",$N$133,0)</f>
        <v>0</v>
      </c>
      <c r="BF133" s="99">
        <f>IF($U$133="snížená",$N$133,0)</f>
        <v>0</v>
      </c>
      <c r="BG133" s="99">
        <f>IF($U$133="zákl. přenesená",$N$133,0)</f>
        <v>0</v>
      </c>
      <c r="BH133" s="99">
        <f>IF($U$133="sníž. přenesená",$N$133,0)</f>
        <v>0</v>
      </c>
      <c r="BI133" s="99">
        <f>IF($U$133="nulová",$N$133,0)</f>
        <v>0</v>
      </c>
      <c r="BJ133" s="6" t="s">
        <v>20</v>
      </c>
      <c r="BK133" s="99">
        <f>ROUND($L$133*$K$133,2)</f>
        <v>0</v>
      </c>
      <c r="BL133" s="6" t="s">
        <v>140</v>
      </c>
    </row>
    <row r="134" spans="2:64" s="6" customFormat="1" ht="15.75" customHeight="1">
      <c r="B134" s="19"/>
      <c r="C134" s="120" t="s">
        <v>174</v>
      </c>
      <c r="D134" s="120" t="s">
        <v>136</v>
      </c>
      <c r="E134" s="121" t="s">
        <v>215</v>
      </c>
      <c r="F134" s="372" t="s">
        <v>216</v>
      </c>
      <c r="G134" s="373"/>
      <c r="H134" s="373"/>
      <c r="I134" s="373"/>
      <c r="J134" s="122" t="s">
        <v>164</v>
      </c>
      <c r="K134" s="123">
        <v>947.8999999999999</v>
      </c>
      <c r="L134" s="374">
        <v>0</v>
      </c>
      <c r="M134" s="373"/>
      <c r="N134" s="374">
        <f>ROUND($L$134*$K$134,2)</f>
        <v>0</v>
      </c>
      <c r="O134" s="373"/>
      <c r="P134" s="373"/>
      <c r="Q134" s="373"/>
      <c r="R134" s="20"/>
      <c r="T134" s="124"/>
      <c r="U134" s="26" t="s">
        <v>42</v>
      </c>
      <c r="V134" s="125">
        <v>0.009</v>
      </c>
      <c r="W134" s="125">
        <f>$V$134*$K$134</f>
        <v>8.531099999999999</v>
      </c>
      <c r="X134" s="125">
        <v>0</v>
      </c>
      <c r="Y134" s="125">
        <f>$X$134*$K$134</f>
        <v>0</v>
      </c>
      <c r="Z134" s="125">
        <v>0</v>
      </c>
      <c r="AA134" s="126">
        <f>$Z$134*$K$134</f>
        <v>0</v>
      </c>
      <c r="AR134" s="6" t="s">
        <v>140</v>
      </c>
      <c r="AT134" s="6" t="s">
        <v>136</v>
      </c>
      <c r="AU134" s="6" t="s">
        <v>80</v>
      </c>
      <c r="AY134" s="6" t="s">
        <v>135</v>
      </c>
      <c r="BE134" s="99">
        <f>IF($U$134="základní",$N$134,0)</f>
        <v>0</v>
      </c>
      <c r="BF134" s="99">
        <f>IF($U$134="snížená",$N$134,0)</f>
        <v>0</v>
      </c>
      <c r="BG134" s="99">
        <f>IF($U$134="zákl. přenesená",$N$134,0)</f>
        <v>0</v>
      </c>
      <c r="BH134" s="99">
        <f>IF($U$134="sníž. přenesená",$N$134,0)</f>
        <v>0</v>
      </c>
      <c r="BI134" s="99">
        <f>IF($U$134="nulová",$N$134,0)</f>
        <v>0</v>
      </c>
      <c r="BJ134" s="6" t="s">
        <v>20</v>
      </c>
      <c r="BK134" s="99">
        <f>ROUND($L$134*$K$134,2)</f>
        <v>0</v>
      </c>
      <c r="BL134" s="6" t="s">
        <v>140</v>
      </c>
    </row>
    <row r="135" spans="2:64" s="6" customFormat="1" ht="27" customHeight="1">
      <c r="B135" s="19"/>
      <c r="C135" s="120" t="s">
        <v>177</v>
      </c>
      <c r="D135" s="120" t="s">
        <v>136</v>
      </c>
      <c r="E135" s="121" t="s">
        <v>641</v>
      </c>
      <c r="F135" s="372" t="s">
        <v>642</v>
      </c>
      <c r="G135" s="373"/>
      <c r="H135" s="373"/>
      <c r="I135" s="373"/>
      <c r="J135" s="122" t="s">
        <v>173</v>
      </c>
      <c r="K135" s="123">
        <v>1895.7999999999997</v>
      </c>
      <c r="L135" s="374">
        <v>0</v>
      </c>
      <c r="M135" s="373"/>
      <c r="N135" s="374">
        <f>ROUND($L$135*$K$135,2)</f>
        <v>0</v>
      </c>
      <c r="O135" s="373"/>
      <c r="P135" s="373"/>
      <c r="Q135" s="373"/>
      <c r="R135" s="20"/>
      <c r="T135" s="124"/>
      <c r="U135" s="26" t="s">
        <v>42</v>
      </c>
      <c r="V135" s="125">
        <v>0</v>
      </c>
      <c r="W135" s="125">
        <f>$V$135*$K$135</f>
        <v>0</v>
      </c>
      <c r="X135" s="125">
        <v>0</v>
      </c>
      <c r="Y135" s="125">
        <f>$X$135*$K$135</f>
        <v>0</v>
      </c>
      <c r="Z135" s="125">
        <v>0</v>
      </c>
      <c r="AA135" s="126">
        <f>$Z$135*$K$135</f>
        <v>0</v>
      </c>
      <c r="AR135" s="6" t="s">
        <v>140</v>
      </c>
      <c r="AT135" s="6" t="s">
        <v>136</v>
      </c>
      <c r="AU135" s="6" t="s">
        <v>80</v>
      </c>
      <c r="AY135" s="6" t="s">
        <v>135</v>
      </c>
      <c r="BE135" s="99">
        <f>IF($U$135="základní",$N$135,0)</f>
        <v>0</v>
      </c>
      <c r="BF135" s="99">
        <f>IF($U$135="snížená",$N$135,0)</f>
        <v>0</v>
      </c>
      <c r="BG135" s="99">
        <f>IF($U$135="zákl. přenesená",$N$135,0)</f>
        <v>0</v>
      </c>
      <c r="BH135" s="99">
        <f>IF($U$135="sníž. přenesená",$N$135,0)</f>
        <v>0</v>
      </c>
      <c r="BI135" s="99">
        <f>IF($U$135="nulová",$N$135,0)</f>
        <v>0</v>
      </c>
      <c r="BJ135" s="6" t="s">
        <v>20</v>
      </c>
      <c r="BK135" s="99">
        <f>ROUND($L$135*$K$135,2)</f>
        <v>0</v>
      </c>
      <c r="BL135" s="6" t="s">
        <v>140</v>
      </c>
    </row>
    <row r="136" spans="2:64" s="6" customFormat="1" ht="27" customHeight="1">
      <c r="B136" s="19"/>
      <c r="C136" s="120" t="s">
        <v>8</v>
      </c>
      <c r="D136" s="120" t="s">
        <v>136</v>
      </c>
      <c r="E136" s="121" t="s">
        <v>218</v>
      </c>
      <c r="F136" s="372" t="s">
        <v>551</v>
      </c>
      <c r="G136" s="373"/>
      <c r="H136" s="373"/>
      <c r="I136" s="373"/>
      <c r="J136" s="122" t="s">
        <v>164</v>
      </c>
      <c r="K136" s="123">
        <v>621.5053333333333</v>
      </c>
      <c r="L136" s="374">
        <v>0</v>
      </c>
      <c r="M136" s="373"/>
      <c r="N136" s="374">
        <f>ROUND($L$136*$K$136,2)</f>
        <v>0</v>
      </c>
      <c r="O136" s="373"/>
      <c r="P136" s="373"/>
      <c r="Q136" s="373"/>
      <c r="R136" s="20"/>
      <c r="T136" s="124"/>
      <c r="U136" s="26" t="s">
        <v>42</v>
      </c>
      <c r="V136" s="125">
        <v>0.299</v>
      </c>
      <c r="W136" s="125">
        <f>$V$136*$K$136</f>
        <v>185.83009466666664</v>
      </c>
      <c r="X136" s="125">
        <v>0</v>
      </c>
      <c r="Y136" s="125">
        <f>$X$136*$K$136</f>
        <v>0</v>
      </c>
      <c r="Z136" s="125">
        <v>0</v>
      </c>
      <c r="AA136" s="126">
        <f>$Z$136*$K$136</f>
        <v>0</v>
      </c>
      <c r="AR136" s="6" t="s">
        <v>140</v>
      </c>
      <c r="AT136" s="6" t="s">
        <v>136</v>
      </c>
      <c r="AU136" s="6" t="s">
        <v>80</v>
      </c>
      <c r="AY136" s="6" t="s">
        <v>135</v>
      </c>
      <c r="BE136" s="99">
        <f>IF($U$136="základní",$N$136,0)</f>
        <v>0</v>
      </c>
      <c r="BF136" s="99">
        <f>IF($U$136="snížená",$N$136,0)</f>
        <v>0</v>
      </c>
      <c r="BG136" s="99">
        <f>IF($U$136="zákl. přenesená",$N$136,0)</f>
        <v>0</v>
      </c>
      <c r="BH136" s="99">
        <f>IF($U$136="sníž. přenesená",$N$136,0)</f>
        <v>0</v>
      </c>
      <c r="BI136" s="99">
        <f>IF($U$136="nulová",$N$136,0)</f>
        <v>0</v>
      </c>
      <c r="BJ136" s="6" t="s">
        <v>20</v>
      </c>
      <c r="BK136" s="99">
        <f>ROUND($L$136*$K$136,2)</f>
        <v>0</v>
      </c>
      <c r="BL136" s="6" t="s">
        <v>140</v>
      </c>
    </row>
    <row r="137" spans="2:64" s="6" customFormat="1" ht="15.75" customHeight="1">
      <c r="B137" s="19"/>
      <c r="C137" s="127" t="s">
        <v>182</v>
      </c>
      <c r="D137" s="127" t="s">
        <v>208</v>
      </c>
      <c r="E137" s="128" t="s">
        <v>643</v>
      </c>
      <c r="F137" s="377" t="s">
        <v>644</v>
      </c>
      <c r="G137" s="378"/>
      <c r="H137" s="378"/>
      <c r="I137" s="378"/>
      <c r="J137" s="129" t="s">
        <v>173</v>
      </c>
      <c r="K137" s="130">
        <v>1180.86</v>
      </c>
      <c r="L137" s="374">
        <v>0</v>
      </c>
      <c r="M137" s="373"/>
      <c r="N137" s="379">
        <f>ROUND($L$137*$K$137,2)</f>
        <v>0</v>
      </c>
      <c r="O137" s="373"/>
      <c r="P137" s="373"/>
      <c r="Q137" s="373"/>
      <c r="R137" s="20"/>
      <c r="T137" s="124"/>
      <c r="U137" s="26" t="s">
        <v>42</v>
      </c>
      <c r="V137" s="125">
        <v>0</v>
      </c>
      <c r="W137" s="125">
        <f>$V$137*$K$137</f>
        <v>0</v>
      </c>
      <c r="X137" s="125">
        <v>1</v>
      </c>
      <c r="Y137" s="125">
        <f>$X$137*$K$137</f>
        <v>1180.86</v>
      </c>
      <c r="Z137" s="125">
        <v>0</v>
      </c>
      <c r="AA137" s="126">
        <f>$Z$137*$K$137</f>
        <v>0</v>
      </c>
      <c r="AR137" s="6" t="s">
        <v>157</v>
      </c>
      <c r="AT137" s="6" t="s">
        <v>208</v>
      </c>
      <c r="AU137" s="6" t="s">
        <v>80</v>
      </c>
      <c r="AY137" s="6" t="s">
        <v>135</v>
      </c>
      <c r="BE137" s="99">
        <f>IF($U$137="základní",$N$137,0)</f>
        <v>0</v>
      </c>
      <c r="BF137" s="99">
        <f>IF($U$137="snížená",$N$137,0)</f>
        <v>0</v>
      </c>
      <c r="BG137" s="99">
        <f>IF($U$137="zákl. přenesená",$N$137,0)</f>
        <v>0</v>
      </c>
      <c r="BH137" s="99">
        <f>IF($U$137="sníž. přenesená",$N$137,0)</f>
        <v>0</v>
      </c>
      <c r="BI137" s="99">
        <f>IF($U$137="nulová",$N$137,0)</f>
        <v>0</v>
      </c>
      <c r="BJ137" s="6" t="s">
        <v>20</v>
      </c>
      <c r="BK137" s="99">
        <f>ROUND($L$137*$K$137,2)</f>
        <v>0</v>
      </c>
      <c r="BL137" s="6" t="s">
        <v>140</v>
      </c>
    </row>
    <row r="138" spans="2:64" s="6" customFormat="1" ht="39" customHeight="1">
      <c r="B138" s="19"/>
      <c r="C138" s="120" t="s">
        <v>185</v>
      </c>
      <c r="D138" s="120" t="s">
        <v>136</v>
      </c>
      <c r="E138" s="121" t="s">
        <v>645</v>
      </c>
      <c r="F138" s="372" t="s">
        <v>646</v>
      </c>
      <c r="G138" s="373"/>
      <c r="H138" s="373"/>
      <c r="I138" s="373"/>
      <c r="J138" s="122" t="s">
        <v>164</v>
      </c>
      <c r="K138" s="123">
        <v>262.4026666666666</v>
      </c>
      <c r="L138" s="374">
        <v>0</v>
      </c>
      <c r="M138" s="373"/>
      <c r="N138" s="374">
        <f>ROUND($L$138*$K$138,2)</f>
        <v>0</v>
      </c>
      <c r="O138" s="373"/>
      <c r="P138" s="373"/>
      <c r="Q138" s="373"/>
      <c r="R138" s="20"/>
      <c r="T138" s="124"/>
      <c r="U138" s="26" t="s">
        <v>42</v>
      </c>
      <c r="V138" s="125">
        <v>1.587</v>
      </c>
      <c r="W138" s="125">
        <f>$V$138*$K$138</f>
        <v>416.4330319999999</v>
      </c>
      <c r="X138" s="125">
        <v>0</v>
      </c>
      <c r="Y138" s="125">
        <f>$X$138*$K$138</f>
        <v>0</v>
      </c>
      <c r="Z138" s="125">
        <v>0</v>
      </c>
      <c r="AA138" s="126">
        <f>$Z$138*$K$138</f>
        <v>0</v>
      </c>
      <c r="AR138" s="6" t="s">
        <v>140</v>
      </c>
      <c r="AT138" s="6" t="s">
        <v>136</v>
      </c>
      <c r="AU138" s="6" t="s">
        <v>80</v>
      </c>
      <c r="AY138" s="6" t="s">
        <v>135</v>
      </c>
      <c r="BE138" s="99">
        <f>IF($U$138="základní",$N$138,0)</f>
        <v>0</v>
      </c>
      <c r="BF138" s="99">
        <f>IF($U$138="snížená",$N$138,0)</f>
        <v>0</v>
      </c>
      <c r="BG138" s="99">
        <f>IF($U$138="zákl. přenesená",$N$138,0)</f>
        <v>0</v>
      </c>
      <c r="BH138" s="99">
        <f>IF($U$138="sníž. přenesená",$N$138,0)</f>
        <v>0</v>
      </c>
      <c r="BI138" s="99">
        <f>IF($U$138="nulová",$N$138,0)</f>
        <v>0</v>
      </c>
      <c r="BJ138" s="6" t="s">
        <v>20</v>
      </c>
      <c r="BK138" s="99">
        <f>ROUND($L$138*$K$138,2)</f>
        <v>0</v>
      </c>
      <c r="BL138" s="6" t="s">
        <v>140</v>
      </c>
    </row>
    <row r="139" spans="2:64" s="6" customFormat="1" ht="15.75" customHeight="1">
      <c r="B139" s="19"/>
      <c r="C139" s="127" t="s">
        <v>188</v>
      </c>
      <c r="D139" s="127" t="s">
        <v>208</v>
      </c>
      <c r="E139" s="128" t="s">
        <v>647</v>
      </c>
      <c r="F139" s="377" t="s">
        <v>648</v>
      </c>
      <c r="G139" s="378"/>
      <c r="H139" s="378"/>
      <c r="I139" s="378"/>
      <c r="J139" s="129" t="s">
        <v>173</v>
      </c>
      <c r="K139" s="130">
        <v>524.804</v>
      </c>
      <c r="L139" s="374">
        <v>0</v>
      </c>
      <c r="M139" s="373"/>
      <c r="N139" s="379">
        <f>ROUND($L$139*$K$139,2)</f>
        <v>0</v>
      </c>
      <c r="O139" s="373"/>
      <c r="P139" s="373"/>
      <c r="Q139" s="373"/>
      <c r="R139" s="20"/>
      <c r="T139" s="124"/>
      <c r="U139" s="26" t="s">
        <v>42</v>
      </c>
      <c r="V139" s="125">
        <v>0</v>
      </c>
      <c r="W139" s="125">
        <f>$V$139*$K$139</f>
        <v>0</v>
      </c>
      <c r="X139" s="125">
        <v>1</v>
      </c>
      <c r="Y139" s="125">
        <f>$X$139*$K$139</f>
        <v>524.804</v>
      </c>
      <c r="Z139" s="125">
        <v>0</v>
      </c>
      <c r="AA139" s="126">
        <f>$Z$139*$K$139</f>
        <v>0</v>
      </c>
      <c r="AR139" s="6" t="s">
        <v>157</v>
      </c>
      <c r="AT139" s="6" t="s">
        <v>208</v>
      </c>
      <c r="AU139" s="6" t="s">
        <v>80</v>
      </c>
      <c r="AY139" s="6" t="s">
        <v>135</v>
      </c>
      <c r="BE139" s="99">
        <f>IF($U$139="základní",$N$139,0)</f>
        <v>0</v>
      </c>
      <c r="BF139" s="99">
        <f>IF($U$139="snížená",$N$139,0)</f>
        <v>0</v>
      </c>
      <c r="BG139" s="99">
        <f>IF($U$139="zákl. přenesená",$N$139,0)</f>
        <v>0</v>
      </c>
      <c r="BH139" s="99">
        <f>IF($U$139="sníž. přenesená",$N$139,0)</f>
        <v>0</v>
      </c>
      <c r="BI139" s="99">
        <f>IF($U$139="nulová",$N$139,0)</f>
        <v>0</v>
      </c>
      <c r="BJ139" s="6" t="s">
        <v>20</v>
      </c>
      <c r="BK139" s="99">
        <f>ROUND($L$139*$K$139,2)</f>
        <v>0</v>
      </c>
      <c r="BL139" s="6" t="s">
        <v>140</v>
      </c>
    </row>
    <row r="140" spans="2:63" s="110" customFormat="1" ht="30.75" customHeight="1">
      <c r="B140" s="111"/>
      <c r="D140" s="119" t="s">
        <v>110</v>
      </c>
      <c r="K140" s="110">
        <v>0</v>
      </c>
      <c r="N140" s="383">
        <f>$BK$140</f>
        <v>0</v>
      </c>
      <c r="O140" s="384"/>
      <c r="P140" s="384"/>
      <c r="Q140" s="384"/>
      <c r="R140" s="114"/>
      <c r="T140" s="115"/>
      <c r="W140" s="116">
        <f>SUM($W$141:$W$143)</f>
        <v>69</v>
      </c>
      <c r="Y140" s="116">
        <f>SUM($Y$141:$Y$143)</f>
        <v>97.21302712</v>
      </c>
      <c r="AA140" s="117">
        <f>SUM($AA$141:$AA$143)</f>
        <v>0</v>
      </c>
      <c r="AR140" s="113" t="s">
        <v>20</v>
      </c>
      <c r="AT140" s="113" t="s">
        <v>76</v>
      </c>
      <c r="AU140" s="113" t="s">
        <v>20</v>
      </c>
      <c r="AY140" s="113" t="s">
        <v>135</v>
      </c>
      <c r="BK140" s="118">
        <f>SUM($BK$141:$BK$143)</f>
        <v>0</v>
      </c>
    </row>
    <row r="141" spans="2:64" s="6" customFormat="1" ht="27" customHeight="1">
      <c r="B141" s="19"/>
      <c r="C141" s="120" t="s">
        <v>191</v>
      </c>
      <c r="D141" s="120" t="s">
        <v>136</v>
      </c>
      <c r="E141" s="121" t="s">
        <v>558</v>
      </c>
      <c r="F141" s="372" t="s">
        <v>559</v>
      </c>
      <c r="G141" s="373"/>
      <c r="H141" s="373"/>
      <c r="I141" s="373"/>
      <c r="J141" s="122" t="s">
        <v>164</v>
      </c>
      <c r="K141" s="123">
        <v>37.5</v>
      </c>
      <c r="L141" s="374">
        <v>0</v>
      </c>
      <c r="M141" s="373"/>
      <c r="N141" s="374">
        <f>ROUND($L$141*$K$141,2)</f>
        <v>0</v>
      </c>
      <c r="O141" s="373"/>
      <c r="P141" s="373"/>
      <c r="Q141" s="373"/>
      <c r="R141" s="20"/>
      <c r="T141" s="124"/>
      <c r="U141" s="26" t="s">
        <v>42</v>
      </c>
      <c r="V141" s="125">
        <v>0.92</v>
      </c>
      <c r="W141" s="125">
        <f>$V$141*$K$141</f>
        <v>34.5</v>
      </c>
      <c r="X141" s="125">
        <v>1.665</v>
      </c>
      <c r="Y141" s="125">
        <f>$X$141*$K$141</f>
        <v>62.4375</v>
      </c>
      <c r="Z141" s="125">
        <v>0</v>
      </c>
      <c r="AA141" s="126">
        <f>$Z$141*$K$141</f>
        <v>0</v>
      </c>
      <c r="AR141" s="6" t="s">
        <v>140</v>
      </c>
      <c r="AT141" s="6" t="s">
        <v>136</v>
      </c>
      <c r="AU141" s="6" t="s">
        <v>80</v>
      </c>
      <c r="AY141" s="6" t="s">
        <v>135</v>
      </c>
      <c r="BE141" s="99">
        <f>IF($U$141="základní",$N$141,0)</f>
        <v>0</v>
      </c>
      <c r="BF141" s="99">
        <f>IF($U$141="snížená",$N$141,0)</f>
        <v>0</v>
      </c>
      <c r="BG141" s="99">
        <f>IF($U$141="zákl. přenesená",$N$141,0)</f>
        <v>0</v>
      </c>
      <c r="BH141" s="99">
        <f>IF($U$141="sníž. přenesená",$N$141,0)</f>
        <v>0</v>
      </c>
      <c r="BI141" s="99">
        <f>IF($U$141="nulová",$N$141,0)</f>
        <v>0</v>
      </c>
      <c r="BJ141" s="6" t="s">
        <v>20</v>
      </c>
      <c r="BK141" s="99">
        <f>ROUND($L$141*$K$141,2)</f>
        <v>0</v>
      </c>
      <c r="BL141" s="6" t="s">
        <v>140</v>
      </c>
    </row>
    <row r="142" spans="2:64" s="6" customFormat="1" ht="39" customHeight="1">
      <c r="B142" s="19"/>
      <c r="C142" s="120" t="s">
        <v>194</v>
      </c>
      <c r="D142" s="120" t="s">
        <v>136</v>
      </c>
      <c r="E142" s="121" t="s">
        <v>258</v>
      </c>
      <c r="F142" s="372" t="s">
        <v>649</v>
      </c>
      <c r="G142" s="373"/>
      <c r="H142" s="373"/>
      <c r="I142" s="373"/>
      <c r="J142" s="122" t="s">
        <v>160</v>
      </c>
      <c r="K142" s="123">
        <v>150</v>
      </c>
      <c r="L142" s="374">
        <v>0</v>
      </c>
      <c r="M142" s="373"/>
      <c r="N142" s="374">
        <f>ROUND($L$142*$K$142,2)</f>
        <v>0</v>
      </c>
      <c r="O142" s="373"/>
      <c r="P142" s="373"/>
      <c r="Q142" s="373"/>
      <c r="R142" s="20"/>
      <c r="T142" s="124"/>
      <c r="U142" s="26" t="s">
        <v>42</v>
      </c>
      <c r="V142" s="125">
        <v>0.23</v>
      </c>
      <c r="W142" s="125">
        <f>$V$142*$K$142</f>
        <v>34.5</v>
      </c>
      <c r="X142" s="125">
        <v>0.23058</v>
      </c>
      <c r="Y142" s="125">
        <f>$X$142*$K$142</f>
        <v>34.587</v>
      </c>
      <c r="Z142" s="125">
        <v>0</v>
      </c>
      <c r="AA142" s="126">
        <f>$Z$142*$K$142</f>
        <v>0</v>
      </c>
      <c r="AR142" s="6" t="s">
        <v>140</v>
      </c>
      <c r="AT142" s="6" t="s">
        <v>136</v>
      </c>
      <c r="AU142" s="6" t="s">
        <v>80</v>
      </c>
      <c r="AY142" s="6" t="s">
        <v>135</v>
      </c>
      <c r="BE142" s="99">
        <f>IF($U$142="základní",$N$142,0)</f>
        <v>0</v>
      </c>
      <c r="BF142" s="99">
        <f>IF($U$142="snížená",$N$142,0)</f>
        <v>0</v>
      </c>
      <c r="BG142" s="99">
        <f>IF($U$142="zákl. přenesená",$N$142,0)</f>
        <v>0</v>
      </c>
      <c r="BH142" s="99">
        <f>IF($U$142="sníž. přenesená",$N$142,0)</f>
        <v>0</v>
      </c>
      <c r="BI142" s="99">
        <f>IF($U$142="nulová",$N$142,0)</f>
        <v>0</v>
      </c>
      <c r="BJ142" s="6" t="s">
        <v>20</v>
      </c>
      <c r="BK142" s="99">
        <f>ROUND($L$142*$K$142,2)</f>
        <v>0</v>
      </c>
      <c r="BL142" s="6" t="s">
        <v>140</v>
      </c>
    </row>
    <row r="143" spans="2:64" s="6" customFormat="1" ht="15.75" customHeight="1">
      <c r="B143" s="19"/>
      <c r="C143" s="127" t="s">
        <v>7</v>
      </c>
      <c r="D143" s="127" t="s">
        <v>208</v>
      </c>
      <c r="E143" s="128" t="s">
        <v>261</v>
      </c>
      <c r="F143" s="377" t="s">
        <v>650</v>
      </c>
      <c r="G143" s="378"/>
      <c r="H143" s="378"/>
      <c r="I143" s="378"/>
      <c r="J143" s="129" t="s">
        <v>160</v>
      </c>
      <c r="K143" s="130">
        <v>165.37466666666666</v>
      </c>
      <c r="L143" s="379">
        <v>0</v>
      </c>
      <c r="M143" s="378"/>
      <c r="N143" s="379">
        <f>ROUND($L$143*$K$143,2)</f>
        <v>0</v>
      </c>
      <c r="O143" s="373"/>
      <c r="P143" s="373"/>
      <c r="Q143" s="373"/>
      <c r="R143" s="20"/>
      <c r="T143" s="124"/>
      <c r="U143" s="26" t="s">
        <v>42</v>
      </c>
      <c r="V143" s="125">
        <v>0</v>
      </c>
      <c r="W143" s="125">
        <f>$V$143*$K$143</f>
        <v>0</v>
      </c>
      <c r="X143" s="125">
        <v>0.00114</v>
      </c>
      <c r="Y143" s="125">
        <f>$X$143*$K$143</f>
        <v>0.18852712</v>
      </c>
      <c r="Z143" s="125">
        <v>0</v>
      </c>
      <c r="AA143" s="126">
        <f>$Z$143*$K$143</f>
        <v>0</v>
      </c>
      <c r="AR143" s="6" t="s">
        <v>157</v>
      </c>
      <c r="AT143" s="6" t="s">
        <v>208</v>
      </c>
      <c r="AU143" s="6" t="s">
        <v>80</v>
      </c>
      <c r="AY143" s="6" t="s">
        <v>135</v>
      </c>
      <c r="BE143" s="99">
        <f>IF($U$143="základní",$N$143,0)</f>
        <v>0</v>
      </c>
      <c r="BF143" s="99">
        <f>IF($U$143="snížená",$N$143,0)</f>
        <v>0</v>
      </c>
      <c r="BG143" s="99">
        <f>IF($U$143="zákl. přenesená",$N$143,0)</f>
        <v>0</v>
      </c>
      <c r="BH143" s="99">
        <f>IF($U$143="sníž. přenesená",$N$143,0)</f>
        <v>0</v>
      </c>
      <c r="BI143" s="99">
        <f>IF($U$143="nulová",$N$143,0)</f>
        <v>0</v>
      </c>
      <c r="BJ143" s="6" t="s">
        <v>20</v>
      </c>
      <c r="BK143" s="99">
        <f>ROUND($L$143*$K$143,2)</f>
        <v>0</v>
      </c>
      <c r="BL143" s="6" t="s">
        <v>140</v>
      </c>
    </row>
    <row r="144" spans="2:63" s="110" customFormat="1" ht="30.75" customHeight="1">
      <c r="B144" s="111"/>
      <c r="D144" s="119" t="s">
        <v>111</v>
      </c>
      <c r="K144" s="110">
        <v>0</v>
      </c>
      <c r="N144" s="383">
        <f>$BK$144</f>
        <v>0</v>
      </c>
      <c r="O144" s="384"/>
      <c r="P144" s="384"/>
      <c r="Q144" s="384"/>
      <c r="R144" s="114"/>
      <c r="T144" s="115"/>
      <c r="W144" s="116">
        <f>$W$145</f>
        <v>87.85092399999999</v>
      </c>
      <c r="Y144" s="116">
        <f>$Y$145</f>
        <v>0</v>
      </c>
      <c r="AA144" s="117">
        <f>$AA$145</f>
        <v>0</v>
      </c>
      <c r="AR144" s="113" t="s">
        <v>20</v>
      </c>
      <c r="AT144" s="113" t="s">
        <v>76</v>
      </c>
      <c r="AU144" s="113" t="s">
        <v>20</v>
      </c>
      <c r="AY144" s="113" t="s">
        <v>135</v>
      </c>
      <c r="BK144" s="118">
        <f>$BK$145</f>
        <v>0</v>
      </c>
    </row>
    <row r="145" spans="2:64" s="6" customFormat="1" ht="27" customHeight="1">
      <c r="B145" s="19"/>
      <c r="C145" s="120" t="s">
        <v>201</v>
      </c>
      <c r="D145" s="120" t="s">
        <v>136</v>
      </c>
      <c r="E145" s="121" t="s">
        <v>352</v>
      </c>
      <c r="F145" s="372" t="s">
        <v>353</v>
      </c>
      <c r="G145" s="373"/>
      <c r="H145" s="373"/>
      <c r="I145" s="373"/>
      <c r="J145" s="122" t="s">
        <v>164</v>
      </c>
      <c r="K145" s="123">
        <v>66.70533333333333</v>
      </c>
      <c r="L145" s="374">
        <v>0</v>
      </c>
      <c r="M145" s="373"/>
      <c r="N145" s="374">
        <f>ROUND($L$145*$K$145,2)</f>
        <v>0</v>
      </c>
      <c r="O145" s="373"/>
      <c r="P145" s="373"/>
      <c r="Q145" s="373"/>
      <c r="R145" s="20"/>
      <c r="T145" s="124"/>
      <c r="U145" s="26" t="s">
        <v>42</v>
      </c>
      <c r="V145" s="125">
        <v>1.317</v>
      </c>
      <c r="W145" s="125">
        <f>$V$145*$K$145</f>
        <v>87.85092399999999</v>
      </c>
      <c r="X145" s="125">
        <v>0</v>
      </c>
      <c r="Y145" s="125">
        <f>$X$145*$K$145</f>
        <v>0</v>
      </c>
      <c r="Z145" s="125">
        <v>0</v>
      </c>
      <c r="AA145" s="126">
        <f>$Z$145*$K$145</f>
        <v>0</v>
      </c>
      <c r="AR145" s="6" t="s">
        <v>140</v>
      </c>
      <c r="AT145" s="6" t="s">
        <v>136</v>
      </c>
      <c r="AU145" s="6" t="s">
        <v>80</v>
      </c>
      <c r="AY145" s="6" t="s">
        <v>135</v>
      </c>
      <c r="BE145" s="99">
        <f>IF($U$145="základní",$N$145,0)</f>
        <v>0</v>
      </c>
      <c r="BF145" s="99">
        <f>IF($U$145="snížená",$N$145,0)</f>
        <v>0</v>
      </c>
      <c r="BG145" s="99">
        <f>IF($U$145="zákl. přenesená",$N$145,0)</f>
        <v>0</v>
      </c>
      <c r="BH145" s="99">
        <f>IF($U$145="sníž. přenesená",$N$145,0)</f>
        <v>0</v>
      </c>
      <c r="BI145" s="99">
        <f>IF($U$145="nulová",$N$145,0)</f>
        <v>0</v>
      </c>
      <c r="BJ145" s="6" t="s">
        <v>20</v>
      </c>
      <c r="BK145" s="99">
        <f>ROUND($L$145*$K$145,2)</f>
        <v>0</v>
      </c>
      <c r="BL145" s="6" t="s">
        <v>140</v>
      </c>
    </row>
    <row r="146" spans="2:63" s="110" customFormat="1" ht="30.75" customHeight="1">
      <c r="B146" s="111"/>
      <c r="D146" s="119" t="s">
        <v>113</v>
      </c>
      <c r="K146" s="110">
        <v>0</v>
      </c>
      <c r="N146" s="383">
        <f>$BK$146</f>
        <v>0</v>
      </c>
      <c r="O146" s="384"/>
      <c r="P146" s="384"/>
      <c r="Q146" s="384"/>
      <c r="R146" s="114"/>
      <c r="T146" s="115"/>
      <c r="W146" s="116">
        <f>SUM($W$147:$W$175)</f>
        <v>497.24466933333343</v>
      </c>
      <c r="Y146" s="116">
        <f>SUM($Y$147:$Y$175)</f>
        <v>34.45940893333333</v>
      </c>
      <c r="AA146" s="117">
        <f>SUM($AA$147:$AA$175)</f>
        <v>0</v>
      </c>
      <c r="AR146" s="113" t="s">
        <v>20</v>
      </c>
      <c r="AT146" s="113" t="s">
        <v>76</v>
      </c>
      <c r="AU146" s="113" t="s">
        <v>20</v>
      </c>
      <c r="AY146" s="113" t="s">
        <v>135</v>
      </c>
      <c r="BK146" s="118">
        <f>SUM($BK$147:$BK$175)</f>
        <v>0</v>
      </c>
    </row>
    <row r="147" spans="2:64" s="6" customFormat="1" ht="15.75" customHeight="1">
      <c r="B147" s="19"/>
      <c r="C147" s="120" t="s">
        <v>204</v>
      </c>
      <c r="D147" s="120" t="s">
        <v>136</v>
      </c>
      <c r="E147" s="121" t="s">
        <v>651</v>
      </c>
      <c r="F147" s="372" t="s">
        <v>652</v>
      </c>
      <c r="G147" s="373"/>
      <c r="H147" s="373"/>
      <c r="I147" s="373"/>
      <c r="J147" s="122" t="s">
        <v>164</v>
      </c>
      <c r="K147" s="123">
        <v>6.770666666666667</v>
      </c>
      <c r="L147" s="374">
        <v>0</v>
      </c>
      <c r="M147" s="373"/>
      <c r="N147" s="374">
        <f>ROUND($L$147*$K$147,2)</f>
        <v>0</v>
      </c>
      <c r="O147" s="373"/>
      <c r="P147" s="373"/>
      <c r="Q147" s="373"/>
      <c r="R147" s="20"/>
      <c r="T147" s="124"/>
      <c r="U147" s="26" t="s">
        <v>42</v>
      </c>
      <c r="V147" s="125">
        <v>29.151</v>
      </c>
      <c r="W147" s="125">
        <f>$V$147*$K$147</f>
        <v>197.37170400000002</v>
      </c>
      <c r="X147" s="125">
        <v>0</v>
      </c>
      <c r="Y147" s="125">
        <f>$X$147*$K$147</f>
        <v>0</v>
      </c>
      <c r="Z147" s="125">
        <v>0</v>
      </c>
      <c r="AA147" s="126">
        <f>$Z$147*$K$147</f>
        <v>0</v>
      </c>
      <c r="AR147" s="6" t="s">
        <v>140</v>
      </c>
      <c r="AT147" s="6" t="s">
        <v>136</v>
      </c>
      <c r="AU147" s="6" t="s">
        <v>80</v>
      </c>
      <c r="AY147" s="6" t="s">
        <v>135</v>
      </c>
      <c r="BE147" s="99">
        <f>IF($U$147="základní",$N$147,0)</f>
        <v>0</v>
      </c>
      <c r="BF147" s="99">
        <f>IF($U$147="snížená",$N$147,0)</f>
        <v>0</v>
      </c>
      <c r="BG147" s="99">
        <f>IF($U$147="zákl. přenesená",$N$147,0)</f>
        <v>0</v>
      </c>
      <c r="BH147" s="99">
        <f>IF($U$147="sníž. přenesená",$N$147,0)</f>
        <v>0</v>
      </c>
      <c r="BI147" s="99">
        <f>IF($U$147="nulová",$N$147,0)</f>
        <v>0</v>
      </c>
      <c r="BJ147" s="6" t="s">
        <v>20</v>
      </c>
      <c r="BK147" s="99">
        <f>ROUND($L$147*$K$147,2)</f>
        <v>0</v>
      </c>
      <c r="BL147" s="6" t="s">
        <v>140</v>
      </c>
    </row>
    <row r="148" spans="2:64" s="6" customFormat="1" ht="27" customHeight="1">
      <c r="B148" s="19"/>
      <c r="C148" s="120" t="s">
        <v>207</v>
      </c>
      <c r="D148" s="120" t="s">
        <v>136</v>
      </c>
      <c r="E148" s="121" t="s">
        <v>653</v>
      </c>
      <c r="F148" s="372" t="s">
        <v>654</v>
      </c>
      <c r="G148" s="373"/>
      <c r="H148" s="373"/>
      <c r="I148" s="373"/>
      <c r="J148" s="122" t="s">
        <v>164</v>
      </c>
      <c r="K148" s="123">
        <v>2.770666666666666</v>
      </c>
      <c r="L148" s="374">
        <v>0</v>
      </c>
      <c r="M148" s="373"/>
      <c r="N148" s="374">
        <f>ROUND($L$148*$K$148,2)</f>
        <v>0</v>
      </c>
      <c r="O148" s="373"/>
      <c r="P148" s="373"/>
      <c r="Q148" s="373"/>
      <c r="R148" s="20"/>
      <c r="T148" s="124"/>
      <c r="U148" s="26" t="s">
        <v>42</v>
      </c>
      <c r="V148" s="125">
        <v>1.208</v>
      </c>
      <c r="W148" s="125">
        <f>$V$148*$K$148</f>
        <v>3.3469653333333325</v>
      </c>
      <c r="X148" s="125">
        <v>0</v>
      </c>
      <c r="Y148" s="125">
        <f>$X$148*$K$148</f>
        <v>0</v>
      </c>
      <c r="Z148" s="125">
        <v>0</v>
      </c>
      <c r="AA148" s="126">
        <f>$Z$148*$K$148</f>
        <v>0</v>
      </c>
      <c r="AR148" s="6" t="s">
        <v>140</v>
      </c>
      <c r="AT148" s="6" t="s">
        <v>136</v>
      </c>
      <c r="AU148" s="6" t="s">
        <v>80</v>
      </c>
      <c r="AY148" s="6" t="s">
        <v>135</v>
      </c>
      <c r="BE148" s="99">
        <f>IF($U$148="základní",$N$148,0)</f>
        <v>0</v>
      </c>
      <c r="BF148" s="99">
        <f>IF($U$148="snížená",$N$148,0)</f>
        <v>0</v>
      </c>
      <c r="BG148" s="99">
        <f>IF($U$148="zákl. přenesená",$N$148,0)</f>
        <v>0</v>
      </c>
      <c r="BH148" s="99">
        <f>IF($U$148="sníž. přenesená",$N$148,0)</f>
        <v>0</v>
      </c>
      <c r="BI148" s="99">
        <f>IF($U$148="nulová",$N$148,0)</f>
        <v>0</v>
      </c>
      <c r="BJ148" s="6" t="s">
        <v>20</v>
      </c>
      <c r="BK148" s="99">
        <f>ROUND($L$148*$K$148,2)</f>
        <v>0</v>
      </c>
      <c r="BL148" s="6" t="s">
        <v>140</v>
      </c>
    </row>
    <row r="149" spans="2:64" s="6" customFormat="1" ht="27" customHeight="1">
      <c r="B149" s="19"/>
      <c r="C149" s="120" t="s">
        <v>211</v>
      </c>
      <c r="D149" s="120" t="s">
        <v>136</v>
      </c>
      <c r="E149" s="121" t="s">
        <v>349</v>
      </c>
      <c r="F149" s="372" t="s">
        <v>350</v>
      </c>
      <c r="G149" s="373"/>
      <c r="H149" s="373"/>
      <c r="I149" s="373"/>
      <c r="J149" s="122" t="s">
        <v>160</v>
      </c>
      <c r="K149" s="123">
        <v>175</v>
      </c>
      <c r="L149" s="374">
        <v>0</v>
      </c>
      <c r="M149" s="373"/>
      <c r="N149" s="374">
        <f>ROUND($L$149*$K$149,2)</f>
        <v>0</v>
      </c>
      <c r="O149" s="373"/>
      <c r="P149" s="373"/>
      <c r="Q149" s="373"/>
      <c r="R149" s="20"/>
      <c r="T149" s="124"/>
      <c r="U149" s="26" t="s">
        <v>42</v>
      </c>
      <c r="V149" s="125">
        <v>0.066</v>
      </c>
      <c r="W149" s="125">
        <f>$V$149*$K$149</f>
        <v>11.55</v>
      </c>
      <c r="X149" s="125">
        <v>0</v>
      </c>
      <c r="Y149" s="125">
        <f>$X$149*$K$149</f>
        <v>0</v>
      </c>
      <c r="Z149" s="125">
        <v>0</v>
      </c>
      <c r="AA149" s="126">
        <f>$Z$149*$K$149</f>
        <v>0</v>
      </c>
      <c r="AR149" s="6" t="s">
        <v>140</v>
      </c>
      <c r="AT149" s="6" t="s">
        <v>136</v>
      </c>
      <c r="AU149" s="6" t="s">
        <v>80</v>
      </c>
      <c r="AY149" s="6" t="s">
        <v>135</v>
      </c>
      <c r="BE149" s="99">
        <f>IF($U$149="základní",$N$149,0)</f>
        <v>0</v>
      </c>
      <c r="BF149" s="99">
        <f>IF($U$149="snížená",$N$149,0)</f>
        <v>0</v>
      </c>
      <c r="BG149" s="99">
        <f>IF($U$149="zákl. přenesená",$N$149,0)</f>
        <v>0</v>
      </c>
      <c r="BH149" s="99">
        <f>IF($U$149="sníž. přenesená",$N$149,0)</f>
        <v>0</v>
      </c>
      <c r="BI149" s="99">
        <f>IF($U$149="nulová",$N$149,0)</f>
        <v>0</v>
      </c>
      <c r="BJ149" s="6" t="s">
        <v>20</v>
      </c>
      <c r="BK149" s="99">
        <f>ROUND($L$149*$K$149,2)</f>
        <v>0</v>
      </c>
      <c r="BL149" s="6" t="s">
        <v>140</v>
      </c>
    </row>
    <row r="150" spans="2:64" s="6" customFormat="1" ht="27" customHeight="1">
      <c r="B150" s="19"/>
      <c r="C150" s="120" t="s">
        <v>214</v>
      </c>
      <c r="D150" s="127" t="s">
        <v>208</v>
      </c>
      <c r="E150" s="128" t="s">
        <v>655</v>
      </c>
      <c r="F150" s="377" t="s">
        <v>656</v>
      </c>
      <c r="G150" s="378"/>
      <c r="H150" s="378"/>
      <c r="I150" s="378"/>
      <c r="J150" s="129" t="s">
        <v>296</v>
      </c>
      <c r="K150" s="130">
        <v>35</v>
      </c>
      <c r="L150" s="374">
        <v>0</v>
      </c>
      <c r="M150" s="373"/>
      <c r="N150" s="379">
        <f>ROUND($L$150*$K$150,2)</f>
        <v>0</v>
      </c>
      <c r="O150" s="373"/>
      <c r="P150" s="373"/>
      <c r="Q150" s="373"/>
      <c r="R150" s="20"/>
      <c r="T150" s="124"/>
      <c r="U150" s="26" t="s">
        <v>42</v>
      </c>
      <c r="V150" s="125">
        <v>0</v>
      </c>
      <c r="W150" s="125">
        <f>$V$150*$K$150</f>
        <v>0</v>
      </c>
      <c r="X150" s="125">
        <v>0.019</v>
      </c>
      <c r="Y150" s="125">
        <f>$X$150*$K$150</f>
        <v>0.665</v>
      </c>
      <c r="Z150" s="125">
        <v>0</v>
      </c>
      <c r="AA150" s="126">
        <f>$Z$150*$K$150</f>
        <v>0</v>
      </c>
      <c r="AR150" s="6" t="s">
        <v>157</v>
      </c>
      <c r="AT150" s="6" t="s">
        <v>208</v>
      </c>
      <c r="AU150" s="6" t="s">
        <v>80</v>
      </c>
      <c r="AY150" s="6" t="s">
        <v>135</v>
      </c>
      <c r="BE150" s="99">
        <f>IF($U$150="základní",$N$150,0)</f>
        <v>0</v>
      </c>
      <c r="BF150" s="99">
        <f>IF($U$150="snížená",$N$150,0)</f>
        <v>0</v>
      </c>
      <c r="BG150" s="99">
        <f>IF($U$150="zákl. přenesená",$N$150,0)</f>
        <v>0</v>
      </c>
      <c r="BH150" s="99">
        <f>IF($U$150="sníž. přenesená",$N$150,0)</f>
        <v>0</v>
      </c>
      <c r="BI150" s="99">
        <f>IF($U$150="nulová",$N$150,0)</f>
        <v>0</v>
      </c>
      <c r="BJ150" s="6" t="s">
        <v>20</v>
      </c>
      <c r="BK150" s="99">
        <f>ROUND($L$150*$K$150,2)</f>
        <v>0</v>
      </c>
      <c r="BL150" s="6" t="s">
        <v>140</v>
      </c>
    </row>
    <row r="151" spans="2:64" s="6" customFormat="1" ht="27" customHeight="1">
      <c r="B151" s="19"/>
      <c r="C151" s="120" t="s">
        <v>217</v>
      </c>
      <c r="D151" s="120" t="s">
        <v>136</v>
      </c>
      <c r="E151" s="121" t="s">
        <v>657</v>
      </c>
      <c r="F151" s="372" t="s">
        <v>658</v>
      </c>
      <c r="G151" s="373"/>
      <c r="H151" s="373"/>
      <c r="I151" s="373"/>
      <c r="J151" s="122" t="s">
        <v>160</v>
      </c>
      <c r="K151" s="123">
        <v>25</v>
      </c>
      <c r="L151" s="374">
        <v>0</v>
      </c>
      <c r="M151" s="373"/>
      <c r="N151" s="374">
        <f>ROUND($L$151*$K$151,2)</f>
        <v>0</v>
      </c>
      <c r="O151" s="373"/>
      <c r="P151" s="373"/>
      <c r="Q151" s="373"/>
      <c r="R151" s="20"/>
      <c r="T151" s="124"/>
      <c r="U151" s="26" t="s">
        <v>42</v>
      </c>
      <c r="V151" s="125">
        <v>0.08</v>
      </c>
      <c r="W151" s="125">
        <f>$V$151*$K$151</f>
        <v>2</v>
      </c>
      <c r="X151" s="125">
        <v>1E-05</v>
      </c>
      <c r="Y151" s="125">
        <f>$X$151*$K$151</f>
        <v>0.00025</v>
      </c>
      <c r="Z151" s="125">
        <v>0</v>
      </c>
      <c r="AA151" s="126">
        <f>$Z$151*$K$151</f>
        <v>0</v>
      </c>
      <c r="AR151" s="6" t="s">
        <v>140</v>
      </c>
      <c r="AT151" s="6" t="s">
        <v>136</v>
      </c>
      <c r="AU151" s="6" t="s">
        <v>80</v>
      </c>
      <c r="AY151" s="6" t="s">
        <v>135</v>
      </c>
      <c r="BE151" s="99">
        <f>IF($U$151="základní",$N$151,0)</f>
        <v>0</v>
      </c>
      <c r="BF151" s="99">
        <f>IF($U$151="snížená",$N$151,0)</f>
        <v>0</v>
      </c>
      <c r="BG151" s="99">
        <f>IF($U$151="zákl. přenesená",$N$151,0)</f>
        <v>0</v>
      </c>
      <c r="BH151" s="99">
        <f>IF($U$151="sníž. přenesená",$N$151,0)</f>
        <v>0</v>
      </c>
      <c r="BI151" s="99">
        <f>IF($U$151="nulová",$N$151,0)</f>
        <v>0</v>
      </c>
      <c r="BJ151" s="6" t="s">
        <v>20</v>
      </c>
      <c r="BK151" s="99">
        <f>ROUND($L$151*$K$151,2)</f>
        <v>0</v>
      </c>
      <c r="BL151" s="6" t="s">
        <v>140</v>
      </c>
    </row>
    <row r="152" spans="2:64" s="6" customFormat="1" ht="27" customHeight="1">
      <c r="B152" s="19"/>
      <c r="C152" s="120" t="s">
        <v>220</v>
      </c>
      <c r="D152" s="127" t="s">
        <v>208</v>
      </c>
      <c r="E152" s="128" t="s">
        <v>659</v>
      </c>
      <c r="F152" s="377" t="s">
        <v>660</v>
      </c>
      <c r="G152" s="378"/>
      <c r="H152" s="378"/>
      <c r="I152" s="378"/>
      <c r="J152" s="129" t="s">
        <v>296</v>
      </c>
      <c r="K152" s="130">
        <v>5</v>
      </c>
      <c r="L152" s="374">
        <v>0</v>
      </c>
      <c r="M152" s="373"/>
      <c r="N152" s="379">
        <f>ROUND($L$152*$K$152,2)</f>
        <v>0</v>
      </c>
      <c r="O152" s="373"/>
      <c r="P152" s="373"/>
      <c r="Q152" s="373"/>
      <c r="R152" s="20"/>
      <c r="T152" s="124"/>
      <c r="U152" s="26" t="s">
        <v>42</v>
      </c>
      <c r="V152" s="125">
        <v>0</v>
      </c>
      <c r="W152" s="125">
        <f>$V$152*$K$152</f>
        <v>0</v>
      </c>
      <c r="X152" s="125">
        <v>0.02114</v>
      </c>
      <c r="Y152" s="125">
        <f>$X$152*$K$152</f>
        <v>0.10569999999999999</v>
      </c>
      <c r="Z152" s="125">
        <v>0</v>
      </c>
      <c r="AA152" s="126">
        <f>$Z$152*$K$152</f>
        <v>0</v>
      </c>
      <c r="AR152" s="6" t="s">
        <v>157</v>
      </c>
      <c r="AT152" s="6" t="s">
        <v>208</v>
      </c>
      <c r="AU152" s="6" t="s">
        <v>80</v>
      </c>
      <c r="AY152" s="6" t="s">
        <v>135</v>
      </c>
      <c r="BE152" s="99">
        <f>IF($U$152="základní",$N$152,0)</f>
        <v>0</v>
      </c>
      <c r="BF152" s="99">
        <f>IF($U$152="snížená",$N$152,0)</f>
        <v>0</v>
      </c>
      <c r="BG152" s="99">
        <f>IF($U$152="zákl. přenesená",$N$152,0)</f>
        <v>0</v>
      </c>
      <c r="BH152" s="99">
        <f>IF($U$152="sníž. přenesená",$N$152,0)</f>
        <v>0</v>
      </c>
      <c r="BI152" s="99">
        <f>IF($U$152="nulová",$N$152,0)</f>
        <v>0</v>
      </c>
      <c r="BJ152" s="6" t="s">
        <v>20</v>
      </c>
      <c r="BK152" s="99">
        <f>ROUND($L$152*$K$152,2)</f>
        <v>0</v>
      </c>
      <c r="BL152" s="6" t="s">
        <v>140</v>
      </c>
    </row>
    <row r="153" spans="2:64" s="6" customFormat="1" ht="27" customHeight="1">
      <c r="B153" s="19"/>
      <c r="C153" s="120" t="s">
        <v>223</v>
      </c>
      <c r="D153" s="120" t="s">
        <v>136</v>
      </c>
      <c r="E153" s="121" t="s">
        <v>661</v>
      </c>
      <c r="F153" s="372" t="s">
        <v>662</v>
      </c>
      <c r="G153" s="373"/>
      <c r="H153" s="373"/>
      <c r="I153" s="373"/>
      <c r="J153" s="122" t="s">
        <v>160</v>
      </c>
      <c r="K153" s="123">
        <v>155</v>
      </c>
      <c r="L153" s="374">
        <v>0</v>
      </c>
      <c r="M153" s="373"/>
      <c r="N153" s="374">
        <f>ROUND($L$153*$K$153,2)</f>
        <v>0</v>
      </c>
      <c r="O153" s="373"/>
      <c r="P153" s="373"/>
      <c r="Q153" s="373"/>
      <c r="R153" s="20"/>
      <c r="T153" s="124"/>
      <c r="U153" s="26" t="s">
        <v>42</v>
      </c>
      <c r="V153" s="125">
        <v>0.097</v>
      </c>
      <c r="W153" s="125">
        <f>$V$153*$K$153</f>
        <v>15.035</v>
      </c>
      <c r="X153" s="125">
        <v>1E-05</v>
      </c>
      <c r="Y153" s="125">
        <f>$X$153*$K$153</f>
        <v>0.0015500000000000002</v>
      </c>
      <c r="Z153" s="125">
        <v>0</v>
      </c>
      <c r="AA153" s="126">
        <f>$Z$153*$K$153</f>
        <v>0</v>
      </c>
      <c r="AR153" s="6" t="s">
        <v>140</v>
      </c>
      <c r="AT153" s="6" t="s">
        <v>136</v>
      </c>
      <c r="AU153" s="6" t="s">
        <v>80</v>
      </c>
      <c r="AY153" s="6" t="s">
        <v>135</v>
      </c>
      <c r="BE153" s="99">
        <f>IF($U$153="základní",$N$153,0)</f>
        <v>0</v>
      </c>
      <c r="BF153" s="99">
        <f>IF($U$153="snížená",$N$153,0)</f>
        <v>0</v>
      </c>
      <c r="BG153" s="99">
        <f>IF($U$153="zákl. přenesená",$N$153,0)</f>
        <v>0</v>
      </c>
      <c r="BH153" s="99">
        <f>IF($U$153="sníž. přenesená",$N$153,0)</f>
        <v>0</v>
      </c>
      <c r="BI153" s="99">
        <f>IF($U$153="nulová",$N$153,0)</f>
        <v>0</v>
      </c>
      <c r="BJ153" s="6" t="s">
        <v>20</v>
      </c>
      <c r="BK153" s="99">
        <f>ROUND($L$153*$K$153,2)</f>
        <v>0</v>
      </c>
      <c r="BL153" s="6" t="s">
        <v>140</v>
      </c>
    </row>
    <row r="154" spans="2:64" s="6" customFormat="1" ht="27" customHeight="1">
      <c r="B154" s="19"/>
      <c r="C154" s="120" t="s">
        <v>226</v>
      </c>
      <c r="D154" s="127" t="s">
        <v>208</v>
      </c>
      <c r="E154" s="128" t="s">
        <v>663</v>
      </c>
      <c r="F154" s="377" t="s">
        <v>664</v>
      </c>
      <c r="G154" s="378"/>
      <c r="H154" s="378"/>
      <c r="I154" s="378"/>
      <c r="J154" s="129" t="s">
        <v>296</v>
      </c>
      <c r="K154" s="130">
        <v>31.930666666666667</v>
      </c>
      <c r="L154" s="374">
        <v>0</v>
      </c>
      <c r="M154" s="373"/>
      <c r="N154" s="379">
        <f>ROUND($L$154*$K$154,2)</f>
        <v>0</v>
      </c>
      <c r="O154" s="373"/>
      <c r="P154" s="373"/>
      <c r="Q154" s="373"/>
      <c r="R154" s="20"/>
      <c r="T154" s="124"/>
      <c r="U154" s="26" t="s">
        <v>42</v>
      </c>
      <c r="V154" s="125">
        <v>0</v>
      </c>
      <c r="W154" s="125">
        <f>$V$154*$K$154</f>
        <v>0</v>
      </c>
      <c r="X154" s="125">
        <v>0.05165</v>
      </c>
      <c r="Y154" s="125">
        <f>$X$154*$K$154</f>
        <v>1.6492189333333334</v>
      </c>
      <c r="Z154" s="125">
        <v>0</v>
      </c>
      <c r="AA154" s="126">
        <f>$Z$154*$K$154</f>
        <v>0</v>
      </c>
      <c r="AR154" s="6" t="s">
        <v>157</v>
      </c>
      <c r="AT154" s="6" t="s">
        <v>208</v>
      </c>
      <c r="AU154" s="6" t="s">
        <v>80</v>
      </c>
      <c r="AY154" s="6" t="s">
        <v>135</v>
      </c>
      <c r="BE154" s="99">
        <f>IF($U$154="základní",$N$154,0)</f>
        <v>0</v>
      </c>
      <c r="BF154" s="99">
        <f>IF($U$154="snížená",$N$154,0)</f>
        <v>0</v>
      </c>
      <c r="BG154" s="99">
        <f>IF($U$154="zákl. přenesená",$N$154,0)</f>
        <v>0</v>
      </c>
      <c r="BH154" s="99">
        <f>IF($U$154="sníž. přenesená",$N$154,0)</f>
        <v>0</v>
      </c>
      <c r="BI154" s="99">
        <f>IF($U$154="nulová",$N$154,0)</f>
        <v>0</v>
      </c>
      <c r="BJ154" s="6" t="s">
        <v>20</v>
      </c>
      <c r="BK154" s="99">
        <f>ROUND($L$154*$K$154,2)</f>
        <v>0</v>
      </c>
      <c r="BL154" s="6" t="s">
        <v>140</v>
      </c>
    </row>
    <row r="155" spans="2:64" s="6" customFormat="1" ht="39" customHeight="1">
      <c r="B155" s="19"/>
      <c r="C155" s="120" t="s">
        <v>230</v>
      </c>
      <c r="D155" s="120" t="s">
        <v>136</v>
      </c>
      <c r="E155" s="121" t="s">
        <v>665</v>
      </c>
      <c r="F155" s="372" t="s">
        <v>666</v>
      </c>
      <c r="G155" s="373"/>
      <c r="H155" s="373"/>
      <c r="I155" s="373"/>
      <c r="J155" s="122" t="s">
        <v>296</v>
      </c>
      <c r="K155" s="123">
        <v>85</v>
      </c>
      <c r="L155" s="374">
        <v>0</v>
      </c>
      <c r="M155" s="373"/>
      <c r="N155" s="374">
        <f>ROUND($L$155*$K$155,2)</f>
        <v>0</v>
      </c>
      <c r="O155" s="373"/>
      <c r="P155" s="373"/>
      <c r="Q155" s="373"/>
      <c r="R155" s="20"/>
      <c r="T155" s="124"/>
      <c r="U155" s="26" t="s">
        <v>42</v>
      </c>
      <c r="V155" s="125">
        <v>0.176</v>
      </c>
      <c r="W155" s="125">
        <f>$V$155*$K$155</f>
        <v>14.959999999999999</v>
      </c>
      <c r="X155" s="125">
        <v>1E-05</v>
      </c>
      <c r="Y155" s="125">
        <f>$X$155*$K$155</f>
        <v>0.0008500000000000001</v>
      </c>
      <c r="Z155" s="125">
        <v>0</v>
      </c>
      <c r="AA155" s="126">
        <f>$Z$155*$K$155</f>
        <v>0</v>
      </c>
      <c r="AR155" s="6" t="s">
        <v>140</v>
      </c>
      <c r="AT155" s="6" t="s">
        <v>136</v>
      </c>
      <c r="AU155" s="6" t="s">
        <v>80</v>
      </c>
      <c r="AY155" s="6" t="s">
        <v>135</v>
      </c>
      <c r="BE155" s="99">
        <f>IF($U$155="základní",$N$155,0)</f>
        <v>0</v>
      </c>
      <c r="BF155" s="99">
        <f>IF($U$155="snížená",$N$155,0)</f>
        <v>0</v>
      </c>
      <c r="BG155" s="99">
        <f>IF($U$155="zákl. přenesená",$N$155,0)</f>
        <v>0</v>
      </c>
      <c r="BH155" s="99">
        <f>IF($U$155="sníž. přenesená",$N$155,0)</f>
        <v>0</v>
      </c>
      <c r="BI155" s="99">
        <f>IF($U$155="nulová",$N$155,0)</f>
        <v>0</v>
      </c>
      <c r="BJ155" s="6" t="s">
        <v>20</v>
      </c>
      <c r="BK155" s="99">
        <f>ROUND($L$155*$K$155,2)</f>
        <v>0</v>
      </c>
      <c r="BL155" s="6" t="s">
        <v>140</v>
      </c>
    </row>
    <row r="156" spans="2:64" s="6" customFormat="1" ht="15.75" customHeight="1">
      <c r="B156" s="19"/>
      <c r="C156" s="120" t="s">
        <v>233</v>
      </c>
      <c r="D156" s="127" t="s">
        <v>208</v>
      </c>
      <c r="E156" s="128" t="s">
        <v>667</v>
      </c>
      <c r="F156" s="377" t="s">
        <v>668</v>
      </c>
      <c r="G156" s="378"/>
      <c r="H156" s="378"/>
      <c r="I156" s="378"/>
      <c r="J156" s="129" t="s">
        <v>296</v>
      </c>
      <c r="K156" s="130">
        <v>40</v>
      </c>
      <c r="L156" s="374">
        <v>0</v>
      </c>
      <c r="M156" s="373"/>
      <c r="N156" s="379">
        <f>ROUND($L$156*$K$156,2)</f>
        <v>0</v>
      </c>
      <c r="O156" s="373"/>
      <c r="P156" s="373"/>
      <c r="Q156" s="373"/>
      <c r="R156" s="20"/>
      <c r="T156" s="124"/>
      <c r="U156" s="26" t="s">
        <v>42</v>
      </c>
      <c r="V156" s="125">
        <v>0</v>
      </c>
      <c r="W156" s="125">
        <f>$V$156*$K$156</f>
        <v>0</v>
      </c>
      <c r="X156" s="125">
        <v>0.00065</v>
      </c>
      <c r="Y156" s="125">
        <f>$X$156*$K$156</f>
        <v>0.026</v>
      </c>
      <c r="Z156" s="125">
        <v>0</v>
      </c>
      <c r="AA156" s="126">
        <f>$Z$156*$K$156</f>
        <v>0</v>
      </c>
      <c r="AR156" s="6" t="s">
        <v>157</v>
      </c>
      <c r="AT156" s="6" t="s">
        <v>208</v>
      </c>
      <c r="AU156" s="6" t="s">
        <v>80</v>
      </c>
      <c r="AY156" s="6" t="s">
        <v>135</v>
      </c>
      <c r="BE156" s="99">
        <f>IF($U$156="základní",$N$156,0)</f>
        <v>0</v>
      </c>
      <c r="BF156" s="99">
        <f>IF($U$156="snížená",$N$156,0)</f>
        <v>0</v>
      </c>
      <c r="BG156" s="99">
        <f>IF($U$156="zákl. přenesená",$N$156,0)</f>
        <v>0</v>
      </c>
      <c r="BH156" s="99">
        <f>IF($U$156="sníž. přenesená",$N$156,0)</f>
        <v>0</v>
      </c>
      <c r="BI156" s="99">
        <f>IF($U$156="nulová",$N$156,0)</f>
        <v>0</v>
      </c>
      <c r="BJ156" s="6" t="s">
        <v>20</v>
      </c>
      <c r="BK156" s="99">
        <f>ROUND($L$156*$K$156,2)</f>
        <v>0</v>
      </c>
      <c r="BL156" s="6" t="s">
        <v>140</v>
      </c>
    </row>
    <row r="157" spans="2:64" s="6" customFormat="1" ht="15.75" customHeight="1">
      <c r="B157" s="19"/>
      <c r="C157" s="120" t="s">
        <v>236</v>
      </c>
      <c r="D157" s="127" t="s">
        <v>208</v>
      </c>
      <c r="E157" s="128" t="s">
        <v>669</v>
      </c>
      <c r="F157" s="377" t="s">
        <v>670</v>
      </c>
      <c r="G157" s="378"/>
      <c r="H157" s="378"/>
      <c r="I157" s="378"/>
      <c r="J157" s="129" t="s">
        <v>296</v>
      </c>
      <c r="K157" s="130">
        <v>4</v>
      </c>
      <c r="L157" s="374">
        <v>0</v>
      </c>
      <c r="M157" s="373"/>
      <c r="N157" s="379">
        <f>ROUND($L$157*$K$157,2)</f>
        <v>0</v>
      </c>
      <c r="O157" s="373"/>
      <c r="P157" s="373"/>
      <c r="Q157" s="373"/>
      <c r="R157" s="20"/>
      <c r="T157" s="124"/>
      <c r="U157" s="26" t="s">
        <v>42</v>
      </c>
      <c r="V157" s="125">
        <v>0</v>
      </c>
      <c r="W157" s="125">
        <f>$V$157*$K$157</f>
        <v>0</v>
      </c>
      <c r="X157" s="125">
        <v>0.00125</v>
      </c>
      <c r="Y157" s="125">
        <f>$X$157*$K$157</f>
        <v>0.005</v>
      </c>
      <c r="Z157" s="125">
        <v>0</v>
      </c>
      <c r="AA157" s="126">
        <f>$Z$157*$K$157</f>
        <v>0</v>
      </c>
      <c r="AR157" s="6" t="s">
        <v>157</v>
      </c>
      <c r="AT157" s="6" t="s">
        <v>208</v>
      </c>
      <c r="AU157" s="6" t="s">
        <v>80</v>
      </c>
      <c r="AY157" s="6" t="s">
        <v>135</v>
      </c>
      <c r="BE157" s="99">
        <f>IF($U$157="základní",$N$157,0)</f>
        <v>0</v>
      </c>
      <c r="BF157" s="99">
        <f>IF($U$157="snížená",$N$157,0)</f>
        <v>0</v>
      </c>
      <c r="BG157" s="99">
        <f>IF($U$157="zákl. přenesená",$N$157,0)</f>
        <v>0</v>
      </c>
      <c r="BH157" s="99">
        <f>IF($U$157="sníž. přenesená",$N$157,0)</f>
        <v>0</v>
      </c>
      <c r="BI157" s="99">
        <f>IF($U$157="nulová",$N$157,0)</f>
        <v>0</v>
      </c>
      <c r="BJ157" s="6" t="s">
        <v>20</v>
      </c>
      <c r="BK157" s="99">
        <f>ROUND($L$157*$K$157,2)</f>
        <v>0</v>
      </c>
      <c r="BL157" s="6" t="s">
        <v>140</v>
      </c>
    </row>
    <row r="158" spans="2:64" s="6" customFormat="1" ht="15.75" customHeight="1">
      <c r="B158" s="19"/>
      <c r="C158" s="120" t="s">
        <v>239</v>
      </c>
      <c r="D158" s="127" t="s">
        <v>208</v>
      </c>
      <c r="E158" s="128" t="s">
        <v>671</v>
      </c>
      <c r="F158" s="377" t="s">
        <v>672</v>
      </c>
      <c r="G158" s="378"/>
      <c r="H158" s="378"/>
      <c r="I158" s="378"/>
      <c r="J158" s="129" t="s">
        <v>296</v>
      </c>
      <c r="K158" s="130">
        <v>1</v>
      </c>
      <c r="L158" s="374">
        <v>0</v>
      </c>
      <c r="M158" s="373"/>
      <c r="N158" s="379">
        <f>ROUND($L$158*$K$158,2)</f>
        <v>0</v>
      </c>
      <c r="O158" s="373"/>
      <c r="P158" s="373"/>
      <c r="Q158" s="373"/>
      <c r="R158" s="20"/>
      <c r="T158" s="124"/>
      <c r="U158" s="26" t="s">
        <v>42</v>
      </c>
      <c r="V158" s="125">
        <v>0</v>
      </c>
      <c r="W158" s="125">
        <f>$V$158*$K$158</f>
        <v>0</v>
      </c>
      <c r="X158" s="125">
        <v>0.00443</v>
      </c>
      <c r="Y158" s="125">
        <f>$X$158*$K$158</f>
        <v>0.00443</v>
      </c>
      <c r="Z158" s="125">
        <v>0</v>
      </c>
      <c r="AA158" s="126">
        <f>$Z$158*$K$158</f>
        <v>0</v>
      </c>
      <c r="AR158" s="6" t="s">
        <v>157</v>
      </c>
      <c r="AT158" s="6" t="s">
        <v>208</v>
      </c>
      <c r="AU158" s="6" t="s">
        <v>80</v>
      </c>
      <c r="AY158" s="6" t="s">
        <v>135</v>
      </c>
      <c r="BE158" s="99">
        <f>IF($U$158="základní",$N$158,0)</f>
        <v>0</v>
      </c>
      <c r="BF158" s="99">
        <f>IF($U$158="snížená",$N$158,0)</f>
        <v>0</v>
      </c>
      <c r="BG158" s="99">
        <f>IF($U$158="zákl. přenesená",$N$158,0)</f>
        <v>0</v>
      </c>
      <c r="BH158" s="99">
        <f>IF($U$158="sníž. přenesená",$N$158,0)</f>
        <v>0</v>
      </c>
      <c r="BI158" s="99">
        <f>IF($U$158="nulová",$N$158,0)</f>
        <v>0</v>
      </c>
      <c r="BJ158" s="6" t="s">
        <v>20</v>
      </c>
      <c r="BK158" s="99">
        <f>ROUND($L$158*$K$158,2)</f>
        <v>0</v>
      </c>
      <c r="BL158" s="6" t="s">
        <v>140</v>
      </c>
    </row>
    <row r="159" spans="2:64" s="6" customFormat="1" ht="15.75" customHeight="1">
      <c r="B159" s="19"/>
      <c r="C159" s="120" t="s">
        <v>242</v>
      </c>
      <c r="D159" s="127" t="s">
        <v>208</v>
      </c>
      <c r="E159" s="128" t="s">
        <v>673</v>
      </c>
      <c r="F159" s="377" t="s">
        <v>674</v>
      </c>
      <c r="G159" s="378"/>
      <c r="H159" s="378"/>
      <c r="I159" s="378"/>
      <c r="J159" s="129" t="s">
        <v>296</v>
      </c>
      <c r="K159" s="130">
        <v>40</v>
      </c>
      <c r="L159" s="374">
        <v>0</v>
      </c>
      <c r="M159" s="373"/>
      <c r="N159" s="379">
        <f>ROUND($L$159*$K$159,2)</f>
        <v>0</v>
      </c>
      <c r="O159" s="373"/>
      <c r="P159" s="373"/>
      <c r="Q159" s="373"/>
      <c r="R159" s="20"/>
      <c r="T159" s="124"/>
      <c r="U159" s="26" t="s">
        <v>42</v>
      </c>
      <c r="V159" s="125">
        <v>0</v>
      </c>
      <c r="W159" s="125">
        <f>$V$159*$K$159</f>
        <v>0</v>
      </c>
      <c r="X159" s="125">
        <v>0.00542</v>
      </c>
      <c r="Y159" s="125">
        <f>$X$159*$K$159</f>
        <v>0.21680000000000002</v>
      </c>
      <c r="Z159" s="125">
        <v>0</v>
      </c>
      <c r="AA159" s="126">
        <f>$Z$159*$K$159</f>
        <v>0</v>
      </c>
      <c r="AR159" s="6" t="s">
        <v>157</v>
      </c>
      <c r="AT159" s="6" t="s">
        <v>208</v>
      </c>
      <c r="AU159" s="6" t="s">
        <v>80</v>
      </c>
      <c r="AY159" s="6" t="s">
        <v>135</v>
      </c>
      <c r="BE159" s="99">
        <f>IF($U$159="základní",$N$159,0)</f>
        <v>0</v>
      </c>
      <c r="BF159" s="99">
        <f>IF($U$159="snížená",$N$159,0)</f>
        <v>0</v>
      </c>
      <c r="BG159" s="99">
        <f>IF($U$159="zákl. přenesená",$N$159,0)</f>
        <v>0</v>
      </c>
      <c r="BH159" s="99">
        <f>IF($U$159="sníž. přenesená",$N$159,0)</f>
        <v>0</v>
      </c>
      <c r="BI159" s="99">
        <f>IF($U$159="nulová",$N$159,0)</f>
        <v>0</v>
      </c>
      <c r="BJ159" s="6" t="s">
        <v>20</v>
      </c>
      <c r="BK159" s="99">
        <f>ROUND($L$159*$K$159,2)</f>
        <v>0</v>
      </c>
      <c r="BL159" s="6" t="s">
        <v>140</v>
      </c>
    </row>
    <row r="160" spans="2:64" s="6" customFormat="1" ht="27" customHeight="1">
      <c r="B160" s="19"/>
      <c r="C160" s="120" t="s">
        <v>245</v>
      </c>
      <c r="D160" s="120" t="s">
        <v>136</v>
      </c>
      <c r="E160" s="121" t="s">
        <v>675</v>
      </c>
      <c r="F160" s="372" t="s">
        <v>676</v>
      </c>
      <c r="G160" s="373"/>
      <c r="H160" s="373"/>
      <c r="I160" s="373"/>
      <c r="J160" s="122" t="s">
        <v>160</v>
      </c>
      <c r="K160" s="123">
        <v>588</v>
      </c>
      <c r="L160" s="374">
        <v>0</v>
      </c>
      <c r="M160" s="373"/>
      <c r="N160" s="374">
        <f>ROUND($L$160*$K$160,2)</f>
        <v>0</v>
      </c>
      <c r="O160" s="373"/>
      <c r="P160" s="373"/>
      <c r="Q160" s="373"/>
      <c r="R160" s="20"/>
      <c r="T160" s="124"/>
      <c r="U160" s="26" t="s">
        <v>42</v>
      </c>
      <c r="V160" s="125">
        <v>0.066</v>
      </c>
      <c r="W160" s="125">
        <f>$V$160*$K$160</f>
        <v>38.808</v>
      </c>
      <c r="X160" s="125">
        <v>0</v>
      </c>
      <c r="Y160" s="125">
        <f>$X$160*$K$160</f>
        <v>0</v>
      </c>
      <c r="Z160" s="125">
        <v>0</v>
      </c>
      <c r="AA160" s="126">
        <f>$Z$160*$K$160</f>
        <v>0</v>
      </c>
      <c r="AR160" s="6" t="s">
        <v>140</v>
      </c>
      <c r="AT160" s="6" t="s">
        <v>136</v>
      </c>
      <c r="AU160" s="6" t="s">
        <v>80</v>
      </c>
      <c r="AY160" s="6" t="s">
        <v>135</v>
      </c>
      <c r="BE160" s="99">
        <f>IF($U$160="základní",$N$160,0)</f>
        <v>0</v>
      </c>
      <c r="BF160" s="99">
        <f>IF($U$160="snížená",$N$160,0)</f>
        <v>0</v>
      </c>
      <c r="BG160" s="99">
        <f>IF($U$160="zákl. přenesená",$N$160,0)</f>
        <v>0</v>
      </c>
      <c r="BH160" s="99">
        <f>IF($U$160="sníž. přenesená",$N$160,0)</f>
        <v>0</v>
      </c>
      <c r="BI160" s="99">
        <f>IF($U$160="nulová",$N$160,0)</f>
        <v>0</v>
      </c>
      <c r="BJ160" s="6" t="s">
        <v>20</v>
      </c>
      <c r="BK160" s="99">
        <f>ROUND($L$160*$K$160,2)</f>
        <v>0</v>
      </c>
      <c r="BL160" s="6" t="s">
        <v>140</v>
      </c>
    </row>
    <row r="161" spans="2:64" s="6" customFormat="1" ht="15.75" customHeight="1">
      <c r="B161" s="19"/>
      <c r="C161" s="120" t="s">
        <v>248</v>
      </c>
      <c r="D161" s="120" t="s">
        <v>136</v>
      </c>
      <c r="E161" s="121" t="s">
        <v>677</v>
      </c>
      <c r="F161" s="372" t="s">
        <v>678</v>
      </c>
      <c r="G161" s="373"/>
      <c r="H161" s="373"/>
      <c r="I161" s="373"/>
      <c r="J161" s="122" t="s">
        <v>160</v>
      </c>
      <c r="K161" s="123">
        <v>438</v>
      </c>
      <c r="L161" s="374">
        <v>0</v>
      </c>
      <c r="M161" s="373"/>
      <c r="N161" s="374">
        <f>ROUND($L$161*$K$161,2)</f>
        <v>0</v>
      </c>
      <c r="O161" s="373"/>
      <c r="P161" s="373"/>
      <c r="Q161" s="373"/>
      <c r="R161" s="20"/>
      <c r="T161" s="124"/>
      <c r="U161" s="26" t="s">
        <v>42</v>
      </c>
      <c r="V161" s="125">
        <v>0.182</v>
      </c>
      <c r="W161" s="125">
        <f>$V$161*$K$161</f>
        <v>79.716</v>
      </c>
      <c r="X161" s="125">
        <v>0</v>
      </c>
      <c r="Y161" s="125">
        <f>$X$161*$K$161</f>
        <v>0</v>
      </c>
      <c r="Z161" s="125">
        <v>0</v>
      </c>
      <c r="AA161" s="126">
        <f>$Z$161*$K$161</f>
        <v>0</v>
      </c>
      <c r="AR161" s="6" t="s">
        <v>140</v>
      </c>
      <c r="AT161" s="6" t="s">
        <v>136</v>
      </c>
      <c r="AU161" s="6" t="s">
        <v>80</v>
      </c>
      <c r="AY161" s="6" t="s">
        <v>135</v>
      </c>
      <c r="BE161" s="99">
        <f>IF($U$161="základní",$N$161,0)</f>
        <v>0</v>
      </c>
      <c r="BF161" s="99">
        <f>IF($U$161="snížená",$N$161,0)</f>
        <v>0</v>
      </c>
      <c r="BG161" s="99">
        <f>IF($U$161="zákl. přenesená",$N$161,0)</f>
        <v>0</v>
      </c>
      <c r="BH161" s="99">
        <f>IF($U$161="sníž. přenesená",$N$161,0)</f>
        <v>0</v>
      </c>
      <c r="BI161" s="99">
        <f>IF($U$161="nulová",$N$161,0)</f>
        <v>0</v>
      </c>
      <c r="BJ161" s="6" t="s">
        <v>20</v>
      </c>
      <c r="BK161" s="99">
        <f>ROUND($L$161*$K$161,2)</f>
        <v>0</v>
      </c>
      <c r="BL161" s="6" t="s">
        <v>140</v>
      </c>
    </row>
    <row r="162" spans="2:64" s="6" customFormat="1" ht="39" customHeight="1">
      <c r="B162" s="19"/>
      <c r="C162" s="120" t="s">
        <v>251</v>
      </c>
      <c r="D162" s="120" t="s">
        <v>136</v>
      </c>
      <c r="E162" s="121" t="s">
        <v>679</v>
      </c>
      <c r="F162" s="372" t="s">
        <v>680</v>
      </c>
      <c r="G162" s="373"/>
      <c r="H162" s="373"/>
      <c r="I162" s="373"/>
      <c r="J162" s="122" t="s">
        <v>296</v>
      </c>
      <c r="K162" s="123">
        <v>4</v>
      </c>
      <c r="L162" s="374">
        <v>0</v>
      </c>
      <c r="M162" s="373"/>
      <c r="N162" s="374">
        <f>ROUND($L$162*$K$162,2)</f>
        <v>0</v>
      </c>
      <c r="O162" s="373"/>
      <c r="P162" s="373"/>
      <c r="Q162" s="373"/>
      <c r="R162" s="20"/>
      <c r="T162" s="124"/>
      <c r="U162" s="26" t="s">
        <v>42</v>
      </c>
      <c r="V162" s="125">
        <v>21.292</v>
      </c>
      <c r="W162" s="125">
        <f>$V$162*$K$162</f>
        <v>85.168</v>
      </c>
      <c r="X162" s="125">
        <v>2.02655</v>
      </c>
      <c r="Y162" s="125">
        <f>$X$162*$K$162</f>
        <v>8.1062</v>
      </c>
      <c r="Z162" s="125">
        <v>0</v>
      </c>
      <c r="AA162" s="126">
        <f>$Z$162*$K$162</f>
        <v>0</v>
      </c>
      <c r="AR162" s="6" t="s">
        <v>140</v>
      </c>
      <c r="AT162" s="6" t="s">
        <v>136</v>
      </c>
      <c r="AU162" s="6" t="s">
        <v>80</v>
      </c>
      <c r="AY162" s="6" t="s">
        <v>135</v>
      </c>
      <c r="BE162" s="99">
        <f>IF($U$162="základní",$N$162,0)</f>
        <v>0</v>
      </c>
      <c r="BF162" s="99">
        <f>IF($U$162="snížená",$N$162,0)</f>
        <v>0</v>
      </c>
      <c r="BG162" s="99">
        <f>IF($U$162="zákl. přenesená",$N$162,0)</f>
        <v>0</v>
      </c>
      <c r="BH162" s="99">
        <f>IF($U$162="sníž. přenesená",$N$162,0)</f>
        <v>0</v>
      </c>
      <c r="BI162" s="99">
        <f>IF($U$162="nulová",$N$162,0)</f>
        <v>0</v>
      </c>
      <c r="BJ162" s="6" t="s">
        <v>20</v>
      </c>
      <c r="BK162" s="99">
        <f>ROUND($L$162*$K$162,2)</f>
        <v>0</v>
      </c>
      <c r="BL162" s="6" t="s">
        <v>140</v>
      </c>
    </row>
    <row r="163" spans="2:64" s="6" customFormat="1" ht="27" customHeight="1">
      <c r="B163" s="19"/>
      <c r="C163" s="120" t="s">
        <v>254</v>
      </c>
      <c r="D163" s="127" t="s">
        <v>208</v>
      </c>
      <c r="E163" s="128" t="s">
        <v>403</v>
      </c>
      <c r="F163" s="377" t="s">
        <v>404</v>
      </c>
      <c r="G163" s="378"/>
      <c r="H163" s="378"/>
      <c r="I163" s="378"/>
      <c r="J163" s="129" t="s">
        <v>296</v>
      </c>
      <c r="K163" s="130">
        <v>3</v>
      </c>
      <c r="L163" s="374">
        <v>0</v>
      </c>
      <c r="M163" s="373"/>
      <c r="N163" s="379">
        <f>ROUND($L$163*$K$163,2)</f>
        <v>0</v>
      </c>
      <c r="O163" s="373"/>
      <c r="P163" s="373"/>
      <c r="Q163" s="373"/>
      <c r="R163" s="20"/>
      <c r="T163" s="124"/>
      <c r="U163" s="26" t="s">
        <v>42</v>
      </c>
      <c r="V163" s="125">
        <v>0</v>
      </c>
      <c r="W163" s="125">
        <f>$V$163*$K$163</f>
        <v>0</v>
      </c>
      <c r="X163" s="125">
        <v>0.064</v>
      </c>
      <c r="Y163" s="125">
        <f>$X$163*$K$163</f>
        <v>0.192</v>
      </c>
      <c r="Z163" s="125">
        <v>0</v>
      </c>
      <c r="AA163" s="126">
        <f>$Z$163*$K$163</f>
        <v>0</v>
      </c>
      <c r="AR163" s="6" t="s">
        <v>157</v>
      </c>
      <c r="AT163" s="6" t="s">
        <v>208</v>
      </c>
      <c r="AU163" s="6" t="s">
        <v>80</v>
      </c>
      <c r="AY163" s="6" t="s">
        <v>135</v>
      </c>
      <c r="BE163" s="99">
        <f>IF($U$163="základní",$N$163,0)</f>
        <v>0</v>
      </c>
      <c r="BF163" s="99">
        <f>IF($U$163="snížená",$N$163,0)</f>
        <v>0</v>
      </c>
      <c r="BG163" s="99">
        <f>IF($U$163="zákl. přenesená",$N$163,0)</f>
        <v>0</v>
      </c>
      <c r="BH163" s="99">
        <f>IF($U$163="sníž. přenesená",$N$163,0)</f>
        <v>0</v>
      </c>
      <c r="BI163" s="99">
        <f>IF($U$163="nulová",$N$163,0)</f>
        <v>0</v>
      </c>
      <c r="BJ163" s="6" t="s">
        <v>20</v>
      </c>
      <c r="BK163" s="99">
        <f>ROUND($L$163*$K$163,2)</f>
        <v>0</v>
      </c>
      <c r="BL163" s="6" t="s">
        <v>140</v>
      </c>
    </row>
    <row r="164" spans="2:64" s="6" customFormat="1" ht="27" customHeight="1">
      <c r="B164" s="19"/>
      <c r="C164" s="120" t="s">
        <v>257</v>
      </c>
      <c r="D164" s="127" t="s">
        <v>208</v>
      </c>
      <c r="E164" s="128" t="s">
        <v>681</v>
      </c>
      <c r="F164" s="377" t="s">
        <v>682</v>
      </c>
      <c r="G164" s="378"/>
      <c r="H164" s="378"/>
      <c r="I164" s="378"/>
      <c r="J164" s="129" t="s">
        <v>296</v>
      </c>
      <c r="K164" s="130">
        <v>3</v>
      </c>
      <c r="L164" s="374">
        <v>0</v>
      </c>
      <c r="M164" s="373"/>
      <c r="N164" s="379">
        <f>ROUND($L$164*$K$164,2)</f>
        <v>0</v>
      </c>
      <c r="O164" s="373"/>
      <c r="P164" s="373"/>
      <c r="Q164" s="373"/>
      <c r="R164" s="20"/>
      <c r="T164" s="124"/>
      <c r="U164" s="26" t="s">
        <v>42</v>
      </c>
      <c r="V164" s="125">
        <v>0</v>
      </c>
      <c r="W164" s="125">
        <f>$V$164*$K$164</f>
        <v>0</v>
      </c>
      <c r="X164" s="125">
        <v>0.064</v>
      </c>
      <c r="Y164" s="125">
        <f>$X$164*$K$164</f>
        <v>0.192</v>
      </c>
      <c r="Z164" s="125">
        <v>0</v>
      </c>
      <c r="AA164" s="126">
        <f>$Z$164*$K$164</f>
        <v>0</v>
      </c>
      <c r="AR164" s="6" t="s">
        <v>157</v>
      </c>
      <c r="AT164" s="6" t="s">
        <v>208</v>
      </c>
      <c r="AU164" s="6" t="s">
        <v>80</v>
      </c>
      <c r="AY164" s="6" t="s">
        <v>135</v>
      </c>
      <c r="BE164" s="99">
        <f>IF($U$164="základní",$N$164,0)</f>
        <v>0</v>
      </c>
      <c r="BF164" s="99">
        <f>IF($U$164="snížená",$N$164,0)</f>
        <v>0</v>
      </c>
      <c r="BG164" s="99">
        <f>IF($U$164="zákl. přenesená",$N$164,0)</f>
        <v>0</v>
      </c>
      <c r="BH164" s="99">
        <f>IF($U$164="sníž. přenesená",$N$164,0)</f>
        <v>0</v>
      </c>
      <c r="BI164" s="99">
        <f>IF($U$164="nulová",$N$164,0)</f>
        <v>0</v>
      </c>
      <c r="BJ164" s="6" t="s">
        <v>20</v>
      </c>
      <c r="BK164" s="99">
        <f>ROUND($L$164*$K$164,2)</f>
        <v>0</v>
      </c>
      <c r="BL164" s="6" t="s">
        <v>140</v>
      </c>
    </row>
    <row r="165" spans="2:64" s="6" customFormat="1" ht="27" customHeight="1">
      <c r="B165" s="19"/>
      <c r="C165" s="120" t="s">
        <v>260</v>
      </c>
      <c r="D165" s="127" t="s">
        <v>208</v>
      </c>
      <c r="E165" s="128" t="s">
        <v>683</v>
      </c>
      <c r="F165" s="377" t="s">
        <v>684</v>
      </c>
      <c r="G165" s="378"/>
      <c r="H165" s="378"/>
      <c r="I165" s="378"/>
      <c r="J165" s="129" t="s">
        <v>296</v>
      </c>
      <c r="K165" s="130">
        <v>3</v>
      </c>
      <c r="L165" s="374">
        <v>0</v>
      </c>
      <c r="M165" s="373"/>
      <c r="N165" s="379">
        <f>ROUND($L$165*$K$165,2)</f>
        <v>0</v>
      </c>
      <c r="O165" s="373"/>
      <c r="P165" s="373"/>
      <c r="Q165" s="373"/>
      <c r="R165" s="20"/>
      <c r="T165" s="124"/>
      <c r="U165" s="26" t="s">
        <v>42</v>
      </c>
      <c r="V165" s="125">
        <v>0</v>
      </c>
      <c r="W165" s="125">
        <f>$V$165*$K$165</f>
        <v>0</v>
      </c>
      <c r="X165" s="125">
        <v>0.548</v>
      </c>
      <c r="Y165" s="125">
        <f>$X$165*$K$165</f>
        <v>1.6440000000000001</v>
      </c>
      <c r="Z165" s="125">
        <v>0</v>
      </c>
      <c r="AA165" s="126">
        <f>$Z$165*$K$165</f>
        <v>0</v>
      </c>
      <c r="AR165" s="6" t="s">
        <v>157</v>
      </c>
      <c r="AT165" s="6" t="s">
        <v>208</v>
      </c>
      <c r="AU165" s="6" t="s">
        <v>80</v>
      </c>
      <c r="AY165" s="6" t="s">
        <v>135</v>
      </c>
      <c r="BE165" s="99">
        <f>IF($U$165="základní",$N$165,0)</f>
        <v>0</v>
      </c>
      <c r="BF165" s="99">
        <f>IF($U$165="snížená",$N$165,0)</f>
        <v>0</v>
      </c>
      <c r="BG165" s="99">
        <f>IF($U$165="zákl. přenesená",$N$165,0)</f>
        <v>0</v>
      </c>
      <c r="BH165" s="99">
        <f>IF($U$165="sníž. přenesená",$N$165,0)</f>
        <v>0</v>
      </c>
      <c r="BI165" s="99">
        <f>IF($U$165="nulová",$N$165,0)</f>
        <v>0</v>
      </c>
      <c r="BJ165" s="6" t="s">
        <v>20</v>
      </c>
      <c r="BK165" s="99">
        <f>ROUND($L$165*$K$165,2)</f>
        <v>0</v>
      </c>
      <c r="BL165" s="6" t="s">
        <v>140</v>
      </c>
    </row>
    <row r="166" spans="2:64" s="6" customFormat="1" ht="27" customHeight="1">
      <c r="B166" s="19"/>
      <c r="C166" s="120" t="s">
        <v>263</v>
      </c>
      <c r="D166" s="127" t="s">
        <v>208</v>
      </c>
      <c r="E166" s="128" t="s">
        <v>685</v>
      </c>
      <c r="F166" s="377" t="s">
        <v>686</v>
      </c>
      <c r="G166" s="378"/>
      <c r="H166" s="378"/>
      <c r="I166" s="378"/>
      <c r="J166" s="129" t="s">
        <v>296</v>
      </c>
      <c r="K166" s="130">
        <v>3</v>
      </c>
      <c r="L166" s="374">
        <v>0</v>
      </c>
      <c r="M166" s="373"/>
      <c r="N166" s="379">
        <f>ROUND($L$166*$K$166,2)</f>
        <v>0</v>
      </c>
      <c r="O166" s="373"/>
      <c r="P166" s="373"/>
      <c r="Q166" s="373"/>
      <c r="R166" s="20"/>
      <c r="T166" s="124"/>
      <c r="U166" s="26" t="s">
        <v>42</v>
      </c>
      <c r="V166" s="125">
        <v>0</v>
      </c>
      <c r="W166" s="125">
        <f>$V$166*$K$166</f>
        <v>0</v>
      </c>
      <c r="X166" s="125">
        <v>0.185</v>
      </c>
      <c r="Y166" s="125">
        <f>$X$166*$K$166</f>
        <v>0.5549999999999999</v>
      </c>
      <c r="Z166" s="125">
        <v>0</v>
      </c>
      <c r="AA166" s="126">
        <f>$Z$166*$K$166</f>
        <v>0</v>
      </c>
      <c r="AR166" s="6" t="s">
        <v>157</v>
      </c>
      <c r="AT166" s="6" t="s">
        <v>208</v>
      </c>
      <c r="AU166" s="6" t="s">
        <v>80</v>
      </c>
      <c r="AY166" s="6" t="s">
        <v>135</v>
      </c>
      <c r="BE166" s="99">
        <f>IF($U$166="základní",$N$166,0)</f>
        <v>0</v>
      </c>
      <c r="BF166" s="99">
        <f>IF($U$166="snížená",$N$166,0)</f>
        <v>0</v>
      </c>
      <c r="BG166" s="99">
        <f>IF($U$166="zákl. přenesená",$N$166,0)</f>
        <v>0</v>
      </c>
      <c r="BH166" s="99">
        <f>IF($U$166="sníž. přenesená",$N$166,0)</f>
        <v>0</v>
      </c>
      <c r="BI166" s="99">
        <f>IF($U$166="nulová",$N$166,0)</f>
        <v>0</v>
      </c>
      <c r="BJ166" s="6" t="s">
        <v>20</v>
      </c>
      <c r="BK166" s="99">
        <f>ROUND($L$166*$K$166,2)</f>
        <v>0</v>
      </c>
      <c r="BL166" s="6" t="s">
        <v>140</v>
      </c>
    </row>
    <row r="167" spans="2:64" s="6" customFormat="1" ht="27" customHeight="1">
      <c r="B167" s="19"/>
      <c r="C167" s="120" t="s">
        <v>266</v>
      </c>
      <c r="D167" s="127" t="s">
        <v>208</v>
      </c>
      <c r="E167" s="128" t="s">
        <v>687</v>
      </c>
      <c r="F167" s="377" t="s">
        <v>688</v>
      </c>
      <c r="G167" s="378"/>
      <c r="H167" s="378"/>
      <c r="I167" s="378"/>
      <c r="J167" s="129" t="s">
        <v>296</v>
      </c>
      <c r="K167" s="130">
        <v>6</v>
      </c>
      <c r="L167" s="374">
        <v>0</v>
      </c>
      <c r="M167" s="373"/>
      <c r="N167" s="379">
        <f>ROUND($L$167*$K$167,2)</f>
        <v>0</v>
      </c>
      <c r="O167" s="373"/>
      <c r="P167" s="373"/>
      <c r="Q167" s="373"/>
      <c r="R167" s="20"/>
      <c r="T167" s="124"/>
      <c r="U167" s="26" t="s">
        <v>42</v>
      </c>
      <c r="V167" s="125">
        <v>0</v>
      </c>
      <c r="W167" s="125">
        <f>$V$167*$K$167</f>
        <v>0</v>
      </c>
      <c r="X167" s="125">
        <v>0.5</v>
      </c>
      <c r="Y167" s="125">
        <f>$X$167*$K$167</f>
        <v>3</v>
      </c>
      <c r="Z167" s="125">
        <v>0</v>
      </c>
      <c r="AA167" s="126">
        <f>$Z$167*$K$167</f>
        <v>0</v>
      </c>
      <c r="AR167" s="6" t="s">
        <v>157</v>
      </c>
      <c r="AT167" s="6" t="s">
        <v>208</v>
      </c>
      <c r="AU167" s="6" t="s">
        <v>80</v>
      </c>
      <c r="AY167" s="6" t="s">
        <v>135</v>
      </c>
      <c r="BE167" s="99">
        <f>IF($U$167="základní",$N$167,0)</f>
        <v>0</v>
      </c>
      <c r="BF167" s="99">
        <f>IF($U$167="snížená",$N$167,0)</f>
        <v>0</v>
      </c>
      <c r="BG167" s="99">
        <f>IF($U$167="zákl. přenesená",$N$167,0)</f>
        <v>0</v>
      </c>
      <c r="BH167" s="99">
        <f>IF($U$167="sníž. přenesená",$N$167,0)</f>
        <v>0</v>
      </c>
      <c r="BI167" s="99">
        <f>IF($U$167="nulová",$N$167,0)</f>
        <v>0</v>
      </c>
      <c r="BJ167" s="6" t="s">
        <v>20</v>
      </c>
      <c r="BK167" s="99">
        <f>ROUND($L$167*$K$167,2)</f>
        <v>0</v>
      </c>
      <c r="BL167" s="6" t="s">
        <v>140</v>
      </c>
    </row>
    <row r="168" spans="2:64" s="6" customFormat="1" ht="27" customHeight="1">
      <c r="B168" s="19"/>
      <c r="C168" s="120" t="s">
        <v>269</v>
      </c>
      <c r="D168" s="127" t="s">
        <v>208</v>
      </c>
      <c r="E168" s="128" t="s">
        <v>689</v>
      </c>
      <c r="F168" s="377" t="s">
        <v>690</v>
      </c>
      <c r="G168" s="378"/>
      <c r="H168" s="378"/>
      <c r="I168" s="378"/>
      <c r="J168" s="129" t="s">
        <v>296</v>
      </c>
      <c r="K168" s="130">
        <v>3</v>
      </c>
      <c r="L168" s="374">
        <v>0</v>
      </c>
      <c r="M168" s="373"/>
      <c r="N168" s="379">
        <f>ROUND($L$168*$K$168,2)</f>
        <v>0</v>
      </c>
      <c r="O168" s="373"/>
      <c r="P168" s="373"/>
      <c r="Q168" s="373"/>
      <c r="R168" s="20"/>
      <c r="T168" s="124"/>
      <c r="U168" s="26" t="s">
        <v>42</v>
      </c>
      <c r="V168" s="125">
        <v>0</v>
      </c>
      <c r="W168" s="125">
        <f>$V$168*$K$168</f>
        <v>0</v>
      </c>
      <c r="X168" s="125">
        <v>1.87</v>
      </c>
      <c r="Y168" s="125">
        <f>$X$168*$K$168</f>
        <v>5.61</v>
      </c>
      <c r="Z168" s="125">
        <v>0</v>
      </c>
      <c r="AA168" s="126">
        <f>$Z$168*$K$168</f>
        <v>0</v>
      </c>
      <c r="AR168" s="6" t="s">
        <v>157</v>
      </c>
      <c r="AT168" s="6" t="s">
        <v>208</v>
      </c>
      <c r="AU168" s="6" t="s">
        <v>80</v>
      </c>
      <c r="AY168" s="6" t="s">
        <v>135</v>
      </c>
      <c r="BE168" s="99">
        <f>IF($U$168="základní",$N$168,0)</f>
        <v>0</v>
      </c>
      <c r="BF168" s="99">
        <f>IF($U$168="snížená",$N$168,0)</f>
        <v>0</v>
      </c>
      <c r="BG168" s="99">
        <f>IF($U$168="zákl. přenesená",$N$168,0)</f>
        <v>0</v>
      </c>
      <c r="BH168" s="99">
        <f>IF($U$168="sníž. přenesená",$N$168,0)</f>
        <v>0</v>
      </c>
      <c r="BI168" s="99">
        <f>IF($U$168="nulová",$N$168,0)</f>
        <v>0</v>
      </c>
      <c r="BJ168" s="6" t="s">
        <v>20</v>
      </c>
      <c r="BK168" s="99">
        <f>ROUND($L$168*$K$168,2)</f>
        <v>0</v>
      </c>
      <c r="BL168" s="6" t="s">
        <v>140</v>
      </c>
    </row>
    <row r="169" spans="2:64" s="6" customFormat="1" ht="27" customHeight="1">
      <c r="B169" s="19"/>
      <c r="C169" s="120" t="s">
        <v>272</v>
      </c>
      <c r="D169" s="127" t="s">
        <v>208</v>
      </c>
      <c r="E169" s="128" t="s">
        <v>691</v>
      </c>
      <c r="F169" s="377" t="s">
        <v>692</v>
      </c>
      <c r="G169" s="378"/>
      <c r="H169" s="378"/>
      <c r="I169" s="378"/>
      <c r="J169" s="129" t="s">
        <v>296</v>
      </c>
      <c r="K169" s="130">
        <v>3</v>
      </c>
      <c r="L169" s="374">
        <v>0</v>
      </c>
      <c r="M169" s="373"/>
      <c r="N169" s="379">
        <f>ROUND($L$169*$K$169,2)</f>
        <v>0</v>
      </c>
      <c r="O169" s="373"/>
      <c r="P169" s="373"/>
      <c r="Q169" s="373"/>
      <c r="R169" s="20"/>
      <c r="T169" s="124"/>
      <c r="U169" s="26" t="s">
        <v>42</v>
      </c>
      <c r="V169" s="125">
        <v>0</v>
      </c>
      <c r="W169" s="125">
        <f>$V$169*$K$169</f>
        <v>0</v>
      </c>
      <c r="X169" s="125">
        <v>0.002</v>
      </c>
      <c r="Y169" s="125">
        <f>$X$169*$K$169</f>
        <v>0.006</v>
      </c>
      <c r="Z169" s="125">
        <v>0</v>
      </c>
      <c r="AA169" s="126">
        <f>$Z$169*$K$169</f>
        <v>0</v>
      </c>
      <c r="AR169" s="6" t="s">
        <v>157</v>
      </c>
      <c r="AT169" s="6" t="s">
        <v>208</v>
      </c>
      <c r="AU169" s="6" t="s">
        <v>80</v>
      </c>
      <c r="AY169" s="6" t="s">
        <v>135</v>
      </c>
      <c r="BE169" s="99">
        <f>IF($U$169="základní",$N$169,0)</f>
        <v>0</v>
      </c>
      <c r="BF169" s="99">
        <f>IF($U$169="snížená",$N$169,0)</f>
        <v>0</v>
      </c>
      <c r="BG169" s="99">
        <f>IF($U$169="zákl. přenesená",$N$169,0)</f>
        <v>0</v>
      </c>
      <c r="BH169" s="99">
        <f>IF($U$169="sníž. přenesená",$N$169,0)</f>
        <v>0</v>
      </c>
      <c r="BI169" s="99">
        <f>IF($U$169="nulová",$N$169,0)</f>
        <v>0</v>
      </c>
      <c r="BJ169" s="6" t="s">
        <v>20</v>
      </c>
      <c r="BK169" s="99">
        <f>ROUND($L$169*$K$169,2)</f>
        <v>0</v>
      </c>
      <c r="BL169" s="6" t="s">
        <v>140</v>
      </c>
    </row>
    <row r="170" spans="2:64" s="6" customFormat="1" ht="27" customHeight="1">
      <c r="B170" s="19"/>
      <c r="C170" s="120" t="s">
        <v>275</v>
      </c>
      <c r="D170" s="127" t="s">
        <v>208</v>
      </c>
      <c r="E170" s="128" t="s">
        <v>406</v>
      </c>
      <c r="F170" s="377" t="s">
        <v>919</v>
      </c>
      <c r="G170" s="378"/>
      <c r="H170" s="378"/>
      <c r="I170" s="378"/>
      <c r="J170" s="129" t="s">
        <v>296</v>
      </c>
      <c r="K170" s="130">
        <v>4</v>
      </c>
      <c r="L170" s="374">
        <v>0</v>
      </c>
      <c r="M170" s="373"/>
      <c r="N170" s="379">
        <f>ROUND($L$170*$K$170,2)</f>
        <v>0</v>
      </c>
      <c r="O170" s="373"/>
      <c r="P170" s="373"/>
      <c r="Q170" s="373"/>
      <c r="R170" s="20"/>
      <c r="T170" s="124"/>
      <c r="U170" s="26" t="s">
        <v>42</v>
      </c>
      <c r="V170" s="125">
        <v>0</v>
      </c>
      <c r="W170" s="125">
        <f>$V$170*$K$170</f>
        <v>0</v>
      </c>
      <c r="X170" s="125">
        <v>0.0543</v>
      </c>
      <c r="Y170" s="125">
        <f>$X$170*$K$170</f>
        <v>0.2172</v>
      </c>
      <c r="Z170" s="125">
        <v>0</v>
      </c>
      <c r="AA170" s="126">
        <f>$Z$170*$K$170</f>
        <v>0</v>
      </c>
      <c r="AR170" s="6" t="s">
        <v>157</v>
      </c>
      <c r="AT170" s="6" t="s">
        <v>208</v>
      </c>
      <c r="AU170" s="6" t="s">
        <v>80</v>
      </c>
      <c r="AY170" s="6" t="s">
        <v>135</v>
      </c>
      <c r="BE170" s="99">
        <f>IF($U$170="základní",$N$170,0)</f>
        <v>0</v>
      </c>
      <c r="BF170" s="99">
        <f>IF($U$170="snížená",$N$170,0)</f>
        <v>0</v>
      </c>
      <c r="BG170" s="99">
        <f>IF($U$170="zákl. přenesená",$N$170,0)</f>
        <v>0</v>
      </c>
      <c r="BH170" s="99">
        <f>IF($U$170="sníž. přenesená",$N$170,0)</f>
        <v>0</v>
      </c>
      <c r="BI170" s="99">
        <f>IF($U$170="nulová",$N$170,0)</f>
        <v>0</v>
      </c>
      <c r="BJ170" s="6" t="s">
        <v>20</v>
      </c>
      <c r="BK170" s="99">
        <f>ROUND($L$170*$K$170,2)</f>
        <v>0</v>
      </c>
      <c r="BL170" s="6" t="s">
        <v>140</v>
      </c>
    </row>
    <row r="171" spans="2:64" s="6" customFormat="1" ht="15.75" customHeight="1">
      <c r="B171" s="19"/>
      <c r="C171" s="120" t="s">
        <v>278</v>
      </c>
      <c r="D171" s="120" t="s">
        <v>136</v>
      </c>
      <c r="E171" s="121" t="s">
        <v>693</v>
      </c>
      <c r="F171" s="372" t="s">
        <v>694</v>
      </c>
      <c r="G171" s="373"/>
      <c r="H171" s="373"/>
      <c r="I171" s="373"/>
      <c r="J171" s="122" t="s">
        <v>501</v>
      </c>
      <c r="K171" s="123">
        <v>1</v>
      </c>
      <c r="L171" s="374">
        <v>0</v>
      </c>
      <c r="M171" s="373"/>
      <c r="N171" s="374">
        <f>ROUND($L$171*$K$171,2)</f>
        <v>0</v>
      </c>
      <c r="O171" s="373"/>
      <c r="P171" s="373"/>
      <c r="Q171" s="373"/>
      <c r="R171" s="20"/>
      <c r="T171" s="124"/>
      <c r="U171" s="26" t="s">
        <v>42</v>
      </c>
      <c r="V171" s="125">
        <v>21.292</v>
      </c>
      <c r="W171" s="125">
        <f>$V$171*$K$171</f>
        <v>21.292</v>
      </c>
      <c r="X171" s="125">
        <v>2.02655</v>
      </c>
      <c r="Y171" s="125">
        <f>$X$171*$K$171</f>
        <v>2.02655</v>
      </c>
      <c r="Z171" s="125">
        <v>0</v>
      </c>
      <c r="AA171" s="126">
        <f>$Z$171*$K$171</f>
        <v>0</v>
      </c>
      <c r="AR171" s="6" t="s">
        <v>140</v>
      </c>
      <c r="AT171" s="6" t="s">
        <v>136</v>
      </c>
      <c r="AU171" s="6" t="s">
        <v>80</v>
      </c>
      <c r="AY171" s="6" t="s">
        <v>135</v>
      </c>
      <c r="BE171" s="99">
        <f>IF($U$171="základní",$N$171,0)</f>
        <v>0</v>
      </c>
      <c r="BF171" s="99">
        <f>IF($U$171="snížená",$N$171,0)</f>
        <v>0</v>
      </c>
      <c r="BG171" s="99">
        <f>IF($U$171="zákl. přenesená",$N$171,0)</f>
        <v>0</v>
      </c>
      <c r="BH171" s="99">
        <f>IF($U$171="sníž. přenesená",$N$171,0)</f>
        <v>0</v>
      </c>
      <c r="BI171" s="99">
        <f>IF($U$171="nulová",$N$171,0)</f>
        <v>0</v>
      </c>
      <c r="BJ171" s="6" t="s">
        <v>20</v>
      </c>
      <c r="BK171" s="99">
        <f>ROUND($L$171*$K$171,2)</f>
        <v>0</v>
      </c>
      <c r="BL171" s="6" t="s">
        <v>140</v>
      </c>
    </row>
    <row r="172" spans="2:64" s="6" customFormat="1" ht="27" customHeight="1">
      <c r="B172" s="19"/>
      <c r="C172" s="120" t="s">
        <v>281</v>
      </c>
      <c r="D172" s="120" t="s">
        <v>136</v>
      </c>
      <c r="E172" s="121" t="s">
        <v>695</v>
      </c>
      <c r="F172" s="372" t="s">
        <v>696</v>
      </c>
      <c r="G172" s="373"/>
      <c r="H172" s="373"/>
      <c r="I172" s="373"/>
      <c r="J172" s="122" t="s">
        <v>296</v>
      </c>
      <c r="K172" s="123">
        <v>1</v>
      </c>
      <c r="L172" s="374">
        <v>0</v>
      </c>
      <c r="M172" s="373"/>
      <c r="N172" s="374">
        <f>ROUND($L$172*$K$172,2)</f>
        <v>0</v>
      </c>
      <c r="O172" s="373"/>
      <c r="P172" s="373"/>
      <c r="Q172" s="373"/>
      <c r="R172" s="20"/>
      <c r="T172" s="124"/>
      <c r="U172" s="26" t="s">
        <v>42</v>
      </c>
      <c r="V172" s="125">
        <v>21.121</v>
      </c>
      <c r="W172" s="125">
        <f>$V$172*$K$172</f>
        <v>21.121</v>
      </c>
      <c r="X172" s="125">
        <v>9.22615</v>
      </c>
      <c r="Y172" s="125">
        <f>$X$172*$K$172</f>
        <v>9.22615</v>
      </c>
      <c r="Z172" s="125">
        <v>0</v>
      </c>
      <c r="AA172" s="126">
        <f>$Z$172*$K$172</f>
        <v>0</v>
      </c>
      <c r="AR172" s="6" t="s">
        <v>140</v>
      </c>
      <c r="AT172" s="6" t="s">
        <v>136</v>
      </c>
      <c r="AU172" s="6" t="s">
        <v>80</v>
      </c>
      <c r="AY172" s="6" t="s">
        <v>135</v>
      </c>
      <c r="BE172" s="99">
        <f>IF($U$172="základní",$N$172,0)</f>
        <v>0</v>
      </c>
      <c r="BF172" s="99">
        <f>IF($U$172="snížená",$N$172,0)</f>
        <v>0</v>
      </c>
      <c r="BG172" s="99">
        <f>IF($U$172="zákl. přenesená",$N$172,0)</f>
        <v>0</v>
      </c>
      <c r="BH172" s="99">
        <f>IF($U$172="sníž. přenesená",$N$172,0)</f>
        <v>0</v>
      </c>
      <c r="BI172" s="99">
        <f>IF($U$172="nulová",$N$172,0)</f>
        <v>0</v>
      </c>
      <c r="BJ172" s="6" t="s">
        <v>20</v>
      </c>
      <c r="BK172" s="99">
        <f>ROUND($L$172*$K$172,2)</f>
        <v>0</v>
      </c>
      <c r="BL172" s="6" t="s">
        <v>140</v>
      </c>
    </row>
    <row r="173" spans="2:64" s="6" customFormat="1" ht="27" customHeight="1">
      <c r="B173" s="19"/>
      <c r="C173" s="120" t="s">
        <v>284</v>
      </c>
      <c r="D173" s="120" t="s">
        <v>136</v>
      </c>
      <c r="E173" s="121" t="s">
        <v>697</v>
      </c>
      <c r="F173" s="372" t="s">
        <v>698</v>
      </c>
      <c r="G173" s="373"/>
      <c r="H173" s="373"/>
      <c r="I173" s="373"/>
      <c r="J173" s="122" t="s">
        <v>296</v>
      </c>
      <c r="K173" s="123">
        <v>1</v>
      </c>
      <c r="L173" s="374">
        <v>0</v>
      </c>
      <c r="M173" s="373"/>
      <c r="N173" s="374">
        <f>ROUND($L$173*$K$173,2)</f>
        <v>0</v>
      </c>
      <c r="O173" s="373"/>
      <c r="P173" s="373"/>
      <c r="Q173" s="373"/>
      <c r="R173" s="20"/>
      <c r="T173" s="124"/>
      <c r="U173" s="26" t="s">
        <v>42</v>
      </c>
      <c r="V173" s="125">
        <v>5.391</v>
      </c>
      <c r="W173" s="125">
        <f>$V$173*$K$173</f>
        <v>5.391</v>
      </c>
      <c r="X173" s="125">
        <v>0.00951</v>
      </c>
      <c r="Y173" s="125">
        <f>$X$173*$K$173</f>
        <v>0.00951</v>
      </c>
      <c r="Z173" s="125">
        <v>0</v>
      </c>
      <c r="AA173" s="126">
        <f>$Z$173*$K$173</f>
        <v>0</v>
      </c>
      <c r="AR173" s="6" t="s">
        <v>140</v>
      </c>
      <c r="AT173" s="6" t="s">
        <v>136</v>
      </c>
      <c r="AU173" s="6" t="s">
        <v>80</v>
      </c>
      <c r="AY173" s="6" t="s">
        <v>135</v>
      </c>
      <c r="BE173" s="99">
        <f>IF($U$173="základní",$N$173,0)</f>
        <v>0</v>
      </c>
      <c r="BF173" s="99">
        <f>IF($U$173="snížená",$N$173,0)</f>
        <v>0</v>
      </c>
      <c r="BG173" s="99">
        <f>IF($U$173="zákl. přenesená",$N$173,0)</f>
        <v>0</v>
      </c>
      <c r="BH173" s="99">
        <f>IF($U$173="sníž. přenesená",$N$173,0)</f>
        <v>0</v>
      </c>
      <c r="BI173" s="99">
        <f>IF($U$173="nulová",$N$173,0)</f>
        <v>0</v>
      </c>
      <c r="BJ173" s="6" t="s">
        <v>20</v>
      </c>
      <c r="BK173" s="99">
        <f>ROUND($L$173*$K$173,2)</f>
        <v>0</v>
      </c>
      <c r="BL173" s="6" t="s">
        <v>140</v>
      </c>
    </row>
    <row r="174" spans="2:64" s="6" customFormat="1" ht="15.75" customHeight="1">
      <c r="B174" s="19"/>
      <c r="C174" s="120" t="s">
        <v>287</v>
      </c>
      <c r="D174" s="127" t="s">
        <v>208</v>
      </c>
      <c r="E174" s="128" t="s">
        <v>699</v>
      </c>
      <c r="F174" s="377" t="s">
        <v>700</v>
      </c>
      <c r="G174" s="378"/>
      <c r="H174" s="378"/>
      <c r="I174" s="378"/>
      <c r="J174" s="129" t="s">
        <v>173</v>
      </c>
      <c r="K174" s="130">
        <v>1</v>
      </c>
      <c r="L174" s="374">
        <v>0</v>
      </c>
      <c r="M174" s="373"/>
      <c r="N174" s="379">
        <f>ROUND($L$174*$K$174,2)</f>
        <v>0</v>
      </c>
      <c r="O174" s="373"/>
      <c r="P174" s="373"/>
      <c r="Q174" s="373"/>
      <c r="R174" s="20"/>
      <c r="T174" s="124"/>
      <c r="U174" s="26" t="s">
        <v>42</v>
      </c>
      <c r="V174" s="125">
        <v>0</v>
      </c>
      <c r="W174" s="125">
        <f>$V$174*$K$174</f>
        <v>0</v>
      </c>
      <c r="X174" s="125">
        <v>1</v>
      </c>
      <c r="Y174" s="125">
        <f>$X$174*$K$174</f>
        <v>1</v>
      </c>
      <c r="Z174" s="125">
        <v>0</v>
      </c>
      <c r="AA174" s="126">
        <f>$Z$174*$K$174</f>
        <v>0</v>
      </c>
      <c r="AR174" s="6" t="s">
        <v>157</v>
      </c>
      <c r="AT174" s="6" t="s">
        <v>208</v>
      </c>
      <c r="AU174" s="6" t="s">
        <v>80</v>
      </c>
      <c r="AY174" s="6" t="s">
        <v>135</v>
      </c>
      <c r="BE174" s="99">
        <f>IF($U$174="základní",$N$174,0)</f>
        <v>0</v>
      </c>
      <c r="BF174" s="99">
        <f>IF($U$174="snížená",$N$174,0)</f>
        <v>0</v>
      </c>
      <c r="BG174" s="99">
        <f>IF($U$174="zákl. přenesená",$N$174,0)</f>
        <v>0</v>
      </c>
      <c r="BH174" s="99">
        <f>IF($U$174="sníž. přenesená",$N$174,0)</f>
        <v>0</v>
      </c>
      <c r="BI174" s="99">
        <f>IF($U$174="nulová",$N$174,0)</f>
        <v>0</v>
      </c>
      <c r="BJ174" s="6" t="s">
        <v>20</v>
      </c>
      <c r="BK174" s="99">
        <f>ROUND($L$174*$K$174,2)</f>
        <v>0</v>
      </c>
      <c r="BL174" s="6" t="s">
        <v>140</v>
      </c>
    </row>
    <row r="175" spans="2:64" s="6" customFormat="1" ht="27" customHeight="1">
      <c r="B175" s="19"/>
      <c r="C175" s="120" t="s">
        <v>290</v>
      </c>
      <c r="D175" s="120" t="s">
        <v>136</v>
      </c>
      <c r="E175" s="121" t="s">
        <v>701</v>
      </c>
      <c r="F175" s="372" t="s">
        <v>702</v>
      </c>
      <c r="G175" s="373"/>
      <c r="H175" s="373"/>
      <c r="I175" s="373"/>
      <c r="J175" s="122" t="s">
        <v>173</v>
      </c>
      <c r="K175" s="123">
        <v>15</v>
      </c>
      <c r="L175" s="374">
        <v>0</v>
      </c>
      <c r="M175" s="373"/>
      <c r="N175" s="374">
        <f>ROUND($L$175*$K$175,2)</f>
        <v>0</v>
      </c>
      <c r="O175" s="373"/>
      <c r="P175" s="373"/>
      <c r="Q175" s="373"/>
      <c r="R175" s="20"/>
      <c r="T175" s="124"/>
      <c r="U175" s="26" t="s">
        <v>42</v>
      </c>
      <c r="V175" s="125">
        <v>0.099</v>
      </c>
      <c r="W175" s="125">
        <f>$V$175*$K$175</f>
        <v>1.485</v>
      </c>
      <c r="X175" s="125">
        <v>0</v>
      </c>
      <c r="Y175" s="125">
        <f>$X$175*$K$175</f>
        <v>0</v>
      </c>
      <c r="Z175" s="125">
        <v>0</v>
      </c>
      <c r="AA175" s="126">
        <f>$Z$175*$K$175</f>
        <v>0</v>
      </c>
      <c r="AR175" s="6" t="s">
        <v>140</v>
      </c>
      <c r="AT175" s="6" t="s">
        <v>136</v>
      </c>
      <c r="AU175" s="6" t="s">
        <v>80</v>
      </c>
      <c r="AY175" s="6" t="s">
        <v>135</v>
      </c>
      <c r="BE175" s="99">
        <f>IF($U$175="základní",$N$175,0)</f>
        <v>0</v>
      </c>
      <c r="BF175" s="99">
        <f>IF($U$175="snížená",$N$175,0)</f>
        <v>0</v>
      </c>
      <c r="BG175" s="99">
        <f>IF($U$175="zákl. přenesená",$N$175,0)</f>
        <v>0</v>
      </c>
      <c r="BH175" s="99">
        <f>IF($U$175="sníž. přenesená",$N$175,0)</f>
        <v>0</v>
      </c>
      <c r="BI175" s="99">
        <f>IF($U$175="nulová",$N$175,0)</f>
        <v>0</v>
      </c>
      <c r="BJ175" s="6" t="s">
        <v>20</v>
      </c>
      <c r="BK175" s="99">
        <f>ROUND($L$175*$K$175,2)</f>
        <v>0</v>
      </c>
      <c r="BL175" s="6" t="s">
        <v>140</v>
      </c>
    </row>
    <row r="176" spans="2:63" s="110" customFormat="1" ht="30.75" customHeight="1">
      <c r="B176" s="111"/>
      <c r="C176" s="120"/>
      <c r="D176" s="119" t="s">
        <v>114</v>
      </c>
      <c r="N176" s="383">
        <f>$BK$176</f>
        <v>0</v>
      </c>
      <c r="O176" s="384"/>
      <c r="P176" s="384"/>
      <c r="Q176" s="384"/>
      <c r="R176" s="114"/>
      <c r="T176" s="115"/>
      <c r="W176" s="116">
        <f>SUM($W$177:$W$180)</f>
        <v>2725.202786666666</v>
      </c>
      <c r="Y176" s="116">
        <f>SUM($Y$177:$Y$180)</f>
        <v>0</v>
      </c>
      <c r="AA176" s="117">
        <f>SUM($AA$177:$AA$180)</f>
        <v>0.039</v>
      </c>
      <c r="AR176" s="113" t="s">
        <v>20</v>
      </c>
      <c r="AT176" s="113" t="s">
        <v>76</v>
      </c>
      <c r="AU176" s="113" t="s">
        <v>20</v>
      </c>
      <c r="AY176" s="113" t="s">
        <v>135</v>
      </c>
      <c r="BK176" s="118">
        <f>SUM($BK$177:$BK$180)</f>
        <v>0</v>
      </c>
    </row>
    <row r="177" spans="2:64" s="6" customFormat="1" ht="27" customHeight="1" hidden="1">
      <c r="B177" s="19"/>
      <c r="C177" s="120" t="s">
        <v>297</v>
      </c>
      <c r="D177" s="120" t="s">
        <v>136</v>
      </c>
      <c r="E177" s="121" t="s">
        <v>703</v>
      </c>
      <c r="F177" s="372" t="s">
        <v>704</v>
      </c>
      <c r="G177" s="373"/>
      <c r="H177" s="373"/>
      <c r="I177" s="373"/>
      <c r="J177" s="122" t="s">
        <v>705</v>
      </c>
      <c r="K177" s="123">
        <v>0</v>
      </c>
      <c r="L177" s="374">
        <v>15000</v>
      </c>
      <c r="M177" s="373"/>
      <c r="N177" s="374">
        <f>ROUND($L$177*$K$177,2)</f>
        <v>0</v>
      </c>
      <c r="O177" s="373"/>
      <c r="P177" s="373"/>
      <c r="Q177" s="373"/>
      <c r="R177" s="20"/>
      <c r="T177" s="124"/>
      <c r="U177" s="26" t="s">
        <v>42</v>
      </c>
      <c r="V177" s="125">
        <v>0.211</v>
      </c>
      <c r="W177" s="125">
        <f>$V$177*$K$177</f>
        <v>0</v>
      </c>
      <c r="X177" s="125">
        <v>0</v>
      </c>
      <c r="Y177" s="125">
        <f>$X$177*$K$177</f>
        <v>0</v>
      </c>
      <c r="Z177" s="125">
        <v>0.039</v>
      </c>
      <c r="AA177" s="126">
        <f>$Z$177*$K$177</f>
        <v>0</v>
      </c>
      <c r="AR177" s="6" t="s">
        <v>140</v>
      </c>
      <c r="AT177" s="6" t="s">
        <v>136</v>
      </c>
      <c r="AU177" s="6" t="s">
        <v>80</v>
      </c>
      <c r="AY177" s="6" t="s">
        <v>135</v>
      </c>
      <c r="BE177" s="99">
        <f>IF($U$177="základní",$N$177,0)</f>
        <v>0</v>
      </c>
      <c r="BF177" s="99">
        <f>IF($U$177="snížená",$N$177,0)</f>
        <v>0</v>
      </c>
      <c r="BG177" s="99">
        <f>IF($U$177="zákl. přenesená",$N$177,0)</f>
        <v>0</v>
      </c>
      <c r="BH177" s="99">
        <f>IF($U$177="sníž. přenesená",$N$177,0)</f>
        <v>0</v>
      </c>
      <c r="BI177" s="99">
        <f>IF($U$177="nulová",$N$177,0)</f>
        <v>0</v>
      </c>
      <c r="BJ177" s="6" t="s">
        <v>20</v>
      </c>
      <c r="BK177" s="99">
        <f>ROUND($L$177*$K$177,2)</f>
        <v>0</v>
      </c>
      <c r="BL177" s="6" t="s">
        <v>140</v>
      </c>
    </row>
    <row r="178" spans="2:64" s="6" customFormat="1" ht="15.75" customHeight="1">
      <c r="B178" s="19"/>
      <c r="C178" s="120">
        <v>52</v>
      </c>
      <c r="D178" s="120" t="s">
        <v>136</v>
      </c>
      <c r="E178" s="121" t="s">
        <v>706</v>
      </c>
      <c r="F178" s="372" t="s">
        <v>707</v>
      </c>
      <c r="G178" s="373"/>
      <c r="H178" s="373"/>
      <c r="I178" s="373"/>
      <c r="J178" s="122" t="s">
        <v>705</v>
      </c>
      <c r="K178" s="123">
        <v>1</v>
      </c>
      <c r="L178" s="374">
        <v>0</v>
      </c>
      <c r="M178" s="373"/>
      <c r="N178" s="374">
        <f>ROUND($L$178*$K$178,2)</f>
        <v>0</v>
      </c>
      <c r="O178" s="373"/>
      <c r="P178" s="373"/>
      <c r="Q178" s="373"/>
      <c r="R178" s="20"/>
      <c r="T178" s="124"/>
      <c r="U178" s="26" t="s">
        <v>42</v>
      </c>
      <c r="V178" s="125">
        <v>0.211</v>
      </c>
      <c r="W178" s="125">
        <f>$V$178*$K$178</f>
        <v>0.211</v>
      </c>
      <c r="X178" s="125">
        <v>0</v>
      </c>
      <c r="Y178" s="125">
        <f>$X$178*$K$178</f>
        <v>0</v>
      </c>
      <c r="Z178" s="125">
        <v>0.039</v>
      </c>
      <c r="AA178" s="126">
        <f>$Z$178*$K$178</f>
        <v>0.039</v>
      </c>
      <c r="AR178" s="6" t="s">
        <v>140</v>
      </c>
      <c r="AT178" s="6" t="s">
        <v>136</v>
      </c>
      <c r="AU178" s="6" t="s">
        <v>80</v>
      </c>
      <c r="AY178" s="6" t="s">
        <v>135</v>
      </c>
      <c r="BE178" s="99">
        <f>IF($U$178="základní",$N$178,0)</f>
        <v>0</v>
      </c>
      <c r="BF178" s="99">
        <f>IF($U$178="snížená",$N$178,0)</f>
        <v>0</v>
      </c>
      <c r="BG178" s="99">
        <f>IF($U$178="zákl. přenesená",$N$178,0)</f>
        <v>0</v>
      </c>
      <c r="BH178" s="99">
        <f>IF($U$178="sníž. přenesená",$N$178,0)</f>
        <v>0</v>
      </c>
      <c r="BI178" s="99">
        <f>IF($U$178="nulová",$N$178,0)</f>
        <v>0</v>
      </c>
      <c r="BJ178" s="6" t="s">
        <v>20</v>
      </c>
      <c r="BK178" s="99">
        <f>ROUND($L$178*$K$178,2)</f>
        <v>0</v>
      </c>
      <c r="BL178" s="6" t="s">
        <v>140</v>
      </c>
    </row>
    <row r="179" spans="2:64" s="6" customFormat="1" ht="15.75" customHeight="1" hidden="1">
      <c r="B179" s="19"/>
      <c r="C179" s="120" t="s">
        <v>303</v>
      </c>
      <c r="D179" s="120" t="s">
        <v>136</v>
      </c>
      <c r="E179" s="121" t="s">
        <v>503</v>
      </c>
      <c r="F179" s="372" t="s">
        <v>504</v>
      </c>
      <c r="G179" s="373"/>
      <c r="H179" s="373"/>
      <c r="I179" s="373"/>
      <c r="J179" s="122" t="s">
        <v>501</v>
      </c>
      <c r="K179" s="123">
        <v>0</v>
      </c>
      <c r="L179" s="374">
        <v>5790</v>
      </c>
      <c r="M179" s="373"/>
      <c r="N179" s="374">
        <f>ROUND($L$179*$K$179,2)</f>
        <v>0</v>
      </c>
      <c r="O179" s="373"/>
      <c r="P179" s="373"/>
      <c r="Q179" s="373"/>
      <c r="R179" s="20"/>
      <c r="T179" s="124"/>
      <c r="U179" s="26" t="s">
        <v>42</v>
      </c>
      <c r="V179" s="125">
        <v>0</v>
      </c>
      <c r="W179" s="125">
        <f>$V$179*$K$179</f>
        <v>0</v>
      </c>
      <c r="X179" s="125">
        <v>0</v>
      </c>
      <c r="Y179" s="125">
        <f>$X$179*$K$179</f>
        <v>0</v>
      </c>
      <c r="Z179" s="125">
        <v>0</v>
      </c>
      <c r="AA179" s="126">
        <f>$Z$179*$K$179</f>
        <v>0</v>
      </c>
      <c r="AR179" s="6" t="s">
        <v>140</v>
      </c>
      <c r="AT179" s="6" t="s">
        <v>136</v>
      </c>
      <c r="AU179" s="6" t="s">
        <v>80</v>
      </c>
      <c r="AY179" s="6" t="s">
        <v>135</v>
      </c>
      <c r="BE179" s="99">
        <f>IF($U$179="základní",$N$179,0)</f>
        <v>0</v>
      </c>
      <c r="BF179" s="99">
        <f>IF($U$179="snížená",$N$179,0)</f>
        <v>0</v>
      </c>
      <c r="BG179" s="99">
        <f>IF($U$179="zákl. přenesená",$N$179,0)</f>
        <v>0</v>
      </c>
      <c r="BH179" s="99">
        <f>IF($U$179="sníž. přenesená",$N$179,0)</f>
        <v>0</v>
      </c>
      <c r="BI179" s="99">
        <f>IF($U$179="nulová",$N$179,0)</f>
        <v>0</v>
      </c>
      <c r="BJ179" s="6" t="s">
        <v>20</v>
      </c>
      <c r="BK179" s="99">
        <f>ROUND($L$179*$K$179,2)</f>
        <v>0</v>
      </c>
      <c r="BL179" s="6" t="s">
        <v>140</v>
      </c>
    </row>
    <row r="180" spans="2:64" s="6" customFormat="1" ht="27" customHeight="1">
      <c r="B180" s="19"/>
      <c r="C180" s="120">
        <v>53</v>
      </c>
      <c r="D180" s="120" t="s">
        <v>136</v>
      </c>
      <c r="E180" s="121" t="s">
        <v>515</v>
      </c>
      <c r="F180" s="372" t="s">
        <v>516</v>
      </c>
      <c r="G180" s="373"/>
      <c r="H180" s="373"/>
      <c r="I180" s="373"/>
      <c r="J180" s="122" t="s">
        <v>173</v>
      </c>
      <c r="K180" s="123">
        <v>1841.2106666666664</v>
      </c>
      <c r="L180" s="374">
        <v>0</v>
      </c>
      <c r="M180" s="373"/>
      <c r="N180" s="374">
        <f>ROUND($L$180*$K$180,2)</f>
        <v>0</v>
      </c>
      <c r="O180" s="373"/>
      <c r="P180" s="373"/>
      <c r="Q180" s="373"/>
      <c r="R180" s="20"/>
      <c r="T180" s="124"/>
      <c r="U180" s="131" t="s">
        <v>42</v>
      </c>
      <c r="V180" s="132">
        <v>1.48</v>
      </c>
      <c r="W180" s="132">
        <f>$V$180*$K$180</f>
        <v>2724.991786666666</v>
      </c>
      <c r="X180" s="132">
        <v>0</v>
      </c>
      <c r="Y180" s="132">
        <f>$X$180*$K$180</f>
        <v>0</v>
      </c>
      <c r="Z180" s="132">
        <v>0</v>
      </c>
      <c r="AA180" s="133">
        <f>$Z$180*$K$180</f>
        <v>0</v>
      </c>
      <c r="AR180" s="6" t="s">
        <v>140</v>
      </c>
      <c r="AT180" s="6" t="s">
        <v>136</v>
      </c>
      <c r="AU180" s="6" t="s">
        <v>80</v>
      </c>
      <c r="AY180" s="6" t="s">
        <v>135</v>
      </c>
      <c r="BE180" s="99">
        <f>IF($U$180="základní",$N$180,0)</f>
        <v>0</v>
      </c>
      <c r="BF180" s="99">
        <f>IF($U$180="snížená",$N$180,0)</f>
        <v>0</v>
      </c>
      <c r="BG180" s="99">
        <f>IF($U$180="zákl. přenesená",$N$180,0)</f>
        <v>0</v>
      </c>
      <c r="BH180" s="99">
        <f>IF($U$180="sníž. přenesená",$N$180,0)</f>
        <v>0</v>
      </c>
      <c r="BI180" s="99">
        <f>IF($U$180="nulová",$N$180,0)</f>
        <v>0</v>
      </c>
      <c r="BJ180" s="6" t="s">
        <v>20</v>
      </c>
      <c r="BK180" s="99">
        <f>ROUND($L$180*$K$180,2)</f>
        <v>0</v>
      </c>
      <c r="BL180" s="6" t="s">
        <v>140</v>
      </c>
    </row>
    <row r="181" spans="2:18" s="6" customFormat="1" ht="7.5" customHeight="1">
      <c r="B181" s="4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3"/>
    </row>
    <row r="184" spans="10:14" ht="14.25" customHeight="1">
      <c r="J184" s="309"/>
      <c r="K184" s="310"/>
      <c r="L184" s="310"/>
      <c r="M184" s="309"/>
      <c r="N184" s="309"/>
    </row>
    <row r="185" spans="10:14" ht="14.25" customHeight="1">
      <c r="J185" s="309"/>
      <c r="K185" s="310"/>
      <c r="L185" s="310"/>
      <c r="M185" s="309"/>
      <c r="N185" s="309"/>
    </row>
    <row r="186" spans="10:14" ht="14.25" customHeight="1">
      <c r="J186" s="309"/>
      <c r="K186" s="310"/>
      <c r="L186" s="310"/>
      <c r="M186" s="309"/>
      <c r="N186" s="309"/>
    </row>
    <row r="187" spans="10:14" ht="14.25" customHeight="1">
      <c r="J187" s="309"/>
      <c r="K187" s="310"/>
      <c r="L187" s="310"/>
      <c r="M187" s="309"/>
      <c r="N187" s="309"/>
    </row>
    <row r="188" spans="10:14" ht="14.25" customHeight="1">
      <c r="J188" s="309"/>
      <c r="K188" s="310"/>
      <c r="L188" s="310"/>
      <c r="M188" s="309"/>
      <c r="N188" s="309"/>
    </row>
    <row r="189" spans="10:14" ht="14.25" customHeight="1">
      <c r="J189" s="309"/>
      <c r="K189" s="310"/>
      <c r="L189" s="310"/>
      <c r="M189" s="309"/>
      <c r="N189" s="309"/>
    </row>
    <row r="190" spans="10:14" ht="14.25" customHeight="1">
      <c r="J190" s="309"/>
      <c r="K190" s="310"/>
      <c r="L190" s="310"/>
      <c r="M190" s="309"/>
      <c r="N190" s="309"/>
    </row>
    <row r="191" spans="10:14" ht="14.25" customHeight="1">
      <c r="J191" s="309"/>
      <c r="K191" s="310"/>
      <c r="L191" s="310"/>
      <c r="M191" s="309"/>
      <c r="N191" s="309"/>
    </row>
    <row r="192" spans="10:14" ht="14.25" customHeight="1">
      <c r="J192" s="309"/>
      <c r="K192" s="310"/>
      <c r="L192" s="310"/>
      <c r="M192" s="309"/>
      <c r="N192" s="309"/>
    </row>
    <row r="193" spans="10:14" ht="14.25" customHeight="1">
      <c r="J193" s="309"/>
      <c r="K193" s="310"/>
      <c r="L193" s="310"/>
      <c r="M193" s="309"/>
      <c r="N193" s="309"/>
    </row>
    <row r="194" spans="10:14" ht="14.25" customHeight="1">
      <c r="J194" s="309"/>
      <c r="K194" s="310"/>
      <c r="L194" s="310"/>
      <c r="M194" s="309"/>
      <c r="N194" s="309"/>
    </row>
    <row r="195" spans="10:14" ht="14.25" customHeight="1">
      <c r="J195" s="309"/>
      <c r="K195" s="310"/>
      <c r="L195" s="310"/>
      <c r="M195" s="309"/>
      <c r="N195" s="309"/>
    </row>
    <row r="196" spans="10:14" ht="14.25" customHeight="1">
      <c r="J196" s="309"/>
      <c r="K196" s="310"/>
      <c r="L196" s="310"/>
      <c r="M196" s="309"/>
      <c r="N196" s="309"/>
    </row>
    <row r="197" spans="10:14" ht="14.25" customHeight="1">
      <c r="J197" s="309"/>
      <c r="K197" s="310"/>
      <c r="L197" s="310"/>
      <c r="M197" s="309"/>
      <c r="N197" s="309"/>
    </row>
    <row r="198" spans="10:14" ht="14.25" customHeight="1">
      <c r="J198" s="309"/>
      <c r="K198" s="310"/>
      <c r="L198" s="310"/>
      <c r="M198" s="309"/>
      <c r="N198" s="309"/>
    </row>
    <row r="199" spans="10:14" ht="14.25" customHeight="1">
      <c r="J199" s="309"/>
      <c r="K199" s="311"/>
      <c r="L199" s="311"/>
      <c r="M199" s="309"/>
      <c r="N199" s="309"/>
    </row>
    <row r="200" spans="10:14" ht="14.25" customHeight="1">
      <c r="J200" s="309"/>
      <c r="K200" s="310"/>
      <c r="L200" s="310"/>
      <c r="M200" s="309"/>
      <c r="N200" s="309"/>
    </row>
    <row r="201" spans="10:14" ht="14.25" customHeight="1">
      <c r="J201" s="309"/>
      <c r="K201" s="311"/>
      <c r="L201" s="311"/>
      <c r="M201" s="309"/>
      <c r="N201" s="309"/>
    </row>
    <row r="202" spans="10:14" ht="14.25" customHeight="1">
      <c r="J202" s="309"/>
      <c r="K202" s="312"/>
      <c r="L202" s="312"/>
      <c r="M202" s="309"/>
      <c r="N202" s="309"/>
    </row>
    <row r="203" spans="10:14" ht="14.25" customHeight="1">
      <c r="J203" s="309"/>
      <c r="K203" s="310"/>
      <c r="L203" s="310"/>
      <c r="M203" s="309"/>
      <c r="N203" s="309"/>
    </row>
    <row r="204" spans="10:14" ht="14.25" customHeight="1">
      <c r="J204" s="309"/>
      <c r="K204" s="310"/>
      <c r="L204" s="310"/>
      <c r="M204" s="309"/>
      <c r="N204" s="309"/>
    </row>
    <row r="205" spans="10:14" ht="14.25" customHeight="1">
      <c r="J205" s="309"/>
      <c r="K205" s="311"/>
      <c r="L205" s="311"/>
      <c r="M205" s="309"/>
      <c r="N205" s="309"/>
    </row>
    <row r="206" spans="10:14" ht="14.25" customHeight="1">
      <c r="J206" s="309"/>
      <c r="K206" s="312"/>
      <c r="L206" s="312"/>
      <c r="M206" s="309"/>
      <c r="N206" s="309"/>
    </row>
    <row r="207" spans="10:14" ht="14.25" customHeight="1">
      <c r="J207" s="309"/>
      <c r="K207" s="310"/>
      <c r="L207" s="310"/>
      <c r="M207" s="309"/>
      <c r="N207" s="309"/>
    </row>
    <row r="208" spans="10:14" ht="14.25" customHeight="1">
      <c r="J208" s="309"/>
      <c r="K208" s="312"/>
      <c r="L208" s="312"/>
      <c r="M208" s="309"/>
      <c r="N208" s="309"/>
    </row>
    <row r="209" spans="10:14" ht="14.25" customHeight="1">
      <c r="J209" s="309"/>
      <c r="K209" s="310"/>
      <c r="L209" s="310"/>
      <c r="M209" s="309"/>
      <c r="N209" s="309"/>
    </row>
    <row r="210" spans="10:14" ht="14.25" customHeight="1">
      <c r="J210" s="309"/>
      <c r="K210" s="310"/>
      <c r="L210" s="310"/>
      <c r="M210" s="309"/>
      <c r="N210" s="309"/>
    </row>
    <row r="211" spans="10:14" ht="14.25" customHeight="1">
      <c r="J211" s="309"/>
      <c r="K211" s="310"/>
      <c r="L211" s="310"/>
      <c r="M211" s="309"/>
      <c r="N211" s="309"/>
    </row>
    <row r="212" spans="10:14" ht="14.25" customHeight="1">
      <c r="J212" s="309"/>
      <c r="K212" s="311"/>
      <c r="L212" s="311"/>
      <c r="M212" s="309"/>
      <c r="N212" s="309"/>
    </row>
    <row r="213" spans="10:14" ht="14.25" customHeight="1">
      <c r="J213" s="309"/>
      <c r="K213" s="310"/>
      <c r="L213" s="310"/>
      <c r="M213" s="309"/>
      <c r="N213" s="309"/>
    </row>
    <row r="214" spans="10:14" ht="14.25" customHeight="1">
      <c r="J214" s="309"/>
      <c r="K214" s="311"/>
      <c r="L214" s="311"/>
      <c r="M214" s="309"/>
      <c r="N214" s="309"/>
    </row>
    <row r="215" spans="10:14" ht="14.25" customHeight="1">
      <c r="J215" s="309"/>
      <c r="K215" s="310"/>
      <c r="L215" s="310"/>
      <c r="M215" s="309"/>
      <c r="N215" s="309"/>
    </row>
    <row r="216" spans="10:14" ht="14.25" customHeight="1">
      <c r="J216" s="309"/>
      <c r="K216" s="311"/>
      <c r="L216" s="311"/>
      <c r="M216" s="309"/>
      <c r="N216" s="309"/>
    </row>
    <row r="217" spans="10:14" ht="14.25" customHeight="1">
      <c r="J217" s="309"/>
      <c r="K217" s="310"/>
      <c r="L217" s="310"/>
      <c r="M217" s="309"/>
      <c r="N217" s="309"/>
    </row>
    <row r="218" spans="10:14" ht="14.25" customHeight="1">
      <c r="J218" s="309"/>
      <c r="K218" s="311"/>
      <c r="L218" s="311"/>
      <c r="M218" s="309"/>
      <c r="N218" s="309"/>
    </row>
    <row r="219" spans="10:14" ht="14.25" customHeight="1">
      <c r="J219" s="309"/>
      <c r="K219" s="311"/>
      <c r="L219" s="311"/>
      <c r="M219" s="309"/>
      <c r="N219" s="309"/>
    </row>
    <row r="220" spans="10:14" ht="14.25" customHeight="1">
      <c r="J220" s="309"/>
      <c r="K220" s="311"/>
      <c r="L220" s="311"/>
      <c r="M220" s="309"/>
      <c r="N220" s="309"/>
    </row>
    <row r="221" spans="10:14" ht="14.25" customHeight="1">
      <c r="J221" s="309"/>
      <c r="K221" s="311"/>
      <c r="L221" s="311"/>
      <c r="M221" s="309"/>
      <c r="N221" s="309"/>
    </row>
    <row r="222" spans="10:14" ht="14.25" customHeight="1">
      <c r="J222" s="309"/>
      <c r="K222" s="310"/>
      <c r="L222" s="310"/>
      <c r="M222" s="309"/>
      <c r="N222" s="309"/>
    </row>
    <row r="223" spans="10:14" ht="14.25" customHeight="1">
      <c r="J223" s="309"/>
      <c r="K223" s="310"/>
      <c r="L223" s="310"/>
      <c r="M223" s="309"/>
      <c r="N223" s="309"/>
    </row>
    <row r="224" spans="10:14" ht="14.25" customHeight="1">
      <c r="J224" s="309"/>
      <c r="K224" s="310"/>
      <c r="L224" s="310"/>
      <c r="M224" s="309"/>
      <c r="N224" s="309"/>
    </row>
    <row r="225" spans="10:14" ht="14.25" customHeight="1">
      <c r="J225" s="309"/>
      <c r="K225" s="311"/>
      <c r="L225" s="311"/>
      <c r="M225" s="309"/>
      <c r="N225" s="309"/>
    </row>
    <row r="226" spans="10:14" ht="14.25" customHeight="1">
      <c r="J226" s="309"/>
      <c r="K226" s="311"/>
      <c r="L226" s="311"/>
      <c r="M226" s="309"/>
      <c r="N226" s="309"/>
    </row>
    <row r="227" spans="10:14" ht="14.25" customHeight="1">
      <c r="J227" s="309"/>
      <c r="K227" s="311"/>
      <c r="L227" s="311"/>
      <c r="M227" s="309"/>
      <c r="N227" s="309"/>
    </row>
    <row r="228" spans="10:14" ht="14.25" customHeight="1">
      <c r="J228" s="309"/>
      <c r="K228" s="311"/>
      <c r="L228" s="311"/>
      <c r="M228" s="309"/>
      <c r="N228" s="309"/>
    </row>
    <row r="229" spans="10:14" ht="14.25" customHeight="1">
      <c r="J229" s="309"/>
      <c r="K229" s="311"/>
      <c r="L229" s="311"/>
      <c r="M229" s="309"/>
      <c r="N229" s="309"/>
    </row>
    <row r="230" spans="10:14" ht="14.25" customHeight="1">
      <c r="J230" s="309"/>
      <c r="K230" s="311"/>
      <c r="L230" s="311"/>
      <c r="M230" s="309"/>
      <c r="N230" s="309"/>
    </row>
    <row r="231" spans="10:14" ht="14.25" customHeight="1">
      <c r="J231" s="309"/>
      <c r="K231" s="311"/>
      <c r="L231" s="311"/>
      <c r="M231" s="309"/>
      <c r="N231" s="309"/>
    </row>
    <row r="232" spans="10:14" ht="14.25" customHeight="1">
      <c r="J232" s="309"/>
      <c r="K232" s="311"/>
      <c r="L232" s="311"/>
      <c r="M232" s="309"/>
      <c r="N232" s="309"/>
    </row>
    <row r="233" spans="10:14" ht="14.25" customHeight="1">
      <c r="J233" s="309"/>
      <c r="K233" s="310"/>
      <c r="L233" s="310"/>
      <c r="M233" s="309"/>
      <c r="N233" s="309"/>
    </row>
    <row r="234" spans="10:14" ht="14.25" customHeight="1">
      <c r="J234" s="309"/>
      <c r="K234" s="310"/>
      <c r="L234" s="310"/>
      <c r="M234" s="309"/>
      <c r="N234" s="309"/>
    </row>
    <row r="235" spans="10:14" ht="14.25" customHeight="1">
      <c r="J235" s="309"/>
      <c r="K235" s="310"/>
      <c r="L235" s="310"/>
      <c r="M235" s="309"/>
      <c r="N235" s="309"/>
    </row>
    <row r="236" spans="10:14" ht="14.25" customHeight="1">
      <c r="J236" s="309"/>
      <c r="K236" s="311"/>
      <c r="L236" s="311"/>
      <c r="M236" s="309"/>
      <c r="N236" s="309"/>
    </row>
    <row r="237" spans="10:14" ht="14.25" customHeight="1">
      <c r="J237" s="309"/>
      <c r="K237" s="310"/>
      <c r="L237" s="310"/>
      <c r="M237" s="309"/>
      <c r="N237" s="309"/>
    </row>
    <row r="238" spans="10:14" ht="14.25" customHeight="1">
      <c r="J238" s="309"/>
      <c r="K238" s="312"/>
      <c r="L238" s="312"/>
      <c r="M238" s="309"/>
      <c r="N238" s="309"/>
    </row>
    <row r="239" spans="10:14" ht="14.25" customHeight="1">
      <c r="J239" s="309"/>
      <c r="K239" s="310"/>
      <c r="L239" s="310"/>
      <c r="M239" s="309"/>
      <c r="N239" s="309"/>
    </row>
    <row r="240" spans="10:14" ht="14.25" customHeight="1">
      <c r="J240" s="309"/>
      <c r="K240" s="310"/>
      <c r="L240" s="310"/>
      <c r="M240" s="309"/>
      <c r="N240" s="309"/>
    </row>
    <row r="241" spans="10:14" ht="14.25" customHeight="1">
      <c r="J241" s="309"/>
      <c r="K241" s="310"/>
      <c r="L241" s="310"/>
      <c r="M241" s="309"/>
      <c r="N241" s="309"/>
    </row>
    <row r="242" spans="10:14" ht="14.25" customHeight="1">
      <c r="J242" s="309"/>
      <c r="K242" s="310"/>
      <c r="L242" s="310"/>
      <c r="M242" s="309"/>
      <c r="N242" s="309"/>
    </row>
    <row r="243" spans="10:14" ht="14.25" customHeight="1">
      <c r="J243" s="309"/>
      <c r="K243" s="309"/>
      <c r="L243" s="309"/>
      <c r="M243" s="309"/>
      <c r="N243" s="309"/>
    </row>
    <row r="244" spans="10:14" ht="14.25" customHeight="1">
      <c r="J244" s="309"/>
      <c r="K244" s="309"/>
      <c r="L244" s="309"/>
      <c r="M244" s="309"/>
      <c r="N244" s="309"/>
    </row>
    <row r="245" spans="10:14" ht="14.25" customHeight="1">
      <c r="J245" s="309"/>
      <c r="K245" s="309"/>
      <c r="L245" s="309"/>
      <c r="M245" s="309"/>
      <c r="N245" s="309"/>
    </row>
    <row r="246" spans="10:14" ht="14.25" customHeight="1">
      <c r="J246" s="309"/>
      <c r="K246" s="309"/>
      <c r="L246" s="309"/>
      <c r="M246" s="309"/>
      <c r="N246" s="309"/>
    </row>
    <row r="247" spans="10:14" ht="14.25" customHeight="1">
      <c r="J247" s="309"/>
      <c r="K247" s="309"/>
      <c r="L247" s="309"/>
      <c r="M247" s="309"/>
      <c r="N247" s="309"/>
    </row>
    <row r="248" spans="10:14" ht="14.25" customHeight="1">
      <c r="J248" s="309"/>
      <c r="K248" s="309"/>
      <c r="L248" s="309"/>
      <c r="M248" s="309"/>
      <c r="N248" s="309"/>
    </row>
    <row r="249" spans="10:14" ht="14.25" customHeight="1">
      <c r="J249" s="309"/>
      <c r="K249" s="309"/>
      <c r="L249" s="309"/>
      <c r="M249" s="309"/>
      <c r="N249" s="309"/>
    </row>
    <row r="250" spans="10:14" ht="14.25" customHeight="1">
      <c r="J250" s="309"/>
      <c r="K250" s="309"/>
      <c r="L250" s="309"/>
      <c r="M250" s="309"/>
      <c r="N250" s="309"/>
    </row>
    <row r="251" spans="10:14" ht="14.25" customHeight="1">
      <c r="J251" s="309"/>
      <c r="K251" s="309"/>
      <c r="L251" s="309"/>
      <c r="M251" s="309"/>
      <c r="N251" s="309"/>
    </row>
    <row r="252" spans="10:14" ht="14.25" customHeight="1">
      <c r="J252" s="309"/>
      <c r="K252" s="309"/>
      <c r="L252" s="309"/>
      <c r="M252" s="309"/>
      <c r="N252" s="309"/>
    </row>
    <row r="256" s="2" customFormat="1" ht="14.25" customHeight="1"/>
  </sheetData>
  <protectedRanges>
    <protectedRange sqref="N98:Q99" name="Oblast2"/>
    <protectedRange sqref="L141:M143 L145 L178:M180 L122:M139 L147:M175" name="Oblast1"/>
  </protectedRanges>
  <mergeCells count="232">
    <mergeCell ref="S2:AC2"/>
    <mergeCell ref="N121:Q121"/>
    <mergeCell ref="N140:Q140"/>
    <mergeCell ref="N144:Q144"/>
    <mergeCell ref="N146:Q146"/>
    <mergeCell ref="N176:Q176"/>
    <mergeCell ref="M115:Q115"/>
    <mergeCell ref="M116:Q116"/>
    <mergeCell ref="L101:Q101"/>
    <mergeCell ref="C107:Q107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H1:K1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F123:I123"/>
    <mergeCell ref="L123:M123"/>
    <mergeCell ref="N123:Q123"/>
    <mergeCell ref="N90:Q90"/>
    <mergeCell ref="N91:Q91"/>
    <mergeCell ref="N92:Q92"/>
    <mergeCell ref="N93:Q93"/>
    <mergeCell ref="N94:Q94"/>
    <mergeCell ref="F109:P109"/>
    <mergeCell ref="F110:P110"/>
    <mergeCell ref="F111:P111"/>
    <mergeCell ref="M113:P113"/>
    <mergeCell ref="N95:Q95"/>
    <mergeCell ref="N97:Q97"/>
    <mergeCell ref="D98:H98"/>
    <mergeCell ref="N98:Q98"/>
    <mergeCell ref="D99:H99"/>
    <mergeCell ref="N99:Q99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M31:P31"/>
    <mergeCell ref="H32:J32"/>
    <mergeCell ref="M32:P32"/>
    <mergeCell ref="H33:J33"/>
    <mergeCell ref="M33:P33"/>
    <mergeCell ref="H34:J34"/>
    <mergeCell ref="M34:P34"/>
    <mergeCell ref="L36:P36"/>
    <mergeCell ref="C76:Q76"/>
    <mergeCell ref="O16:P16"/>
    <mergeCell ref="O18:P18"/>
    <mergeCell ref="O19:P19"/>
    <mergeCell ref="O21:P21"/>
    <mergeCell ref="O22:P22"/>
    <mergeCell ref="M25:P25"/>
    <mergeCell ref="M26:P26"/>
    <mergeCell ref="M28:P28"/>
    <mergeCell ref="M30:P30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2"/>
  <sheetViews>
    <sheetView showGridLines="0" zoomScale="85" zoomScaleNormal="85" workbookViewId="0" topLeftCell="A1">
      <pane ySplit="1" topLeftCell="A173" activePane="bottomLeft" state="frozen"/>
      <selection pane="bottomLeft" activeCell="AF172" sqref="AF172"/>
    </sheetView>
  </sheetViews>
  <sheetFormatPr defaultColWidth="10.5" defaultRowHeight="14.25" customHeight="1"/>
  <cols>
    <col min="1" max="1" width="8.33203125" style="211" customWidth="1"/>
    <col min="2" max="2" width="1.66796875" style="211" customWidth="1"/>
    <col min="3" max="3" width="4.16015625" style="211" customWidth="1"/>
    <col min="4" max="4" width="4.33203125" style="211" customWidth="1"/>
    <col min="5" max="5" width="17.16015625" style="211" customWidth="1"/>
    <col min="6" max="7" width="11.16015625" style="211" customWidth="1"/>
    <col min="8" max="8" width="12.5" style="211" customWidth="1"/>
    <col min="9" max="9" width="7" style="211" customWidth="1"/>
    <col min="10" max="10" width="5.16015625" style="211" customWidth="1"/>
    <col min="11" max="11" width="11.5" style="211" customWidth="1"/>
    <col min="12" max="12" width="12" style="211" customWidth="1"/>
    <col min="13" max="14" width="6" style="211" customWidth="1"/>
    <col min="15" max="15" width="2" style="211" customWidth="1"/>
    <col min="16" max="16" width="12.5" style="211" customWidth="1"/>
    <col min="17" max="17" width="4.16015625" style="211" customWidth="1"/>
    <col min="18" max="18" width="1.66796875" style="211" customWidth="1"/>
    <col min="19" max="19" width="8.16015625" style="211" customWidth="1"/>
    <col min="20" max="20" width="29.66015625" style="211" hidden="1" customWidth="1"/>
    <col min="21" max="21" width="16.33203125" style="211" hidden="1" customWidth="1"/>
    <col min="22" max="22" width="12.33203125" style="211" hidden="1" customWidth="1"/>
    <col min="23" max="23" width="16.33203125" style="211" hidden="1" customWidth="1"/>
    <col min="24" max="24" width="12.16015625" style="211" hidden="1" customWidth="1"/>
    <col min="25" max="25" width="15" style="211" hidden="1" customWidth="1"/>
    <col min="26" max="26" width="11" style="211" hidden="1" customWidth="1"/>
    <col min="27" max="27" width="15" style="211" hidden="1" customWidth="1"/>
    <col min="28" max="28" width="16.33203125" style="211" hidden="1" customWidth="1"/>
    <col min="29" max="29" width="11" style="211" customWidth="1"/>
    <col min="30" max="30" width="15" style="211" customWidth="1"/>
    <col min="31" max="31" width="16.33203125" style="211" customWidth="1"/>
    <col min="32" max="43" width="10.5" style="308" customWidth="1"/>
    <col min="44" max="64" width="10.5" style="211" hidden="1" customWidth="1"/>
    <col min="65" max="256" width="10.5" style="308" customWidth="1"/>
    <col min="257" max="257" width="8.33203125" style="308" customWidth="1"/>
    <col min="258" max="258" width="1.66796875" style="308" customWidth="1"/>
    <col min="259" max="259" width="4.16015625" style="308" customWidth="1"/>
    <col min="260" max="260" width="4.33203125" style="308" customWidth="1"/>
    <col min="261" max="261" width="17.16015625" style="308" customWidth="1"/>
    <col min="262" max="263" width="11.16015625" style="308" customWidth="1"/>
    <col min="264" max="264" width="12.5" style="308" customWidth="1"/>
    <col min="265" max="265" width="7" style="308" customWidth="1"/>
    <col min="266" max="266" width="5.16015625" style="308" customWidth="1"/>
    <col min="267" max="267" width="11.5" style="308" customWidth="1"/>
    <col min="268" max="268" width="12" style="308" customWidth="1"/>
    <col min="269" max="270" width="6" style="308" customWidth="1"/>
    <col min="271" max="271" width="2" style="308" customWidth="1"/>
    <col min="272" max="272" width="12.5" style="308" customWidth="1"/>
    <col min="273" max="273" width="4.16015625" style="308" customWidth="1"/>
    <col min="274" max="274" width="1.66796875" style="308" customWidth="1"/>
    <col min="275" max="275" width="8.16015625" style="308" customWidth="1"/>
    <col min="276" max="284" width="10.5" style="308" hidden="1" customWidth="1"/>
    <col min="285" max="285" width="11" style="308" customWidth="1"/>
    <col min="286" max="286" width="15" style="308" customWidth="1"/>
    <col min="287" max="287" width="16.33203125" style="308" customWidth="1"/>
    <col min="288" max="299" width="10.5" style="308" customWidth="1"/>
    <col min="300" max="320" width="10.5" style="308" hidden="1" customWidth="1"/>
    <col min="321" max="512" width="10.5" style="308" customWidth="1"/>
    <col min="513" max="513" width="8.33203125" style="308" customWidth="1"/>
    <col min="514" max="514" width="1.66796875" style="308" customWidth="1"/>
    <col min="515" max="515" width="4.16015625" style="308" customWidth="1"/>
    <col min="516" max="516" width="4.33203125" style="308" customWidth="1"/>
    <col min="517" max="517" width="17.16015625" style="308" customWidth="1"/>
    <col min="518" max="519" width="11.16015625" style="308" customWidth="1"/>
    <col min="520" max="520" width="12.5" style="308" customWidth="1"/>
    <col min="521" max="521" width="7" style="308" customWidth="1"/>
    <col min="522" max="522" width="5.16015625" style="308" customWidth="1"/>
    <col min="523" max="523" width="11.5" style="308" customWidth="1"/>
    <col min="524" max="524" width="12" style="308" customWidth="1"/>
    <col min="525" max="526" width="6" style="308" customWidth="1"/>
    <col min="527" max="527" width="2" style="308" customWidth="1"/>
    <col min="528" max="528" width="12.5" style="308" customWidth="1"/>
    <col min="529" max="529" width="4.16015625" style="308" customWidth="1"/>
    <col min="530" max="530" width="1.66796875" style="308" customWidth="1"/>
    <col min="531" max="531" width="8.16015625" style="308" customWidth="1"/>
    <col min="532" max="540" width="10.5" style="308" hidden="1" customWidth="1"/>
    <col min="541" max="541" width="11" style="308" customWidth="1"/>
    <col min="542" max="542" width="15" style="308" customWidth="1"/>
    <col min="543" max="543" width="16.33203125" style="308" customWidth="1"/>
    <col min="544" max="555" width="10.5" style="308" customWidth="1"/>
    <col min="556" max="576" width="10.5" style="308" hidden="1" customWidth="1"/>
    <col min="577" max="768" width="10.5" style="308" customWidth="1"/>
    <col min="769" max="769" width="8.33203125" style="308" customWidth="1"/>
    <col min="770" max="770" width="1.66796875" style="308" customWidth="1"/>
    <col min="771" max="771" width="4.16015625" style="308" customWidth="1"/>
    <col min="772" max="772" width="4.33203125" style="308" customWidth="1"/>
    <col min="773" max="773" width="17.16015625" style="308" customWidth="1"/>
    <col min="774" max="775" width="11.16015625" style="308" customWidth="1"/>
    <col min="776" max="776" width="12.5" style="308" customWidth="1"/>
    <col min="777" max="777" width="7" style="308" customWidth="1"/>
    <col min="778" max="778" width="5.16015625" style="308" customWidth="1"/>
    <col min="779" max="779" width="11.5" style="308" customWidth="1"/>
    <col min="780" max="780" width="12" style="308" customWidth="1"/>
    <col min="781" max="782" width="6" style="308" customWidth="1"/>
    <col min="783" max="783" width="2" style="308" customWidth="1"/>
    <col min="784" max="784" width="12.5" style="308" customWidth="1"/>
    <col min="785" max="785" width="4.16015625" style="308" customWidth="1"/>
    <col min="786" max="786" width="1.66796875" style="308" customWidth="1"/>
    <col min="787" max="787" width="8.16015625" style="308" customWidth="1"/>
    <col min="788" max="796" width="10.5" style="308" hidden="1" customWidth="1"/>
    <col min="797" max="797" width="11" style="308" customWidth="1"/>
    <col min="798" max="798" width="15" style="308" customWidth="1"/>
    <col min="799" max="799" width="16.33203125" style="308" customWidth="1"/>
    <col min="800" max="811" width="10.5" style="308" customWidth="1"/>
    <col min="812" max="832" width="10.5" style="308" hidden="1" customWidth="1"/>
    <col min="833" max="1024" width="10.5" style="308" customWidth="1"/>
    <col min="1025" max="1025" width="8.33203125" style="308" customWidth="1"/>
    <col min="1026" max="1026" width="1.66796875" style="308" customWidth="1"/>
    <col min="1027" max="1027" width="4.16015625" style="308" customWidth="1"/>
    <col min="1028" max="1028" width="4.33203125" style="308" customWidth="1"/>
    <col min="1029" max="1029" width="17.16015625" style="308" customWidth="1"/>
    <col min="1030" max="1031" width="11.16015625" style="308" customWidth="1"/>
    <col min="1032" max="1032" width="12.5" style="308" customWidth="1"/>
    <col min="1033" max="1033" width="7" style="308" customWidth="1"/>
    <col min="1034" max="1034" width="5.16015625" style="308" customWidth="1"/>
    <col min="1035" max="1035" width="11.5" style="308" customWidth="1"/>
    <col min="1036" max="1036" width="12" style="308" customWidth="1"/>
    <col min="1037" max="1038" width="6" style="308" customWidth="1"/>
    <col min="1039" max="1039" width="2" style="308" customWidth="1"/>
    <col min="1040" max="1040" width="12.5" style="308" customWidth="1"/>
    <col min="1041" max="1041" width="4.16015625" style="308" customWidth="1"/>
    <col min="1042" max="1042" width="1.66796875" style="308" customWidth="1"/>
    <col min="1043" max="1043" width="8.16015625" style="308" customWidth="1"/>
    <col min="1044" max="1052" width="10.5" style="308" hidden="1" customWidth="1"/>
    <col min="1053" max="1053" width="11" style="308" customWidth="1"/>
    <col min="1054" max="1054" width="15" style="308" customWidth="1"/>
    <col min="1055" max="1055" width="16.33203125" style="308" customWidth="1"/>
    <col min="1056" max="1067" width="10.5" style="308" customWidth="1"/>
    <col min="1068" max="1088" width="10.5" style="308" hidden="1" customWidth="1"/>
    <col min="1089" max="1280" width="10.5" style="308" customWidth="1"/>
    <col min="1281" max="1281" width="8.33203125" style="308" customWidth="1"/>
    <col min="1282" max="1282" width="1.66796875" style="308" customWidth="1"/>
    <col min="1283" max="1283" width="4.16015625" style="308" customWidth="1"/>
    <col min="1284" max="1284" width="4.33203125" style="308" customWidth="1"/>
    <col min="1285" max="1285" width="17.16015625" style="308" customWidth="1"/>
    <col min="1286" max="1287" width="11.16015625" style="308" customWidth="1"/>
    <col min="1288" max="1288" width="12.5" style="308" customWidth="1"/>
    <col min="1289" max="1289" width="7" style="308" customWidth="1"/>
    <col min="1290" max="1290" width="5.16015625" style="308" customWidth="1"/>
    <col min="1291" max="1291" width="11.5" style="308" customWidth="1"/>
    <col min="1292" max="1292" width="12" style="308" customWidth="1"/>
    <col min="1293" max="1294" width="6" style="308" customWidth="1"/>
    <col min="1295" max="1295" width="2" style="308" customWidth="1"/>
    <col min="1296" max="1296" width="12.5" style="308" customWidth="1"/>
    <col min="1297" max="1297" width="4.16015625" style="308" customWidth="1"/>
    <col min="1298" max="1298" width="1.66796875" style="308" customWidth="1"/>
    <col min="1299" max="1299" width="8.16015625" style="308" customWidth="1"/>
    <col min="1300" max="1308" width="10.5" style="308" hidden="1" customWidth="1"/>
    <col min="1309" max="1309" width="11" style="308" customWidth="1"/>
    <col min="1310" max="1310" width="15" style="308" customWidth="1"/>
    <col min="1311" max="1311" width="16.33203125" style="308" customWidth="1"/>
    <col min="1312" max="1323" width="10.5" style="308" customWidth="1"/>
    <col min="1324" max="1344" width="10.5" style="308" hidden="1" customWidth="1"/>
    <col min="1345" max="1536" width="10.5" style="308" customWidth="1"/>
    <col min="1537" max="1537" width="8.33203125" style="308" customWidth="1"/>
    <col min="1538" max="1538" width="1.66796875" style="308" customWidth="1"/>
    <col min="1539" max="1539" width="4.16015625" style="308" customWidth="1"/>
    <col min="1540" max="1540" width="4.33203125" style="308" customWidth="1"/>
    <col min="1541" max="1541" width="17.16015625" style="308" customWidth="1"/>
    <col min="1542" max="1543" width="11.16015625" style="308" customWidth="1"/>
    <col min="1544" max="1544" width="12.5" style="308" customWidth="1"/>
    <col min="1545" max="1545" width="7" style="308" customWidth="1"/>
    <col min="1546" max="1546" width="5.16015625" style="308" customWidth="1"/>
    <col min="1547" max="1547" width="11.5" style="308" customWidth="1"/>
    <col min="1548" max="1548" width="12" style="308" customWidth="1"/>
    <col min="1549" max="1550" width="6" style="308" customWidth="1"/>
    <col min="1551" max="1551" width="2" style="308" customWidth="1"/>
    <col min="1552" max="1552" width="12.5" style="308" customWidth="1"/>
    <col min="1553" max="1553" width="4.16015625" style="308" customWidth="1"/>
    <col min="1554" max="1554" width="1.66796875" style="308" customWidth="1"/>
    <col min="1555" max="1555" width="8.16015625" style="308" customWidth="1"/>
    <col min="1556" max="1564" width="10.5" style="308" hidden="1" customWidth="1"/>
    <col min="1565" max="1565" width="11" style="308" customWidth="1"/>
    <col min="1566" max="1566" width="15" style="308" customWidth="1"/>
    <col min="1567" max="1567" width="16.33203125" style="308" customWidth="1"/>
    <col min="1568" max="1579" width="10.5" style="308" customWidth="1"/>
    <col min="1580" max="1600" width="10.5" style="308" hidden="1" customWidth="1"/>
    <col min="1601" max="1792" width="10.5" style="308" customWidth="1"/>
    <col min="1793" max="1793" width="8.33203125" style="308" customWidth="1"/>
    <col min="1794" max="1794" width="1.66796875" style="308" customWidth="1"/>
    <col min="1795" max="1795" width="4.16015625" style="308" customWidth="1"/>
    <col min="1796" max="1796" width="4.33203125" style="308" customWidth="1"/>
    <col min="1797" max="1797" width="17.16015625" style="308" customWidth="1"/>
    <col min="1798" max="1799" width="11.16015625" style="308" customWidth="1"/>
    <col min="1800" max="1800" width="12.5" style="308" customWidth="1"/>
    <col min="1801" max="1801" width="7" style="308" customWidth="1"/>
    <col min="1802" max="1802" width="5.16015625" style="308" customWidth="1"/>
    <col min="1803" max="1803" width="11.5" style="308" customWidth="1"/>
    <col min="1804" max="1804" width="12" style="308" customWidth="1"/>
    <col min="1805" max="1806" width="6" style="308" customWidth="1"/>
    <col min="1807" max="1807" width="2" style="308" customWidth="1"/>
    <col min="1808" max="1808" width="12.5" style="308" customWidth="1"/>
    <col min="1809" max="1809" width="4.16015625" style="308" customWidth="1"/>
    <col min="1810" max="1810" width="1.66796875" style="308" customWidth="1"/>
    <col min="1811" max="1811" width="8.16015625" style="308" customWidth="1"/>
    <col min="1812" max="1820" width="10.5" style="308" hidden="1" customWidth="1"/>
    <col min="1821" max="1821" width="11" style="308" customWidth="1"/>
    <col min="1822" max="1822" width="15" style="308" customWidth="1"/>
    <col min="1823" max="1823" width="16.33203125" style="308" customWidth="1"/>
    <col min="1824" max="1835" width="10.5" style="308" customWidth="1"/>
    <col min="1836" max="1856" width="10.5" style="308" hidden="1" customWidth="1"/>
    <col min="1857" max="2048" width="10.5" style="308" customWidth="1"/>
    <col min="2049" max="2049" width="8.33203125" style="308" customWidth="1"/>
    <col min="2050" max="2050" width="1.66796875" style="308" customWidth="1"/>
    <col min="2051" max="2051" width="4.16015625" style="308" customWidth="1"/>
    <col min="2052" max="2052" width="4.33203125" style="308" customWidth="1"/>
    <col min="2053" max="2053" width="17.16015625" style="308" customWidth="1"/>
    <col min="2054" max="2055" width="11.16015625" style="308" customWidth="1"/>
    <col min="2056" max="2056" width="12.5" style="308" customWidth="1"/>
    <col min="2057" max="2057" width="7" style="308" customWidth="1"/>
    <col min="2058" max="2058" width="5.16015625" style="308" customWidth="1"/>
    <col min="2059" max="2059" width="11.5" style="308" customWidth="1"/>
    <col min="2060" max="2060" width="12" style="308" customWidth="1"/>
    <col min="2061" max="2062" width="6" style="308" customWidth="1"/>
    <col min="2063" max="2063" width="2" style="308" customWidth="1"/>
    <col min="2064" max="2064" width="12.5" style="308" customWidth="1"/>
    <col min="2065" max="2065" width="4.16015625" style="308" customWidth="1"/>
    <col min="2066" max="2066" width="1.66796875" style="308" customWidth="1"/>
    <col min="2067" max="2067" width="8.16015625" style="308" customWidth="1"/>
    <col min="2068" max="2076" width="10.5" style="308" hidden="1" customWidth="1"/>
    <col min="2077" max="2077" width="11" style="308" customWidth="1"/>
    <col min="2078" max="2078" width="15" style="308" customWidth="1"/>
    <col min="2079" max="2079" width="16.33203125" style="308" customWidth="1"/>
    <col min="2080" max="2091" width="10.5" style="308" customWidth="1"/>
    <col min="2092" max="2112" width="10.5" style="308" hidden="1" customWidth="1"/>
    <col min="2113" max="2304" width="10.5" style="308" customWidth="1"/>
    <col min="2305" max="2305" width="8.33203125" style="308" customWidth="1"/>
    <col min="2306" max="2306" width="1.66796875" style="308" customWidth="1"/>
    <col min="2307" max="2307" width="4.16015625" style="308" customWidth="1"/>
    <col min="2308" max="2308" width="4.33203125" style="308" customWidth="1"/>
    <col min="2309" max="2309" width="17.16015625" style="308" customWidth="1"/>
    <col min="2310" max="2311" width="11.16015625" style="308" customWidth="1"/>
    <col min="2312" max="2312" width="12.5" style="308" customWidth="1"/>
    <col min="2313" max="2313" width="7" style="308" customWidth="1"/>
    <col min="2314" max="2314" width="5.16015625" style="308" customWidth="1"/>
    <col min="2315" max="2315" width="11.5" style="308" customWidth="1"/>
    <col min="2316" max="2316" width="12" style="308" customWidth="1"/>
    <col min="2317" max="2318" width="6" style="308" customWidth="1"/>
    <col min="2319" max="2319" width="2" style="308" customWidth="1"/>
    <col min="2320" max="2320" width="12.5" style="308" customWidth="1"/>
    <col min="2321" max="2321" width="4.16015625" style="308" customWidth="1"/>
    <col min="2322" max="2322" width="1.66796875" style="308" customWidth="1"/>
    <col min="2323" max="2323" width="8.16015625" style="308" customWidth="1"/>
    <col min="2324" max="2332" width="10.5" style="308" hidden="1" customWidth="1"/>
    <col min="2333" max="2333" width="11" style="308" customWidth="1"/>
    <col min="2334" max="2334" width="15" style="308" customWidth="1"/>
    <col min="2335" max="2335" width="16.33203125" style="308" customWidth="1"/>
    <col min="2336" max="2347" width="10.5" style="308" customWidth="1"/>
    <col min="2348" max="2368" width="10.5" style="308" hidden="1" customWidth="1"/>
    <col min="2369" max="2560" width="10.5" style="308" customWidth="1"/>
    <col min="2561" max="2561" width="8.33203125" style="308" customWidth="1"/>
    <col min="2562" max="2562" width="1.66796875" style="308" customWidth="1"/>
    <col min="2563" max="2563" width="4.16015625" style="308" customWidth="1"/>
    <col min="2564" max="2564" width="4.33203125" style="308" customWidth="1"/>
    <col min="2565" max="2565" width="17.16015625" style="308" customWidth="1"/>
    <col min="2566" max="2567" width="11.16015625" style="308" customWidth="1"/>
    <col min="2568" max="2568" width="12.5" style="308" customWidth="1"/>
    <col min="2569" max="2569" width="7" style="308" customWidth="1"/>
    <col min="2570" max="2570" width="5.16015625" style="308" customWidth="1"/>
    <col min="2571" max="2571" width="11.5" style="308" customWidth="1"/>
    <col min="2572" max="2572" width="12" style="308" customWidth="1"/>
    <col min="2573" max="2574" width="6" style="308" customWidth="1"/>
    <col min="2575" max="2575" width="2" style="308" customWidth="1"/>
    <col min="2576" max="2576" width="12.5" style="308" customWidth="1"/>
    <col min="2577" max="2577" width="4.16015625" style="308" customWidth="1"/>
    <col min="2578" max="2578" width="1.66796875" style="308" customWidth="1"/>
    <col min="2579" max="2579" width="8.16015625" style="308" customWidth="1"/>
    <col min="2580" max="2588" width="10.5" style="308" hidden="1" customWidth="1"/>
    <col min="2589" max="2589" width="11" style="308" customWidth="1"/>
    <col min="2590" max="2590" width="15" style="308" customWidth="1"/>
    <col min="2591" max="2591" width="16.33203125" style="308" customWidth="1"/>
    <col min="2592" max="2603" width="10.5" style="308" customWidth="1"/>
    <col min="2604" max="2624" width="10.5" style="308" hidden="1" customWidth="1"/>
    <col min="2625" max="2816" width="10.5" style="308" customWidth="1"/>
    <col min="2817" max="2817" width="8.33203125" style="308" customWidth="1"/>
    <col min="2818" max="2818" width="1.66796875" style="308" customWidth="1"/>
    <col min="2819" max="2819" width="4.16015625" style="308" customWidth="1"/>
    <col min="2820" max="2820" width="4.33203125" style="308" customWidth="1"/>
    <col min="2821" max="2821" width="17.16015625" style="308" customWidth="1"/>
    <col min="2822" max="2823" width="11.16015625" style="308" customWidth="1"/>
    <col min="2824" max="2824" width="12.5" style="308" customWidth="1"/>
    <col min="2825" max="2825" width="7" style="308" customWidth="1"/>
    <col min="2826" max="2826" width="5.16015625" style="308" customWidth="1"/>
    <col min="2827" max="2827" width="11.5" style="308" customWidth="1"/>
    <col min="2828" max="2828" width="12" style="308" customWidth="1"/>
    <col min="2829" max="2830" width="6" style="308" customWidth="1"/>
    <col min="2831" max="2831" width="2" style="308" customWidth="1"/>
    <col min="2832" max="2832" width="12.5" style="308" customWidth="1"/>
    <col min="2833" max="2833" width="4.16015625" style="308" customWidth="1"/>
    <col min="2834" max="2834" width="1.66796875" style="308" customWidth="1"/>
    <col min="2835" max="2835" width="8.16015625" style="308" customWidth="1"/>
    <col min="2836" max="2844" width="10.5" style="308" hidden="1" customWidth="1"/>
    <col min="2845" max="2845" width="11" style="308" customWidth="1"/>
    <col min="2846" max="2846" width="15" style="308" customWidth="1"/>
    <col min="2847" max="2847" width="16.33203125" style="308" customWidth="1"/>
    <col min="2848" max="2859" width="10.5" style="308" customWidth="1"/>
    <col min="2860" max="2880" width="10.5" style="308" hidden="1" customWidth="1"/>
    <col min="2881" max="3072" width="10.5" style="308" customWidth="1"/>
    <col min="3073" max="3073" width="8.33203125" style="308" customWidth="1"/>
    <col min="3074" max="3074" width="1.66796875" style="308" customWidth="1"/>
    <col min="3075" max="3075" width="4.16015625" style="308" customWidth="1"/>
    <col min="3076" max="3076" width="4.33203125" style="308" customWidth="1"/>
    <col min="3077" max="3077" width="17.16015625" style="308" customWidth="1"/>
    <col min="3078" max="3079" width="11.16015625" style="308" customWidth="1"/>
    <col min="3080" max="3080" width="12.5" style="308" customWidth="1"/>
    <col min="3081" max="3081" width="7" style="308" customWidth="1"/>
    <col min="3082" max="3082" width="5.16015625" style="308" customWidth="1"/>
    <col min="3083" max="3083" width="11.5" style="308" customWidth="1"/>
    <col min="3084" max="3084" width="12" style="308" customWidth="1"/>
    <col min="3085" max="3086" width="6" style="308" customWidth="1"/>
    <col min="3087" max="3087" width="2" style="308" customWidth="1"/>
    <col min="3088" max="3088" width="12.5" style="308" customWidth="1"/>
    <col min="3089" max="3089" width="4.16015625" style="308" customWidth="1"/>
    <col min="3090" max="3090" width="1.66796875" style="308" customWidth="1"/>
    <col min="3091" max="3091" width="8.16015625" style="308" customWidth="1"/>
    <col min="3092" max="3100" width="10.5" style="308" hidden="1" customWidth="1"/>
    <col min="3101" max="3101" width="11" style="308" customWidth="1"/>
    <col min="3102" max="3102" width="15" style="308" customWidth="1"/>
    <col min="3103" max="3103" width="16.33203125" style="308" customWidth="1"/>
    <col min="3104" max="3115" width="10.5" style="308" customWidth="1"/>
    <col min="3116" max="3136" width="10.5" style="308" hidden="1" customWidth="1"/>
    <col min="3137" max="3328" width="10.5" style="308" customWidth="1"/>
    <col min="3329" max="3329" width="8.33203125" style="308" customWidth="1"/>
    <col min="3330" max="3330" width="1.66796875" style="308" customWidth="1"/>
    <col min="3331" max="3331" width="4.16015625" style="308" customWidth="1"/>
    <col min="3332" max="3332" width="4.33203125" style="308" customWidth="1"/>
    <col min="3333" max="3333" width="17.16015625" style="308" customWidth="1"/>
    <col min="3334" max="3335" width="11.16015625" style="308" customWidth="1"/>
    <col min="3336" max="3336" width="12.5" style="308" customWidth="1"/>
    <col min="3337" max="3337" width="7" style="308" customWidth="1"/>
    <col min="3338" max="3338" width="5.16015625" style="308" customWidth="1"/>
    <col min="3339" max="3339" width="11.5" style="308" customWidth="1"/>
    <col min="3340" max="3340" width="12" style="308" customWidth="1"/>
    <col min="3341" max="3342" width="6" style="308" customWidth="1"/>
    <col min="3343" max="3343" width="2" style="308" customWidth="1"/>
    <col min="3344" max="3344" width="12.5" style="308" customWidth="1"/>
    <col min="3345" max="3345" width="4.16015625" style="308" customWidth="1"/>
    <col min="3346" max="3346" width="1.66796875" style="308" customWidth="1"/>
    <col min="3347" max="3347" width="8.16015625" style="308" customWidth="1"/>
    <col min="3348" max="3356" width="10.5" style="308" hidden="1" customWidth="1"/>
    <col min="3357" max="3357" width="11" style="308" customWidth="1"/>
    <col min="3358" max="3358" width="15" style="308" customWidth="1"/>
    <col min="3359" max="3359" width="16.33203125" style="308" customWidth="1"/>
    <col min="3360" max="3371" width="10.5" style="308" customWidth="1"/>
    <col min="3372" max="3392" width="10.5" style="308" hidden="1" customWidth="1"/>
    <col min="3393" max="3584" width="10.5" style="308" customWidth="1"/>
    <col min="3585" max="3585" width="8.33203125" style="308" customWidth="1"/>
    <col min="3586" max="3586" width="1.66796875" style="308" customWidth="1"/>
    <col min="3587" max="3587" width="4.16015625" style="308" customWidth="1"/>
    <col min="3588" max="3588" width="4.33203125" style="308" customWidth="1"/>
    <col min="3589" max="3589" width="17.16015625" style="308" customWidth="1"/>
    <col min="3590" max="3591" width="11.16015625" style="308" customWidth="1"/>
    <col min="3592" max="3592" width="12.5" style="308" customWidth="1"/>
    <col min="3593" max="3593" width="7" style="308" customWidth="1"/>
    <col min="3594" max="3594" width="5.16015625" style="308" customWidth="1"/>
    <col min="3595" max="3595" width="11.5" style="308" customWidth="1"/>
    <col min="3596" max="3596" width="12" style="308" customWidth="1"/>
    <col min="3597" max="3598" width="6" style="308" customWidth="1"/>
    <col min="3599" max="3599" width="2" style="308" customWidth="1"/>
    <col min="3600" max="3600" width="12.5" style="308" customWidth="1"/>
    <col min="3601" max="3601" width="4.16015625" style="308" customWidth="1"/>
    <col min="3602" max="3602" width="1.66796875" style="308" customWidth="1"/>
    <col min="3603" max="3603" width="8.16015625" style="308" customWidth="1"/>
    <col min="3604" max="3612" width="10.5" style="308" hidden="1" customWidth="1"/>
    <col min="3613" max="3613" width="11" style="308" customWidth="1"/>
    <col min="3614" max="3614" width="15" style="308" customWidth="1"/>
    <col min="3615" max="3615" width="16.33203125" style="308" customWidth="1"/>
    <col min="3616" max="3627" width="10.5" style="308" customWidth="1"/>
    <col min="3628" max="3648" width="10.5" style="308" hidden="1" customWidth="1"/>
    <col min="3649" max="3840" width="10.5" style="308" customWidth="1"/>
    <col min="3841" max="3841" width="8.33203125" style="308" customWidth="1"/>
    <col min="3842" max="3842" width="1.66796875" style="308" customWidth="1"/>
    <col min="3843" max="3843" width="4.16015625" style="308" customWidth="1"/>
    <col min="3844" max="3844" width="4.33203125" style="308" customWidth="1"/>
    <col min="3845" max="3845" width="17.16015625" style="308" customWidth="1"/>
    <col min="3846" max="3847" width="11.16015625" style="308" customWidth="1"/>
    <col min="3848" max="3848" width="12.5" style="308" customWidth="1"/>
    <col min="3849" max="3849" width="7" style="308" customWidth="1"/>
    <col min="3850" max="3850" width="5.16015625" style="308" customWidth="1"/>
    <col min="3851" max="3851" width="11.5" style="308" customWidth="1"/>
    <col min="3852" max="3852" width="12" style="308" customWidth="1"/>
    <col min="3853" max="3854" width="6" style="308" customWidth="1"/>
    <col min="3855" max="3855" width="2" style="308" customWidth="1"/>
    <col min="3856" max="3856" width="12.5" style="308" customWidth="1"/>
    <col min="3857" max="3857" width="4.16015625" style="308" customWidth="1"/>
    <col min="3858" max="3858" width="1.66796875" style="308" customWidth="1"/>
    <col min="3859" max="3859" width="8.16015625" style="308" customWidth="1"/>
    <col min="3860" max="3868" width="10.5" style="308" hidden="1" customWidth="1"/>
    <col min="3869" max="3869" width="11" style="308" customWidth="1"/>
    <col min="3870" max="3870" width="15" style="308" customWidth="1"/>
    <col min="3871" max="3871" width="16.33203125" style="308" customWidth="1"/>
    <col min="3872" max="3883" width="10.5" style="308" customWidth="1"/>
    <col min="3884" max="3904" width="10.5" style="308" hidden="1" customWidth="1"/>
    <col min="3905" max="4096" width="10.5" style="308" customWidth="1"/>
    <col min="4097" max="4097" width="8.33203125" style="308" customWidth="1"/>
    <col min="4098" max="4098" width="1.66796875" style="308" customWidth="1"/>
    <col min="4099" max="4099" width="4.16015625" style="308" customWidth="1"/>
    <col min="4100" max="4100" width="4.33203125" style="308" customWidth="1"/>
    <col min="4101" max="4101" width="17.16015625" style="308" customWidth="1"/>
    <col min="4102" max="4103" width="11.16015625" style="308" customWidth="1"/>
    <col min="4104" max="4104" width="12.5" style="308" customWidth="1"/>
    <col min="4105" max="4105" width="7" style="308" customWidth="1"/>
    <col min="4106" max="4106" width="5.16015625" style="308" customWidth="1"/>
    <col min="4107" max="4107" width="11.5" style="308" customWidth="1"/>
    <col min="4108" max="4108" width="12" style="308" customWidth="1"/>
    <col min="4109" max="4110" width="6" style="308" customWidth="1"/>
    <col min="4111" max="4111" width="2" style="308" customWidth="1"/>
    <col min="4112" max="4112" width="12.5" style="308" customWidth="1"/>
    <col min="4113" max="4113" width="4.16015625" style="308" customWidth="1"/>
    <col min="4114" max="4114" width="1.66796875" style="308" customWidth="1"/>
    <col min="4115" max="4115" width="8.16015625" style="308" customWidth="1"/>
    <col min="4116" max="4124" width="10.5" style="308" hidden="1" customWidth="1"/>
    <col min="4125" max="4125" width="11" style="308" customWidth="1"/>
    <col min="4126" max="4126" width="15" style="308" customWidth="1"/>
    <col min="4127" max="4127" width="16.33203125" style="308" customWidth="1"/>
    <col min="4128" max="4139" width="10.5" style="308" customWidth="1"/>
    <col min="4140" max="4160" width="10.5" style="308" hidden="1" customWidth="1"/>
    <col min="4161" max="4352" width="10.5" style="308" customWidth="1"/>
    <col min="4353" max="4353" width="8.33203125" style="308" customWidth="1"/>
    <col min="4354" max="4354" width="1.66796875" style="308" customWidth="1"/>
    <col min="4355" max="4355" width="4.16015625" style="308" customWidth="1"/>
    <col min="4356" max="4356" width="4.33203125" style="308" customWidth="1"/>
    <col min="4357" max="4357" width="17.16015625" style="308" customWidth="1"/>
    <col min="4358" max="4359" width="11.16015625" style="308" customWidth="1"/>
    <col min="4360" max="4360" width="12.5" style="308" customWidth="1"/>
    <col min="4361" max="4361" width="7" style="308" customWidth="1"/>
    <col min="4362" max="4362" width="5.16015625" style="308" customWidth="1"/>
    <col min="4363" max="4363" width="11.5" style="308" customWidth="1"/>
    <col min="4364" max="4364" width="12" style="308" customWidth="1"/>
    <col min="4365" max="4366" width="6" style="308" customWidth="1"/>
    <col min="4367" max="4367" width="2" style="308" customWidth="1"/>
    <col min="4368" max="4368" width="12.5" style="308" customWidth="1"/>
    <col min="4369" max="4369" width="4.16015625" style="308" customWidth="1"/>
    <col min="4370" max="4370" width="1.66796875" style="308" customWidth="1"/>
    <col min="4371" max="4371" width="8.16015625" style="308" customWidth="1"/>
    <col min="4372" max="4380" width="10.5" style="308" hidden="1" customWidth="1"/>
    <col min="4381" max="4381" width="11" style="308" customWidth="1"/>
    <col min="4382" max="4382" width="15" style="308" customWidth="1"/>
    <col min="4383" max="4383" width="16.33203125" style="308" customWidth="1"/>
    <col min="4384" max="4395" width="10.5" style="308" customWidth="1"/>
    <col min="4396" max="4416" width="10.5" style="308" hidden="1" customWidth="1"/>
    <col min="4417" max="4608" width="10.5" style="308" customWidth="1"/>
    <col min="4609" max="4609" width="8.33203125" style="308" customWidth="1"/>
    <col min="4610" max="4610" width="1.66796875" style="308" customWidth="1"/>
    <col min="4611" max="4611" width="4.16015625" style="308" customWidth="1"/>
    <col min="4612" max="4612" width="4.33203125" style="308" customWidth="1"/>
    <col min="4613" max="4613" width="17.16015625" style="308" customWidth="1"/>
    <col min="4614" max="4615" width="11.16015625" style="308" customWidth="1"/>
    <col min="4616" max="4616" width="12.5" style="308" customWidth="1"/>
    <col min="4617" max="4617" width="7" style="308" customWidth="1"/>
    <col min="4618" max="4618" width="5.16015625" style="308" customWidth="1"/>
    <col min="4619" max="4619" width="11.5" style="308" customWidth="1"/>
    <col min="4620" max="4620" width="12" style="308" customWidth="1"/>
    <col min="4621" max="4622" width="6" style="308" customWidth="1"/>
    <col min="4623" max="4623" width="2" style="308" customWidth="1"/>
    <col min="4624" max="4624" width="12.5" style="308" customWidth="1"/>
    <col min="4625" max="4625" width="4.16015625" style="308" customWidth="1"/>
    <col min="4626" max="4626" width="1.66796875" style="308" customWidth="1"/>
    <col min="4627" max="4627" width="8.16015625" style="308" customWidth="1"/>
    <col min="4628" max="4636" width="10.5" style="308" hidden="1" customWidth="1"/>
    <col min="4637" max="4637" width="11" style="308" customWidth="1"/>
    <col min="4638" max="4638" width="15" style="308" customWidth="1"/>
    <col min="4639" max="4639" width="16.33203125" style="308" customWidth="1"/>
    <col min="4640" max="4651" width="10.5" style="308" customWidth="1"/>
    <col min="4652" max="4672" width="10.5" style="308" hidden="1" customWidth="1"/>
    <col min="4673" max="4864" width="10.5" style="308" customWidth="1"/>
    <col min="4865" max="4865" width="8.33203125" style="308" customWidth="1"/>
    <col min="4866" max="4866" width="1.66796875" style="308" customWidth="1"/>
    <col min="4867" max="4867" width="4.16015625" style="308" customWidth="1"/>
    <col min="4868" max="4868" width="4.33203125" style="308" customWidth="1"/>
    <col min="4869" max="4869" width="17.16015625" style="308" customWidth="1"/>
    <col min="4870" max="4871" width="11.16015625" style="308" customWidth="1"/>
    <col min="4872" max="4872" width="12.5" style="308" customWidth="1"/>
    <col min="4873" max="4873" width="7" style="308" customWidth="1"/>
    <col min="4874" max="4874" width="5.16015625" style="308" customWidth="1"/>
    <col min="4875" max="4875" width="11.5" style="308" customWidth="1"/>
    <col min="4876" max="4876" width="12" style="308" customWidth="1"/>
    <col min="4877" max="4878" width="6" style="308" customWidth="1"/>
    <col min="4879" max="4879" width="2" style="308" customWidth="1"/>
    <col min="4880" max="4880" width="12.5" style="308" customWidth="1"/>
    <col min="4881" max="4881" width="4.16015625" style="308" customWidth="1"/>
    <col min="4882" max="4882" width="1.66796875" style="308" customWidth="1"/>
    <col min="4883" max="4883" width="8.16015625" style="308" customWidth="1"/>
    <col min="4884" max="4892" width="10.5" style="308" hidden="1" customWidth="1"/>
    <col min="4893" max="4893" width="11" style="308" customWidth="1"/>
    <col min="4894" max="4894" width="15" style="308" customWidth="1"/>
    <col min="4895" max="4895" width="16.33203125" style="308" customWidth="1"/>
    <col min="4896" max="4907" width="10.5" style="308" customWidth="1"/>
    <col min="4908" max="4928" width="10.5" style="308" hidden="1" customWidth="1"/>
    <col min="4929" max="5120" width="10.5" style="308" customWidth="1"/>
    <col min="5121" max="5121" width="8.33203125" style="308" customWidth="1"/>
    <col min="5122" max="5122" width="1.66796875" style="308" customWidth="1"/>
    <col min="5123" max="5123" width="4.16015625" style="308" customWidth="1"/>
    <col min="5124" max="5124" width="4.33203125" style="308" customWidth="1"/>
    <col min="5125" max="5125" width="17.16015625" style="308" customWidth="1"/>
    <col min="5126" max="5127" width="11.16015625" style="308" customWidth="1"/>
    <col min="5128" max="5128" width="12.5" style="308" customWidth="1"/>
    <col min="5129" max="5129" width="7" style="308" customWidth="1"/>
    <col min="5130" max="5130" width="5.16015625" style="308" customWidth="1"/>
    <col min="5131" max="5131" width="11.5" style="308" customWidth="1"/>
    <col min="5132" max="5132" width="12" style="308" customWidth="1"/>
    <col min="5133" max="5134" width="6" style="308" customWidth="1"/>
    <col min="5135" max="5135" width="2" style="308" customWidth="1"/>
    <col min="5136" max="5136" width="12.5" style="308" customWidth="1"/>
    <col min="5137" max="5137" width="4.16015625" style="308" customWidth="1"/>
    <col min="5138" max="5138" width="1.66796875" style="308" customWidth="1"/>
    <col min="5139" max="5139" width="8.16015625" style="308" customWidth="1"/>
    <col min="5140" max="5148" width="10.5" style="308" hidden="1" customWidth="1"/>
    <col min="5149" max="5149" width="11" style="308" customWidth="1"/>
    <col min="5150" max="5150" width="15" style="308" customWidth="1"/>
    <col min="5151" max="5151" width="16.33203125" style="308" customWidth="1"/>
    <col min="5152" max="5163" width="10.5" style="308" customWidth="1"/>
    <col min="5164" max="5184" width="10.5" style="308" hidden="1" customWidth="1"/>
    <col min="5185" max="5376" width="10.5" style="308" customWidth="1"/>
    <col min="5377" max="5377" width="8.33203125" style="308" customWidth="1"/>
    <col min="5378" max="5378" width="1.66796875" style="308" customWidth="1"/>
    <col min="5379" max="5379" width="4.16015625" style="308" customWidth="1"/>
    <col min="5380" max="5380" width="4.33203125" style="308" customWidth="1"/>
    <col min="5381" max="5381" width="17.16015625" style="308" customWidth="1"/>
    <col min="5382" max="5383" width="11.16015625" style="308" customWidth="1"/>
    <col min="5384" max="5384" width="12.5" style="308" customWidth="1"/>
    <col min="5385" max="5385" width="7" style="308" customWidth="1"/>
    <col min="5386" max="5386" width="5.16015625" style="308" customWidth="1"/>
    <col min="5387" max="5387" width="11.5" style="308" customWidth="1"/>
    <col min="5388" max="5388" width="12" style="308" customWidth="1"/>
    <col min="5389" max="5390" width="6" style="308" customWidth="1"/>
    <col min="5391" max="5391" width="2" style="308" customWidth="1"/>
    <col min="5392" max="5392" width="12.5" style="308" customWidth="1"/>
    <col min="5393" max="5393" width="4.16015625" style="308" customWidth="1"/>
    <col min="5394" max="5394" width="1.66796875" style="308" customWidth="1"/>
    <col min="5395" max="5395" width="8.16015625" style="308" customWidth="1"/>
    <col min="5396" max="5404" width="10.5" style="308" hidden="1" customWidth="1"/>
    <col min="5405" max="5405" width="11" style="308" customWidth="1"/>
    <col min="5406" max="5406" width="15" style="308" customWidth="1"/>
    <col min="5407" max="5407" width="16.33203125" style="308" customWidth="1"/>
    <col min="5408" max="5419" width="10.5" style="308" customWidth="1"/>
    <col min="5420" max="5440" width="10.5" style="308" hidden="1" customWidth="1"/>
    <col min="5441" max="5632" width="10.5" style="308" customWidth="1"/>
    <col min="5633" max="5633" width="8.33203125" style="308" customWidth="1"/>
    <col min="5634" max="5634" width="1.66796875" style="308" customWidth="1"/>
    <col min="5635" max="5635" width="4.16015625" style="308" customWidth="1"/>
    <col min="5636" max="5636" width="4.33203125" style="308" customWidth="1"/>
    <col min="5637" max="5637" width="17.16015625" style="308" customWidth="1"/>
    <col min="5638" max="5639" width="11.16015625" style="308" customWidth="1"/>
    <col min="5640" max="5640" width="12.5" style="308" customWidth="1"/>
    <col min="5641" max="5641" width="7" style="308" customWidth="1"/>
    <col min="5642" max="5642" width="5.16015625" style="308" customWidth="1"/>
    <col min="5643" max="5643" width="11.5" style="308" customWidth="1"/>
    <col min="5644" max="5644" width="12" style="308" customWidth="1"/>
    <col min="5645" max="5646" width="6" style="308" customWidth="1"/>
    <col min="5647" max="5647" width="2" style="308" customWidth="1"/>
    <col min="5648" max="5648" width="12.5" style="308" customWidth="1"/>
    <col min="5649" max="5649" width="4.16015625" style="308" customWidth="1"/>
    <col min="5650" max="5650" width="1.66796875" style="308" customWidth="1"/>
    <col min="5651" max="5651" width="8.16015625" style="308" customWidth="1"/>
    <col min="5652" max="5660" width="10.5" style="308" hidden="1" customWidth="1"/>
    <col min="5661" max="5661" width="11" style="308" customWidth="1"/>
    <col min="5662" max="5662" width="15" style="308" customWidth="1"/>
    <col min="5663" max="5663" width="16.33203125" style="308" customWidth="1"/>
    <col min="5664" max="5675" width="10.5" style="308" customWidth="1"/>
    <col min="5676" max="5696" width="10.5" style="308" hidden="1" customWidth="1"/>
    <col min="5697" max="5888" width="10.5" style="308" customWidth="1"/>
    <col min="5889" max="5889" width="8.33203125" style="308" customWidth="1"/>
    <col min="5890" max="5890" width="1.66796875" style="308" customWidth="1"/>
    <col min="5891" max="5891" width="4.16015625" style="308" customWidth="1"/>
    <col min="5892" max="5892" width="4.33203125" style="308" customWidth="1"/>
    <col min="5893" max="5893" width="17.16015625" style="308" customWidth="1"/>
    <col min="5894" max="5895" width="11.16015625" style="308" customWidth="1"/>
    <col min="5896" max="5896" width="12.5" style="308" customWidth="1"/>
    <col min="5897" max="5897" width="7" style="308" customWidth="1"/>
    <col min="5898" max="5898" width="5.16015625" style="308" customWidth="1"/>
    <col min="5899" max="5899" width="11.5" style="308" customWidth="1"/>
    <col min="5900" max="5900" width="12" style="308" customWidth="1"/>
    <col min="5901" max="5902" width="6" style="308" customWidth="1"/>
    <col min="5903" max="5903" width="2" style="308" customWidth="1"/>
    <col min="5904" max="5904" width="12.5" style="308" customWidth="1"/>
    <col min="5905" max="5905" width="4.16015625" style="308" customWidth="1"/>
    <col min="5906" max="5906" width="1.66796875" style="308" customWidth="1"/>
    <col min="5907" max="5907" width="8.16015625" style="308" customWidth="1"/>
    <col min="5908" max="5916" width="10.5" style="308" hidden="1" customWidth="1"/>
    <col min="5917" max="5917" width="11" style="308" customWidth="1"/>
    <col min="5918" max="5918" width="15" style="308" customWidth="1"/>
    <col min="5919" max="5919" width="16.33203125" style="308" customWidth="1"/>
    <col min="5920" max="5931" width="10.5" style="308" customWidth="1"/>
    <col min="5932" max="5952" width="10.5" style="308" hidden="1" customWidth="1"/>
    <col min="5953" max="6144" width="10.5" style="308" customWidth="1"/>
    <col min="6145" max="6145" width="8.33203125" style="308" customWidth="1"/>
    <col min="6146" max="6146" width="1.66796875" style="308" customWidth="1"/>
    <col min="6147" max="6147" width="4.16015625" style="308" customWidth="1"/>
    <col min="6148" max="6148" width="4.33203125" style="308" customWidth="1"/>
    <col min="6149" max="6149" width="17.16015625" style="308" customWidth="1"/>
    <col min="6150" max="6151" width="11.16015625" style="308" customWidth="1"/>
    <col min="6152" max="6152" width="12.5" style="308" customWidth="1"/>
    <col min="6153" max="6153" width="7" style="308" customWidth="1"/>
    <col min="6154" max="6154" width="5.16015625" style="308" customWidth="1"/>
    <col min="6155" max="6155" width="11.5" style="308" customWidth="1"/>
    <col min="6156" max="6156" width="12" style="308" customWidth="1"/>
    <col min="6157" max="6158" width="6" style="308" customWidth="1"/>
    <col min="6159" max="6159" width="2" style="308" customWidth="1"/>
    <col min="6160" max="6160" width="12.5" style="308" customWidth="1"/>
    <col min="6161" max="6161" width="4.16015625" style="308" customWidth="1"/>
    <col min="6162" max="6162" width="1.66796875" style="308" customWidth="1"/>
    <col min="6163" max="6163" width="8.16015625" style="308" customWidth="1"/>
    <col min="6164" max="6172" width="10.5" style="308" hidden="1" customWidth="1"/>
    <col min="6173" max="6173" width="11" style="308" customWidth="1"/>
    <col min="6174" max="6174" width="15" style="308" customWidth="1"/>
    <col min="6175" max="6175" width="16.33203125" style="308" customWidth="1"/>
    <col min="6176" max="6187" width="10.5" style="308" customWidth="1"/>
    <col min="6188" max="6208" width="10.5" style="308" hidden="1" customWidth="1"/>
    <col min="6209" max="6400" width="10.5" style="308" customWidth="1"/>
    <col min="6401" max="6401" width="8.33203125" style="308" customWidth="1"/>
    <col min="6402" max="6402" width="1.66796875" style="308" customWidth="1"/>
    <col min="6403" max="6403" width="4.16015625" style="308" customWidth="1"/>
    <col min="6404" max="6404" width="4.33203125" style="308" customWidth="1"/>
    <col min="6405" max="6405" width="17.16015625" style="308" customWidth="1"/>
    <col min="6406" max="6407" width="11.16015625" style="308" customWidth="1"/>
    <col min="6408" max="6408" width="12.5" style="308" customWidth="1"/>
    <col min="6409" max="6409" width="7" style="308" customWidth="1"/>
    <col min="6410" max="6410" width="5.16015625" style="308" customWidth="1"/>
    <col min="6411" max="6411" width="11.5" style="308" customWidth="1"/>
    <col min="6412" max="6412" width="12" style="308" customWidth="1"/>
    <col min="6413" max="6414" width="6" style="308" customWidth="1"/>
    <col min="6415" max="6415" width="2" style="308" customWidth="1"/>
    <col min="6416" max="6416" width="12.5" style="308" customWidth="1"/>
    <col min="6417" max="6417" width="4.16015625" style="308" customWidth="1"/>
    <col min="6418" max="6418" width="1.66796875" style="308" customWidth="1"/>
    <col min="6419" max="6419" width="8.16015625" style="308" customWidth="1"/>
    <col min="6420" max="6428" width="10.5" style="308" hidden="1" customWidth="1"/>
    <col min="6429" max="6429" width="11" style="308" customWidth="1"/>
    <col min="6430" max="6430" width="15" style="308" customWidth="1"/>
    <col min="6431" max="6431" width="16.33203125" style="308" customWidth="1"/>
    <col min="6432" max="6443" width="10.5" style="308" customWidth="1"/>
    <col min="6444" max="6464" width="10.5" style="308" hidden="1" customWidth="1"/>
    <col min="6465" max="6656" width="10.5" style="308" customWidth="1"/>
    <col min="6657" max="6657" width="8.33203125" style="308" customWidth="1"/>
    <col min="6658" max="6658" width="1.66796875" style="308" customWidth="1"/>
    <col min="6659" max="6659" width="4.16015625" style="308" customWidth="1"/>
    <col min="6660" max="6660" width="4.33203125" style="308" customWidth="1"/>
    <col min="6661" max="6661" width="17.16015625" style="308" customWidth="1"/>
    <col min="6662" max="6663" width="11.16015625" style="308" customWidth="1"/>
    <col min="6664" max="6664" width="12.5" style="308" customWidth="1"/>
    <col min="6665" max="6665" width="7" style="308" customWidth="1"/>
    <col min="6666" max="6666" width="5.16015625" style="308" customWidth="1"/>
    <col min="6667" max="6667" width="11.5" style="308" customWidth="1"/>
    <col min="6668" max="6668" width="12" style="308" customWidth="1"/>
    <col min="6669" max="6670" width="6" style="308" customWidth="1"/>
    <col min="6671" max="6671" width="2" style="308" customWidth="1"/>
    <col min="6672" max="6672" width="12.5" style="308" customWidth="1"/>
    <col min="6673" max="6673" width="4.16015625" style="308" customWidth="1"/>
    <col min="6674" max="6674" width="1.66796875" style="308" customWidth="1"/>
    <col min="6675" max="6675" width="8.16015625" style="308" customWidth="1"/>
    <col min="6676" max="6684" width="10.5" style="308" hidden="1" customWidth="1"/>
    <col min="6685" max="6685" width="11" style="308" customWidth="1"/>
    <col min="6686" max="6686" width="15" style="308" customWidth="1"/>
    <col min="6687" max="6687" width="16.33203125" style="308" customWidth="1"/>
    <col min="6688" max="6699" width="10.5" style="308" customWidth="1"/>
    <col min="6700" max="6720" width="10.5" style="308" hidden="1" customWidth="1"/>
    <col min="6721" max="6912" width="10.5" style="308" customWidth="1"/>
    <col min="6913" max="6913" width="8.33203125" style="308" customWidth="1"/>
    <col min="6914" max="6914" width="1.66796875" style="308" customWidth="1"/>
    <col min="6915" max="6915" width="4.16015625" style="308" customWidth="1"/>
    <col min="6916" max="6916" width="4.33203125" style="308" customWidth="1"/>
    <col min="6917" max="6917" width="17.16015625" style="308" customWidth="1"/>
    <col min="6918" max="6919" width="11.16015625" style="308" customWidth="1"/>
    <col min="6920" max="6920" width="12.5" style="308" customWidth="1"/>
    <col min="6921" max="6921" width="7" style="308" customWidth="1"/>
    <col min="6922" max="6922" width="5.16015625" style="308" customWidth="1"/>
    <col min="6923" max="6923" width="11.5" style="308" customWidth="1"/>
    <col min="6924" max="6924" width="12" style="308" customWidth="1"/>
    <col min="6925" max="6926" width="6" style="308" customWidth="1"/>
    <col min="6927" max="6927" width="2" style="308" customWidth="1"/>
    <col min="6928" max="6928" width="12.5" style="308" customWidth="1"/>
    <col min="6929" max="6929" width="4.16015625" style="308" customWidth="1"/>
    <col min="6930" max="6930" width="1.66796875" style="308" customWidth="1"/>
    <col min="6931" max="6931" width="8.16015625" style="308" customWidth="1"/>
    <col min="6932" max="6940" width="10.5" style="308" hidden="1" customWidth="1"/>
    <col min="6941" max="6941" width="11" style="308" customWidth="1"/>
    <col min="6942" max="6942" width="15" style="308" customWidth="1"/>
    <col min="6943" max="6943" width="16.33203125" style="308" customWidth="1"/>
    <col min="6944" max="6955" width="10.5" style="308" customWidth="1"/>
    <col min="6956" max="6976" width="10.5" style="308" hidden="1" customWidth="1"/>
    <col min="6977" max="7168" width="10.5" style="308" customWidth="1"/>
    <col min="7169" max="7169" width="8.33203125" style="308" customWidth="1"/>
    <col min="7170" max="7170" width="1.66796875" style="308" customWidth="1"/>
    <col min="7171" max="7171" width="4.16015625" style="308" customWidth="1"/>
    <col min="7172" max="7172" width="4.33203125" style="308" customWidth="1"/>
    <col min="7173" max="7173" width="17.16015625" style="308" customWidth="1"/>
    <col min="7174" max="7175" width="11.16015625" style="308" customWidth="1"/>
    <col min="7176" max="7176" width="12.5" style="308" customWidth="1"/>
    <col min="7177" max="7177" width="7" style="308" customWidth="1"/>
    <col min="7178" max="7178" width="5.16015625" style="308" customWidth="1"/>
    <col min="7179" max="7179" width="11.5" style="308" customWidth="1"/>
    <col min="7180" max="7180" width="12" style="308" customWidth="1"/>
    <col min="7181" max="7182" width="6" style="308" customWidth="1"/>
    <col min="7183" max="7183" width="2" style="308" customWidth="1"/>
    <col min="7184" max="7184" width="12.5" style="308" customWidth="1"/>
    <col min="7185" max="7185" width="4.16015625" style="308" customWidth="1"/>
    <col min="7186" max="7186" width="1.66796875" style="308" customWidth="1"/>
    <col min="7187" max="7187" width="8.16015625" style="308" customWidth="1"/>
    <col min="7188" max="7196" width="10.5" style="308" hidden="1" customWidth="1"/>
    <col min="7197" max="7197" width="11" style="308" customWidth="1"/>
    <col min="7198" max="7198" width="15" style="308" customWidth="1"/>
    <col min="7199" max="7199" width="16.33203125" style="308" customWidth="1"/>
    <col min="7200" max="7211" width="10.5" style="308" customWidth="1"/>
    <col min="7212" max="7232" width="10.5" style="308" hidden="1" customWidth="1"/>
    <col min="7233" max="7424" width="10.5" style="308" customWidth="1"/>
    <col min="7425" max="7425" width="8.33203125" style="308" customWidth="1"/>
    <col min="7426" max="7426" width="1.66796875" style="308" customWidth="1"/>
    <col min="7427" max="7427" width="4.16015625" style="308" customWidth="1"/>
    <col min="7428" max="7428" width="4.33203125" style="308" customWidth="1"/>
    <col min="7429" max="7429" width="17.16015625" style="308" customWidth="1"/>
    <col min="7430" max="7431" width="11.16015625" style="308" customWidth="1"/>
    <col min="7432" max="7432" width="12.5" style="308" customWidth="1"/>
    <col min="7433" max="7433" width="7" style="308" customWidth="1"/>
    <col min="7434" max="7434" width="5.16015625" style="308" customWidth="1"/>
    <col min="7435" max="7435" width="11.5" style="308" customWidth="1"/>
    <col min="7436" max="7436" width="12" style="308" customWidth="1"/>
    <col min="7437" max="7438" width="6" style="308" customWidth="1"/>
    <col min="7439" max="7439" width="2" style="308" customWidth="1"/>
    <col min="7440" max="7440" width="12.5" style="308" customWidth="1"/>
    <col min="7441" max="7441" width="4.16015625" style="308" customWidth="1"/>
    <col min="7442" max="7442" width="1.66796875" style="308" customWidth="1"/>
    <col min="7443" max="7443" width="8.16015625" style="308" customWidth="1"/>
    <col min="7444" max="7452" width="10.5" style="308" hidden="1" customWidth="1"/>
    <col min="7453" max="7453" width="11" style="308" customWidth="1"/>
    <col min="7454" max="7454" width="15" style="308" customWidth="1"/>
    <col min="7455" max="7455" width="16.33203125" style="308" customWidth="1"/>
    <col min="7456" max="7467" width="10.5" style="308" customWidth="1"/>
    <col min="7468" max="7488" width="10.5" style="308" hidden="1" customWidth="1"/>
    <col min="7489" max="7680" width="10.5" style="308" customWidth="1"/>
    <col min="7681" max="7681" width="8.33203125" style="308" customWidth="1"/>
    <col min="7682" max="7682" width="1.66796875" style="308" customWidth="1"/>
    <col min="7683" max="7683" width="4.16015625" style="308" customWidth="1"/>
    <col min="7684" max="7684" width="4.33203125" style="308" customWidth="1"/>
    <col min="7685" max="7685" width="17.16015625" style="308" customWidth="1"/>
    <col min="7686" max="7687" width="11.16015625" style="308" customWidth="1"/>
    <col min="7688" max="7688" width="12.5" style="308" customWidth="1"/>
    <col min="7689" max="7689" width="7" style="308" customWidth="1"/>
    <col min="7690" max="7690" width="5.16015625" style="308" customWidth="1"/>
    <col min="7691" max="7691" width="11.5" style="308" customWidth="1"/>
    <col min="7692" max="7692" width="12" style="308" customWidth="1"/>
    <col min="7693" max="7694" width="6" style="308" customWidth="1"/>
    <col min="7695" max="7695" width="2" style="308" customWidth="1"/>
    <col min="7696" max="7696" width="12.5" style="308" customWidth="1"/>
    <col min="7697" max="7697" width="4.16015625" style="308" customWidth="1"/>
    <col min="7698" max="7698" width="1.66796875" style="308" customWidth="1"/>
    <col min="7699" max="7699" width="8.16015625" style="308" customWidth="1"/>
    <col min="7700" max="7708" width="10.5" style="308" hidden="1" customWidth="1"/>
    <col min="7709" max="7709" width="11" style="308" customWidth="1"/>
    <col min="7710" max="7710" width="15" style="308" customWidth="1"/>
    <col min="7711" max="7711" width="16.33203125" style="308" customWidth="1"/>
    <col min="7712" max="7723" width="10.5" style="308" customWidth="1"/>
    <col min="7724" max="7744" width="10.5" style="308" hidden="1" customWidth="1"/>
    <col min="7745" max="7936" width="10.5" style="308" customWidth="1"/>
    <col min="7937" max="7937" width="8.33203125" style="308" customWidth="1"/>
    <col min="7938" max="7938" width="1.66796875" style="308" customWidth="1"/>
    <col min="7939" max="7939" width="4.16015625" style="308" customWidth="1"/>
    <col min="7940" max="7940" width="4.33203125" style="308" customWidth="1"/>
    <col min="7941" max="7941" width="17.16015625" style="308" customWidth="1"/>
    <col min="7942" max="7943" width="11.16015625" style="308" customWidth="1"/>
    <col min="7944" max="7944" width="12.5" style="308" customWidth="1"/>
    <col min="7945" max="7945" width="7" style="308" customWidth="1"/>
    <col min="7946" max="7946" width="5.16015625" style="308" customWidth="1"/>
    <col min="7947" max="7947" width="11.5" style="308" customWidth="1"/>
    <col min="7948" max="7948" width="12" style="308" customWidth="1"/>
    <col min="7949" max="7950" width="6" style="308" customWidth="1"/>
    <col min="7951" max="7951" width="2" style="308" customWidth="1"/>
    <col min="7952" max="7952" width="12.5" style="308" customWidth="1"/>
    <col min="7953" max="7953" width="4.16015625" style="308" customWidth="1"/>
    <col min="7954" max="7954" width="1.66796875" style="308" customWidth="1"/>
    <col min="7955" max="7955" width="8.16015625" style="308" customWidth="1"/>
    <col min="7956" max="7964" width="10.5" style="308" hidden="1" customWidth="1"/>
    <col min="7965" max="7965" width="11" style="308" customWidth="1"/>
    <col min="7966" max="7966" width="15" style="308" customWidth="1"/>
    <col min="7967" max="7967" width="16.33203125" style="308" customWidth="1"/>
    <col min="7968" max="7979" width="10.5" style="308" customWidth="1"/>
    <col min="7980" max="8000" width="10.5" style="308" hidden="1" customWidth="1"/>
    <col min="8001" max="8192" width="10.5" style="308" customWidth="1"/>
    <col min="8193" max="8193" width="8.33203125" style="308" customWidth="1"/>
    <col min="8194" max="8194" width="1.66796875" style="308" customWidth="1"/>
    <col min="8195" max="8195" width="4.16015625" style="308" customWidth="1"/>
    <col min="8196" max="8196" width="4.33203125" style="308" customWidth="1"/>
    <col min="8197" max="8197" width="17.16015625" style="308" customWidth="1"/>
    <col min="8198" max="8199" width="11.16015625" style="308" customWidth="1"/>
    <col min="8200" max="8200" width="12.5" style="308" customWidth="1"/>
    <col min="8201" max="8201" width="7" style="308" customWidth="1"/>
    <col min="8202" max="8202" width="5.16015625" style="308" customWidth="1"/>
    <col min="8203" max="8203" width="11.5" style="308" customWidth="1"/>
    <col min="8204" max="8204" width="12" style="308" customWidth="1"/>
    <col min="8205" max="8206" width="6" style="308" customWidth="1"/>
    <col min="8207" max="8207" width="2" style="308" customWidth="1"/>
    <col min="8208" max="8208" width="12.5" style="308" customWidth="1"/>
    <col min="8209" max="8209" width="4.16015625" style="308" customWidth="1"/>
    <col min="8210" max="8210" width="1.66796875" style="308" customWidth="1"/>
    <col min="8211" max="8211" width="8.16015625" style="308" customWidth="1"/>
    <col min="8212" max="8220" width="10.5" style="308" hidden="1" customWidth="1"/>
    <col min="8221" max="8221" width="11" style="308" customWidth="1"/>
    <col min="8222" max="8222" width="15" style="308" customWidth="1"/>
    <col min="8223" max="8223" width="16.33203125" style="308" customWidth="1"/>
    <col min="8224" max="8235" width="10.5" style="308" customWidth="1"/>
    <col min="8236" max="8256" width="10.5" style="308" hidden="1" customWidth="1"/>
    <col min="8257" max="8448" width="10.5" style="308" customWidth="1"/>
    <col min="8449" max="8449" width="8.33203125" style="308" customWidth="1"/>
    <col min="8450" max="8450" width="1.66796875" style="308" customWidth="1"/>
    <col min="8451" max="8451" width="4.16015625" style="308" customWidth="1"/>
    <col min="8452" max="8452" width="4.33203125" style="308" customWidth="1"/>
    <col min="8453" max="8453" width="17.16015625" style="308" customWidth="1"/>
    <col min="8454" max="8455" width="11.16015625" style="308" customWidth="1"/>
    <col min="8456" max="8456" width="12.5" style="308" customWidth="1"/>
    <col min="8457" max="8457" width="7" style="308" customWidth="1"/>
    <col min="8458" max="8458" width="5.16015625" style="308" customWidth="1"/>
    <col min="8459" max="8459" width="11.5" style="308" customWidth="1"/>
    <col min="8460" max="8460" width="12" style="308" customWidth="1"/>
    <col min="8461" max="8462" width="6" style="308" customWidth="1"/>
    <col min="8463" max="8463" width="2" style="308" customWidth="1"/>
    <col min="8464" max="8464" width="12.5" style="308" customWidth="1"/>
    <col min="8465" max="8465" width="4.16015625" style="308" customWidth="1"/>
    <col min="8466" max="8466" width="1.66796875" style="308" customWidth="1"/>
    <col min="8467" max="8467" width="8.16015625" style="308" customWidth="1"/>
    <col min="8468" max="8476" width="10.5" style="308" hidden="1" customWidth="1"/>
    <col min="8477" max="8477" width="11" style="308" customWidth="1"/>
    <col min="8478" max="8478" width="15" style="308" customWidth="1"/>
    <col min="8479" max="8479" width="16.33203125" style="308" customWidth="1"/>
    <col min="8480" max="8491" width="10.5" style="308" customWidth="1"/>
    <col min="8492" max="8512" width="10.5" style="308" hidden="1" customWidth="1"/>
    <col min="8513" max="8704" width="10.5" style="308" customWidth="1"/>
    <col min="8705" max="8705" width="8.33203125" style="308" customWidth="1"/>
    <col min="8706" max="8706" width="1.66796875" style="308" customWidth="1"/>
    <col min="8707" max="8707" width="4.16015625" style="308" customWidth="1"/>
    <col min="8708" max="8708" width="4.33203125" style="308" customWidth="1"/>
    <col min="8709" max="8709" width="17.16015625" style="308" customWidth="1"/>
    <col min="8710" max="8711" width="11.16015625" style="308" customWidth="1"/>
    <col min="8712" max="8712" width="12.5" style="308" customWidth="1"/>
    <col min="8713" max="8713" width="7" style="308" customWidth="1"/>
    <col min="8714" max="8714" width="5.16015625" style="308" customWidth="1"/>
    <col min="8715" max="8715" width="11.5" style="308" customWidth="1"/>
    <col min="8716" max="8716" width="12" style="308" customWidth="1"/>
    <col min="8717" max="8718" width="6" style="308" customWidth="1"/>
    <col min="8719" max="8719" width="2" style="308" customWidth="1"/>
    <col min="8720" max="8720" width="12.5" style="308" customWidth="1"/>
    <col min="8721" max="8721" width="4.16015625" style="308" customWidth="1"/>
    <col min="8722" max="8722" width="1.66796875" style="308" customWidth="1"/>
    <col min="8723" max="8723" width="8.16015625" style="308" customWidth="1"/>
    <col min="8724" max="8732" width="10.5" style="308" hidden="1" customWidth="1"/>
    <col min="8733" max="8733" width="11" style="308" customWidth="1"/>
    <col min="8734" max="8734" width="15" style="308" customWidth="1"/>
    <col min="8735" max="8735" width="16.33203125" style="308" customWidth="1"/>
    <col min="8736" max="8747" width="10.5" style="308" customWidth="1"/>
    <col min="8748" max="8768" width="10.5" style="308" hidden="1" customWidth="1"/>
    <col min="8769" max="8960" width="10.5" style="308" customWidth="1"/>
    <col min="8961" max="8961" width="8.33203125" style="308" customWidth="1"/>
    <col min="8962" max="8962" width="1.66796875" style="308" customWidth="1"/>
    <col min="8963" max="8963" width="4.16015625" style="308" customWidth="1"/>
    <col min="8964" max="8964" width="4.33203125" style="308" customWidth="1"/>
    <col min="8965" max="8965" width="17.16015625" style="308" customWidth="1"/>
    <col min="8966" max="8967" width="11.16015625" style="308" customWidth="1"/>
    <col min="8968" max="8968" width="12.5" style="308" customWidth="1"/>
    <col min="8969" max="8969" width="7" style="308" customWidth="1"/>
    <col min="8970" max="8970" width="5.16015625" style="308" customWidth="1"/>
    <col min="8971" max="8971" width="11.5" style="308" customWidth="1"/>
    <col min="8972" max="8972" width="12" style="308" customWidth="1"/>
    <col min="8973" max="8974" width="6" style="308" customWidth="1"/>
    <col min="8975" max="8975" width="2" style="308" customWidth="1"/>
    <col min="8976" max="8976" width="12.5" style="308" customWidth="1"/>
    <col min="8977" max="8977" width="4.16015625" style="308" customWidth="1"/>
    <col min="8978" max="8978" width="1.66796875" style="308" customWidth="1"/>
    <col min="8979" max="8979" width="8.16015625" style="308" customWidth="1"/>
    <col min="8980" max="8988" width="10.5" style="308" hidden="1" customWidth="1"/>
    <col min="8989" max="8989" width="11" style="308" customWidth="1"/>
    <col min="8990" max="8990" width="15" style="308" customWidth="1"/>
    <col min="8991" max="8991" width="16.33203125" style="308" customWidth="1"/>
    <col min="8992" max="9003" width="10.5" style="308" customWidth="1"/>
    <col min="9004" max="9024" width="10.5" style="308" hidden="1" customWidth="1"/>
    <col min="9025" max="9216" width="10.5" style="308" customWidth="1"/>
    <col min="9217" max="9217" width="8.33203125" style="308" customWidth="1"/>
    <col min="9218" max="9218" width="1.66796875" style="308" customWidth="1"/>
    <col min="9219" max="9219" width="4.16015625" style="308" customWidth="1"/>
    <col min="9220" max="9220" width="4.33203125" style="308" customWidth="1"/>
    <col min="9221" max="9221" width="17.16015625" style="308" customWidth="1"/>
    <col min="9222" max="9223" width="11.16015625" style="308" customWidth="1"/>
    <col min="9224" max="9224" width="12.5" style="308" customWidth="1"/>
    <col min="9225" max="9225" width="7" style="308" customWidth="1"/>
    <col min="9226" max="9226" width="5.16015625" style="308" customWidth="1"/>
    <col min="9227" max="9227" width="11.5" style="308" customWidth="1"/>
    <col min="9228" max="9228" width="12" style="308" customWidth="1"/>
    <col min="9229" max="9230" width="6" style="308" customWidth="1"/>
    <col min="9231" max="9231" width="2" style="308" customWidth="1"/>
    <col min="9232" max="9232" width="12.5" style="308" customWidth="1"/>
    <col min="9233" max="9233" width="4.16015625" style="308" customWidth="1"/>
    <col min="9234" max="9234" width="1.66796875" style="308" customWidth="1"/>
    <col min="9235" max="9235" width="8.16015625" style="308" customWidth="1"/>
    <col min="9236" max="9244" width="10.5" style="308" hidden="1" customWidth="1"/>
    <col min="9245" max="9245" width="11" style="308" customWidth="1"/>
    <col min="9246" max="9246" width="15" style="308" customWidth="1"/>
    <col min="9247" max="9247" width="16.33203125" style="308" customWidth="1"/>
    <col min="9248" max="9259" width="10.5" style="308" customWidth="1"/>
    <col min="9260" max="9280" width="10.5" style="308" hidden="1" customWidth="1"/>
    <col min="9281" max="9472" width="10.5" style="308" customWidth="1"/>
    <col min="9473" max="9473" width="8.33203125" style="308" customWidth="1"/>
    <col min="9474" max="9474" width="1.66796875" style="308" customWidth="1"/>
    <col min="9475" max="9475" width="4.16015625" style="308" customWidth="1"/>
    <col min="9476" max="9476" width="4.33203125" style="308" customWidth="1"/>
    <col min="9477" max="9477" width="17.16015625" style="308" customWidth="1"/>
    <col min="9478" max="9479" width="11.16015625" style="308" customWidth="1"/>
    <col min="9480" max="9480" width="12.5" style="308" customWidth="1"/>
    <col min="9481" max="9481" width="7" style="308" customWidth="1"/>
    <col min="9482" max="9482" width="5.16015625" style="308" customWidth="1"/>
    <col min="9483" max="9483" width="11.5" style="308" customWidth="1"/>
    <col min="9484" max="9484" width="12" style="308" customWidth="1"/>
    <col min="9485" max="9486" width="6" style="308" customWidth="1"/>
    <col min="9487" max="9487" width="2" style="308" customWidth="1"/>
    <col min="9488" max="9488" width="12.5" style="308" customWidth="1"/>
    <col min="9489" max="9489" width="4.16015625" style="308" customWidth="1"/>
    <col min="9490" max="9490" width="1.66796875" style="308" customWidth="1"/>
    <col min="9491" max="9491" width="8.16015625" style="308" customWidth="1"/>
    <col min="9492" max="9500" width="10.5" style="308" hidden="1" customWidth="1"/>
    <col min="9501" max="9501" width="11" style="308" customWidth="1"/>
    <col min="9502" max="9502" width="15" style="308" customWidth="1"/>
    <col min="9503" max="9503" width="16.33203125" style="308" customWidth="1"/>
    <col min="9504" max="9515" width="10.5" style="308" customWidth="1"/>
    <col min="9516" max="9536" width="10.5" style="308" hidden="1" customWidth="1"/>
    <col min="9537" max="9728" width="10.5" style="308" customWidth="1"/>
    <col min="9729" max="9729" width="8.33203125" style="308" customWidth="1"/>
    <col min="9730" max="9730" width="1.66796875" style="308" customWidth="1"/>
    <col min="9731" max="9731" width="4.16015625" style="308" customWidth="1"/>
    <col min="9732" max="9732" width="4.33203125" style="308" customWidth="1"/>
    <col min="9733" max="9733" width="17.16015625" style="308" customWidth="1"/>
    <col min="9734" max="9735" width="11.16015625" style="308" customWidth="1"/>
    <col min="9736" max="9736" width="12.5" style="308" customWidth="1"/>
    <col min="9737" max="9737" width="7" style="308" customWidth="1"/>
    <col min="9738" max="9738" width="5.16015625" style="308" customWidth="1"/>
    <col min="9739" max="9739" width="11.5" style="308" customWidth="1"/>
    <col min="9740" max="9740" width="12" style="308" customWidth="1"/>
    <col min="9741" max="9742" width="6" style="308" customWidth="1"/>
    <col min="9743" max="9743" width="2" style="308" customWidth="1"/>
    <col min="9744" max="9744" width="12.5" style="308" customWidth="1"/>
    <col min="9745" max="9745" width="4.16015625" style="308" customWidth="1"/>
    <col min="9746" max="9746" width="1.66796875" style="308" customWidth="1"/>
    <col min="9747" max="9747" width="8.16015625" style="308" customWidth="1"/>
    <col min="9748" max="9756" width="10.5" style="308" hidden="1" customWidth="1"/>
    <col min="9757" max="9757" width="11" style="308" customWidth="1"/>
    <col min="9758" max="9758" width="15" style="308" customWidth="1"/>
    <col min="9759" max="9759" width="16.33203125" style="308" customWidth="1"/>
    <col min="9760" max="9771" width="10.5" style="308" customWidth="1"/>
    <col min="9772" max="9792" width="10.5" style="308" hidden="1" customWidth="1"/>
    <col min="9793" max="9984" width="10.5" style="308" customWidth="1"/>
    <col min="9985" max="9985" width="8.33203125" style="308" customWidth="1"/>
    <col min="9986" max="9986" width="1.66796875" style="308" customWidth="1"/>
    <col min="9987" max="9987" width="4.16015625" style="308" customWidth="1"/>
    <col min="9988" max="9988" width="4.33203125" style="308" customWidth="1"/>
    <col min="9989" max="9989" width="17.16015625" style="308" customWidth="1"/>
    <col min="9990" max="9991" width="11.16015625" style="308" customWidth="1"/>
    <col min="9992" max="9992" width="12.5" style="308" customWidth="1"/>
    <col min="9993" max="9993" width="7" style="308" customWidth="1"/>
    <col min="9994" max="9994" width="5.16015625" style="308" customWidth="1"/>
    <col min="9995" max="9995" width="11.5" style="308" customWidth="1"/>
    <col min="9996" max="9996" width="12" style="308" customWidth="1"/>
    <col min="9997" max="9998" width="6" style="308" customWidth="1"/>
    <col min="9999" max="9999" width="2" style="308" customWidth="1"/>
    <col min="10000" max="10000" width="12.5" style="308" customWidth="1"/>
    <col min="10001" max="10001" width="4.16015625" style="308" customWidth="1"/>
    <col min="10002" max="10002" width="1.66796875" style="308" customWidth="1"/>
    <col min="10003" max="10003" width="8.16015625" style="308" customWidth="1"/>
    <col min="10004" max="10012" width="10.5" style="308" hidden="1" customWidth="1"/>
    <col min="10013" max="10013" width="11" style="308" customWidth="1"/>
    <col min="10014" max="10014" width="15" style="308" customWidth="1"/>
    <col min="10015" max="10015" width="16.33203125" style="308" customWidth="1"/>
    <col min="10016" max="10027" width="10.5" style="308" customWidth="1"/>
    <col min="10028" max="10048" width="10.5" style="308" hidden="1" customWidth="1"/>
    <col min="10049" max="10240" width="10.5" style="308" customWidth="1"/>
    <col min="10241" max="10241" width="8.33203125" style="308" customWidth="1"/>
    <col min="10242" max="10242" width="1.66796875" style="308" customWidth="1"/>
    <col min="10243" max="10243" width="4.16015625" style="308" customWidth="1"/>
    <col min="10244" max="10244" width="4.33203125" style="308" customWidth="1"/>
    <col min="10245" max="10245" width="17.16015625" style="308" customWidth="1"/>
    <col min="10246" max="10247" width="11.16015625" style="308" customWidth="1"/>
    <col min="10248" max="10248" width="12.5" style="308" customWidth="1"/>
    <col min="10249" max="10249" width="7" style="308" customWidth="1"/>
    <col min="10250" max="10250" width="5.16015625" style="308" customWidth="1"/>
    <col min="10251" max="10251" width="11.5" style="308" customWidth="1"/>
    <col min="10252" max="10252" width="12" style="308" customWidth="1"/>
    <col min="10253" max="10254" width="6" style="308" customWidth="1"/>
    <col min="10255" max="10255" width="2" style="308" customWidth="1"/>
    <col min="10256" max="10256" width="12.5" style="308" customWidth="1"/>
    <col min="10257" max="10257" width="4.16015625" style="308" customWidth="1"/>
    <col min="10258" max="10258" width="1.66796875" style="308" customWidth="1"/>
    <col min="10259" max="10259" width="8.16015625" style="308" customWidth="1"/>
    <col min="10260" max="10268" width="10.5" style="308" hidden="1" customWidth="1"/>
    <col min="10269" max="10269" width="11" style="308" customWidth="1"/>
    <col min="10270" max="10270" width="15" style="308" customWidth="1"/>
    <col min="10271" max="10271" width="16.33203125" style="308" customWidth="1"/>
    <col min="10272" max="10283" width="10.5" style="308" customWidth="1"/>
    <col min="10284" max="10304" width="10.5" style="308" hidden="1" customWidth="1"/>
    <col min="10305" max="10496" width="10.5" style="308" customWidth="1"/>
    <col min="10497" max="10497" width="8.33203125" style="308" customWidth="1"/>
    <col min="10498" max="10498" width="1.66796875" style="308" customWidth="1"/>
    <col min="10499" max="10499" width="4.16015625" style="308" customWidth="1"/>
    <col min="10500" max="10500" width="4.33203125" style="308" customWidth="1"/>
    <col min="10501" max="10501" width="17.16015625" style="308" customWidth="1"/>
    <col min="10502" max="10503" width="11.16015625" style="308" customWidth="1"/>
    <col min="10504" max="10504" width="12.5" style="308" customWidth="1"/>
    <col min="10505" max="10505" width="7" style="308" customWidth="1"/>
    <col min="10506" max="10506" width="5.16015625" style="308" customWidth="1"/>
    <col min="10507" max="10507" width="11.5" style="308" customWidth="1"/>
    <col min="10508" max="10508" width="12" style="308" customWidth="1"/>
    <col min="10509" max="10510" width="6" style="308" customWidth="1"/>
    <col min="10511" max="10511" width="2" style="308" customWidth="1"/>
    <col min="10512" max="10512" width="12.5" style="308" customWidth="1"/>
    <col min="10513" max="10513" width="4.16015625" style="308" customWidth="1"/>
    <col min="10514" max="10514" width="1.66796875" style="308" customWidth="1"/>
    <col min="10515" max="10515" width="8.16015625" style="308" customWidth="1"/>
    <col min="10516" max="10524" width="10.5" style="308" hidden="1" customWidth="1"/>
    <col min="10525" max="10525" width="11" style="308" customWidth="1"/>
    <col min="10526" max="10526" width="15" style="308" customWidth="1"/>
    <col min="10527" max="10527" width="16.33203125" style="308" customWidth="1"/>
    <col min="10528" max="10539" width="10.5" style="308" customWidth="1"/>
    <col min="10540" max="10560" width="10.5" style="308" hidden="1" customWidth="1"/>
    <col min="10561" max="10752" width="10.5" style="308" customWidth="1"/>
    <col min="10753" max="10753" width="8.33203125" style="308" customWidth="1"/>
    <col min="10754" max="10754" width="1.66796875" style="308" customWidth="1"/>
    <col min="10755" max="10755" width="4.16015625" style="308" customWidth="1"/>
    <col min="10756" max="10756" width="4.33203125" style="308" customWidth="1"/>
    <col min="10757" max="10757" width="17.16015625" style="308" customWidth="1"/>
    <col min="10758" max="10759" width="11.16015625" style="308" customWidth="1"/>
    <col min="10760" max="10760" width="12.5" style="308" customWidth="1"/>
    <col min="10761" max="10761" width="7" style="308" customWidth="1"/>
    <col min="10762" max="10762" width="5.16015625" style="308" customWidth="1"/>
    <col min="10763" max="10763" width="11.5" style="308" customWidth="1"/>
    <col min="10764" max="10764" width="12" style="308" customWidth="1"/>
    <col min="10765" max="10766" width="6" style="308" customWidth="1"/>
    <col min="10767" max="10767" width="2" style="308" customWidth="1"/>
    <col min="10768" max="10768" width="12.5" style="308" customWidth="1"/>
    <col min="10769" max="10769" width="4.16015625" style="308" customWidth="1"/>
    <col min="10770" max="10770" width="1.66796875" style="308" customWidth="1"/>
    <col min="10771" max="10771" width="8.16015625" style="308" customWidth="1"/>
    <col min="10772" max="10780" width="10.5" style="308" hidden="1" customWidth="1"/>
    <col min="10781" max="10781" width="11" style="308" customWidth="1"/>
    <col min="10782" max="10782" width="15" style="308" customWidth="1"/>
    <col min="10783" max="10783" width="16.33203125" style="308" customWidth="1"/>
    <col min="10784" max="10795" width="10.5" style="308" customWidth="1"/>
    <col min="10796" max="10816" width="10.5" style="308" hidden="1" customWidth="1"/>
    <col min="10817" max="11008" width="10.5" style="308" customWidth="1"/>
    <col min="11009" max="11009" width="8.33203125" style="308" customWidth="1"/>
    <col min="11010" max="11010" width="1.66796875" style="308" customWidth="1"/>
    <col min="11011" max="11011" width="4.16015625" style="308" customWidth="1"/>
    <col min="11012" max="11012" width="4.33203125" style="308" customWidth="1"/>
    <col min="11013" max="11013" width="17.16015625" style="308" customWidth="1"/>
    <col min="11014" max="11015" width="11.16015625" style="308" customWidth="1"/>
    <col min="11016" max="11016" width="12.5" style="308" customWidth="1"/>
    <col min="11017" max="11017" width="7" style="308" customWidth="1"/>
    <col min="11018" max="11018" width="5.16015625" style="308" customWidth="1"/>
    <col min="11019" max="11019" width="11.5" style="308" customWidth="1"/>
    <col min="11020" max="11020" width="12" style="308" customWidth="1"/>
    <col min="11021" max="11022" width="6" style="308" customWidth="1"/>
    <col min="11023" max="11023" width="2" style="308" customWidth="1"/>
    <col min="11024" max="11024" width="12.5" style="308" customWidth="1"/>
    <col min="11025" max="11025" width="4.16015625" style="308" customWidth="1"/>
    <col min="11026" max="11026" width="1.66796875" style="308" customWidth="1"/>
    <col min="11027" max="11027" width="8.16015625" style="308" customWidth="1"/>
    <col min="11028" max="11036" width="10.5" style="308" hidden="1" customWidth="1"/>
    <col min="11037" max="11037" width="11" style="308" customWidth="1"/>
    <col min="11038" max="11038" width="15" style="308" customWidth="1"/>
    <col min="11039" max="11039" width="16.33203125" style="308" customWidth="1"/>
    <col min="11040" max="11051" width="10.5" style="308" customWidth="1"/>
    <col min="11052" max="11072" width="10.5" style="308" hidden="1" customWidth="1"/>
    <col min="11073" max="11264" width="10.5" style="308" customWidth="1"/>
    <col min="11265" max="11265" width="8.33203125" style="308" customWidth="1"/>
    <col min="11266" max="11266" width="1.66796875" style="308" customWidth="1"/>
    <col min="11267" max="11267" width="4.16015625" style="308" customWidth="1"/>
    <col min="11268" max="11268" width="4.33203125" style="308" customWidth="1"/>
    <col min="11269" max="11269" width="17.16015625" style="308" customWidth="1"/>
    <col min="11270" max="11271" width="11.16015625" style="308" customWidth="1"/>
    <col min="11272" max="11272" width="12.5" style="308" customWidth="1"/>
    <col min="11273" max="11273" width="7" style="308" customWidth="1"/>
    <col min="11274" max="11274" width="5.16015625" style="308" customWidth="1"/>
    <col min="11275" max="11275" width="11.5" style="308" customWidth="1"/>
    <col min="11276" max="11276" width="12" style="308" customWidth="1"/>
    <col min="11277" max="11278" width="6" style="308" customWidth="1"/>
    <col min="11279" max="11279" width="2" style="308" customWidth="1"/>
    <col min="11280" max="11280" width="12.5" style="308" customWidth="1"/>
    <col min="11281" max="11281" width="4.16015625" style="308" customWidth="1"/>
    <col min="11282" max="11282" width="1.66796875" style="308" customWidth="1"/>
    <col min="11283" max="11283" width="8.16015625" style="308" customWidth="1"/>
    <col min="11284" max="11292" width="10.5" style="308" hidden="1" customWidth="1"/>
    <col min="11293" max="11293" width="11" style="308" customWidth="1"/>
    <col min="11294" max="11294" width="15" style="308" customWidth="1"/>
    <col min="11295" max="11295" width="16.33203125" style="308" customWidth="1"/>
    <col min="11296" max="11307" width="10.5" style="308" customWidth="1"/>
    <col min="11308" max="11328" width="10.5" style="308" hidden="1" customWidth="1"/>
    <col min="11329" max="11520" width="10.5" style="308" customWidth="1"/>
    <col min="11521" max="11521" width="8.33203125" style="308" customWidth="1"/>
    <col min="11522" max="11522" width="1.66796875" style="308" customWidth="1"/>
    <col min="11523" max="11523" width="4.16015625" style="308" customWidth="1"/>
    <col min="11524" max="11524" width="4.33203125" style="308" customWidth="1"/>
    <col min="11525" max="11525" width="17.16015625" style="308" customWidth="1"/>
    <col min="11526" max="11527" width="11.16015625" style="308" customWidth="1"/>
    <col min="11528" max="11528" width="12.5" style="308" customWidth="1"/>
    <col min="11529" max="11529" width="7" style="308" customWidth="1"/>
    <col min="11530" max="11530" width="5.16015625" style="308" customWidth="1"/>
    <col min="11531" max="11531" width="11.5" style="308" customWidth="1"/>
    <col min="11532" max="11532" width="12" style="308" customWidth="1"/>
    <col min="11533" max="11534" width="6" style="308" customWidth="1"/>
    <col min="11535" max="11535" width="2" style="308" customWidth="1"/>
    <col min="11536" max="11536" width="12.5" style="308" customWidth="1"/>
    <col min="11537" max="11537" width="4.16015625" style="308" customWidth="1"/>
    <col min="11538" max="11538" width="1.66796875" style="308" customWidth="1"/>
    <col min="11539" max="11539" width="8.16015625" style="308" customWidth="1"/>
    <col min="11540" max="11548" width="10.5" style="308" hidden="1" customWidth="1"/>
    <col min="11549" max="11549" width="11" style="308" customWidth="1"/>
    <col min="11550" max="11550" width="15" style="308" customWidth="1"/>
    <col min="11551" max="11551" width="16.33203125" style="308" customWidth="1"/>
    <col min="11552" max="11563" width="10.5" style="308" customWidth="1"/>
    <col min="11564" max="11584" width="10.5" style="308" hidden="1" customWidth="1"/>
    <col min="11585" max="11776" width="10.5" style="308" customWidth="1"/>
    <col min="11777" max="11777" width="8.33203125" style="308" customWidth="1"/>
    <col min="11778" max="11778" width="1.66796875" style="308" customWidth="1"/>
    <col min="11779" max="11779" width="4.16015625" style="308" customWidth="1"/>
    <col min="11780" max="11780" width="4.33203125" style="308" customWidth="1"/>
    <col min="11781" max="11781" width="17.16015625" style="308" customWidth="1"/>
    <col min="11782" max="11783" width="11.16015625" style="308" customWidth="1"/>
    <col min="11784" max="11784" width="12.5" style="308" customWidth="1"/>
    <col min="11785" max="11785" width="7" style="308" customWidth="1"/>
    <col min="11786" max="11786" width="5.16015625" style="308" customWidth="1"/>
    <col min="11787" max="11787" width="11.5" style="308" customWidth="1"/>
    <col min="11788" max="11788" width="12" style="308" customWidth="1"/>
    <col min="11789" max="11790" width="6" style="308" customWidth="1"/>
    <col min="11791" max="11791" width="2" style="308" customWidth="1"/>
    <col min="11792" max="11792" width="12.5" style="308" customWidth="1"/>
    <col min="11793" max="11793" width="4.16015625" style="308" customWidth="1"/>
    <col min="11794" max="11794" width="1.66796875" style="308" customWidth="1"/>
    <col min="11795" max="11795" width="8.16015625" style="308" customWidth="1"/>
    <col min="11796" max="11804" width="10.5" style="308" hidden="1" customWidth="1"/>
    <col min="11805" max="11805" width="11" style="308" customWidth="1"/>
    <col min="11806" max="11806" width="15" style="308" customWidth="1"/>
    <col min="11807" max="11807" width="16.33203125" style="308" customWidth="1"/>
    <col min="11808" max="11819" width="10.5" style="308" customWidth="1"/>
    <col min="11820" max="11840" width="10.5" style="308" hidden="1" customWidth="1"/>
    <col min="11841" max="12032" width="10.5" style="308" customWidth="1"/>
    <col min="12033" max="12033" width="8.33203125" style="308" customWidth="1"/>
    <col min="12034" max="12034" width="1.66796875" style="308" customWidth="1"/>
    <col min="12035" max="12035" width="4.16015625" style="308" customWidth="1"/>
    <col min="12036" max="12036" width="4.33203125" style="308" customWidth="1"/>
    <col min="12037" max="12037" width="17.16015625" style="308" customWidth="1"/>
    <col min="12038" max="12039" width="11.16015625" style="308" customWidth="1"/>
    <col min="12040" max="12040" width="12.5" style="308" customWidth="1"/>
    <col min="12041" max="12041" width="7" style="308" customWidth="1"/>
    <col min="12042" max="12042" width="5.16015625" style="308" customWidth="1"/>
    <col min="12043" max="12043" width="11.5" style="308" customWidth="1"/>
    <col min="12044" max="12044" width="12" style="308" customWidth="1"/>
    <col min="12045" max="12046" width="6" style="308" customWidth="1"/>
    <col min="12047" max="12047" width="2" style="308" customWidth="1"/>
    <col min="12048" max="12048" width="12.5" style="308" customWidth="1"/>
    <col min="12049" max="12049" width="4.16015625" style="308" customWidth="1"/>
    <col min="12050" max="12050" width="1.66796875" style="308" customWidth="1"/>
    <col min="12051" max="12051" width="8.16015625" style="308" customWidth="1"/>
    <col min="12052" max="12060" width="10.5" style="308" hidden="1" customWidth="1"/>
    <col min="12061" max="12061" width="11" style="308" customWidth="1"/>
    <col min="12062" max="12062" width="15" style="308" customWidth="1"/>
    <col min="12063" max="12063" width="16.33203125" style="308" customWidth="1"/>
    <col min="12064" max="12075" width="10.5" style="308" customWidth="1"/>
    <col min="12076" max="12096" width="10.5" style="308" hidden="1" customWidth="1"/>
    <col min="12097" max="12288" width="10.5" style="308" customWidth="1"/>
    <col min="12289" max="12289" width="8.33203125" style="308" customWidth="1"/>
    <col min="12290" max="12290" width="1.66796875" style="308" customWidth="1"/>
    <col min="12291" max="12291" width="4.16015625" style="308" customWidth="1"/>
    <col min="12292" max="12292" width="4.33203125" style="308" customWidth="1"/>
    <col min="12293" max="12293" width="17.16015625" style="308" customWidth="1"/>
    <col min="12294" max="12295" width="11.16015625" style="308" customWidth="1"/>
    <col min="12296" max="12296" width="12.5" style="308" customWidth="1"/>
    <col min="12297" max="12297" width="7" style="308" customWidth="1"/>
    <col min="12298" max="12298" width="5.16015625" style="308" customWidth="1"/>
    <col min="12299" max="12299" width="11.5" style="308" customWidth="1"/>
    <col min="12300" max="12300" width="12" style="308" customWidth="1"/>
    <col min="12301" max="12302" width="6" style="308" customWidth="1"/>
    <col min="12303" max="12303" width="2" style="308" customWidth="1"/>
    <col min="12304" max="12304" width="12.5" style="308" customWidth="1"/>
    <col min="12305" max="12305" width="4.16015625" style="308" customWidth="1"/>
    <col min="12306" max="12306" width="1.66796875" style="308" customWidth="1"/>
    <col min="12307" max="12307" width="8.16015625" style="308" customWidth="1"/>
    <col min="12308" max="12316" width="10.5" style="308" hidden="1" customWidth="1"/>
    <col min="12317" max="12317" width="11" style="308" customWidth="1"/>
    <col min="12318" max="12318" width="15" style="308" customWidth="1"/>
    <col min="12319" max="12319" width="16.33203125" style="308" customWidth="1"/>
    <col min="12320" max="12331" width="10.5" style="308" customWidth="1"/>
    <col min="12332" max="12352" width="10.5" style="308" hidden="1" customWidth="1"/>
    <col min="12353" max="12544" width="10.5" style="308" customWidth="1"/>
    <col min="12545" max="12545" width="8.33203125" style="308" customWidth="1"/>
    <col min="12546" max="12546" width="1.66796875" style="308" customWidth="1"/>
    <col min="12547" max="12547" width="4.16015625" style="308" customWidth="1"/>
    <col min="12548" max="12548" width="4.33203125" style="308" customWidth="1"/>
    <col min="12549" max="12549" width="17.16015625" style="308" customWidth="1"/>
    <col min="12550" max="12551" width="11.16015625" style="308" customWidth="1"/>
    <col min="12552" max="12552" width="12.5" style="308" customWidth="1"/>
    <col min="12553" max="12553" width="7" style="308" customWidth="1"/>
    <col min="12554" max="12554" width="5.16015625" style="308" customWidth="1"/>
    <col min="12555" max="12555" width="11.5" style="308" customWidth="1"/>
    <col min="12556" max="12556" width="12" style="308" customWidth="1"/>
    <col min="12557" max="12558" width="6" style="308" customWidth="1"/>
    <col min="12559" max="12559" width="2" style="308" customWidth="1"/>
    <col min="12560" max="12560" width="12.5" style="308" customWidth="1"/>
    <col min="12561" max="12561" width="4.16015625" style="308" customWidth="1"/>
    <col min="12562" max="12562" width="1.66796875" style="308" customWidth="1"/>
    <col min="12563" max="12563" width="8.16015625" style="308" customWidth="1"/>
    <col min="12564" max="12572" width="10.5" style="308" hidden="1" customWidth="1"/>
    <col min="12573" max="12573" width="11" style="308" customWidth="1"/>
    <col min="12574" max="12574" width="15" style="308" customWidth="1"/>
    <col min="12575" max="12575" width="16.33203125" style="308" customWidth="1"/>
    <col min="12576" max="12587" width="10.5" style="308" customWidth="1"/>
    <col min="12588" max="12608" width="10.5" style="308" hidden="1" customWidth="1"/>
    <col min="12609" max="12800" width="10.5" style="308" customWidth="1"/>
    <col min="12801" max="12801" width="8.33203125" style="308" customWidth="1"/>
    <col min="12802" max="12802" width="1.66796875" style="308" customWidth="1"/>
    <col min="12803" max="12803" width="4.16015625" style="308" customWidth="1"/>
    <col min="12804" max="12804" width="4.33203125" style="308" customWidth="1"/>
    <col min="12805" max="12805" width="17.16015625" style="308" customWidth="1"/>
    <col min="12806" max="12807" width="11.16015625" style="308" customWidth="1"/>
    <col min="12808" max="12808" width="12.5" style="308" customWidth="1"/>
    <col min="12809" max="12809" width="7" style="308" customWidth="1"/>
    <col min="12810" max="12810" width="5.16015625" style="308" customWidth="1"/>
    <col min="12811" max="12811" width="11.5" style="308" customWidth="1"/>
    <col min="12812" max="12812" width="12" style="308" customWidth="1"/>
    <col min="12813" max="12814" width="6" style="308" customWidth="1"/>
    <col min="12815" max="12815" width="2" style="308" customWidth="1"/>
    <col min="12816" max="12816" width="12.5" style="308" customWidth="1"/>
    <col min="12817" max="12817" width="4.16015625" style="308" customWidth="1"/>
    <col min="12818" max="12818" width="1.66796875" style="308" customWidth="1"/>
    <col min="12819" max="12819" width="8.16015625" style="308" customWidth="1"/>
    <col min="12820" max="12828" width="10.5" style="308" hidden="1" customWidth="1"/>
    <col min="12829" max="12829" width="11" style="308" customWidth="1"/>
    <col min="12830" max="12830" width="15" style="308" customWidth="1"/>
    <col min="12831" max="12831" width="16.33203125" style="308" customWidth="1"/>
    <col min="12832" max="12843" width="10.5" style="308" customWidth="1"/>
    <col min="12844" max="12864" width="10.5" style="308" hidden="1" customWidth="1"/>
    <col min="12865" max="13056" width="10.5" style="308" customWidth="1"/>
    <col min="13057" max="13057" width="8.33203125" style="308" customWidth="1"/>
    <col min="13058" max="13058" width="1.66796875" style="308" customWidth="1"/>
    <col min="13059" max="13059" width="4.16015625" style="308" customWidth="1"/>
    <col min="13060" max="13060" width="4.33203125" style="308" customWidth="1"/>
    <col min="13061" max="13061" width="17.16015625" style="308" customWidth="1"/>
    <col min="13062" max="13063" width="11.16015625" style="308" customWidth="1"/>
    <col min="13064" max="13064" width="12.5" style="308" customWidth="1"/>
    <col min="13065" max="13065" width="7" style="308" customWidth="1"/>
    <col min="13066" max="13066" width="5.16015625" style="308" customWidth="1"/>
    <col min="13067" max="13067" width="11.5" style="308" customWidth="1"/>
    <col min="13068" max="13068" width="12" style="308" customWidth="1"/>
    <col min="13069" max="13070" width="6" style="308" customWidth="1"/>
    <col min="13071" max="13071" width="2" style="308" customWidth="1"/>
    <col min="13072" max="13072" width="12.5" style="308" customWidth="1"/>
    <col min="13073" max="13073" width="4.16015625" style="308" customWidth="1"/>
    <col min="13074" max="13074" width="1.66796875" style="308" customWidth="1"/>
    <col min="13075" max="13075" width="8.16015625" style="308" customWidth="1"/>
    <col min="13076" max="13084" width="10.5" style="308" hidden="1" customWidth="1"/>
    <col min="13085" max="13085" width="11" style="308" customWidth="1"/>
    <col min="13086" max="13086" width="15" style="308" customWidth="1"/>
    <col min="13087" max="13087" width="16.33203125" style="308" customWidth="1"/>
    <col min="13088" max="13099" width="10.5" style="308" customWidth="1"/>
    <col min="13100" max="13120" width="10.5" style="308" hidden="1" customWidth="1"/>
    <col min="13121" max="13312" width="10.5" style="308" customWidth="1"/>
    <col min="13313" max="13313" width="8.33203125" style="308" customWidth="1"/>
    <col min="13314" max="13314" width="1.66796875" style="308" customWidth="1"/>
    <col min="13315" max="13315" width="4.16015625" style="308" customWidth="1"/>
    <col min="13316" max="13316" width="4.33203125" style="308" customWidth="1"/>
    <col min="13317" max="13317" width="17.16015625" style="308" customWidth="1"/>
    <col min="13318" max="13319" width="11.16015625" style="308" customWidth="1"/>
    <col min="13320" max="13320" width="12.5" style="308" customWidth="1"/>
    <col min="13321" max="13321" width="7" style="308" customWidth="1"/>
    <col min="13322" max="13322" width="5.16015625" style="308" customWidth="1"/>
    <col min="13323" max="13323" width="11.5" style="308" customWidth="1"/>
    <col min="13324" max="13324" width="12" style="308" customWidth="1"/>
    <col min="13325" max="13326" width="6" style="308" customWidth="1"/>
    <col min="13327" max="13327" width="2" style="308" customWidth="1"/>
    <col min="13328" max="13328" width="12.5" style="308" customWidth="1"/>
    <col min="13329" max="13329" width="4.16015625" style="308" customWidth="1"/>
    <col min="13330" max="13330" width="1.66796875" style="308" customWidth="1"/>
    <col min="13331" max="13331" width="8.16015625" style="308" customWidth="1"/>
    <col min="13332" max="13340" width="10.5" style="308" hidden="1" customWidth="1"/>
    <col min="13341" max="13341" width="11" style="308" customWidth="1"/>
    <col min="13342" max="13342" width="15" style="308" customWidth="1"/>
    <col min="13343" max="13343" width="16.33203125" style="308" customWidth="1"/>
    <col min="13344" max="13355" width="10.5" style="308" customWidth="1"/>
    <col min="13356" max="13376" width="10.5" style="308" hidden="1" customWidth="1"/>
    <col min="13377" max="13568" width="10.5" style="308" customWidth="1"/>
    <col min="13569" max="13569" width="8.33203125" style="308" customWidth="1"/>
    <col min="13570" max="13570" width="1.66796875" style="308" customWidth="1"/>
    <col min="13571" max="13571" width="4.16015625" style="308" customWidth="1"/>
    <col min="13572" max="13572" width="4.33203125" style="308" customWidth="1"/>
    <col min="13573" max="13573" width="17.16015625" style="308" customWidth="1"/>
    <col min="13574" max="13575" width="11.16015625" style="308" customWidth="1"/>
    <col min="13576" max="13576" width="12.5" style="308" customWidth="1"/>
    <col min="13577" max="13577" width="7" style="308" customWidth="1"/>
    <col min="13578" max="13578" width="5.16015625" style="308" customWidth="1"/>
    <col min="13579" max="13579" width="11.5" style="308" customWidth="1"/>
    <col min="13580" max="13580" width="12" style="308" customWidth="1"/>
    <col min="13581" max="13582" width="6" style="308" customWidth="1"/>
    <col min="13583" max="13583" width="2" style="308" customWidth="1"/>
    <col min="13584" max="13584" width="12.5" style="308" customWidth="1"/>
    <col min="13585" max="13585" width="4.16015625" style="308" customWidth="1"/>
    <col min="13586" max="13586" width="1.66796875" style="308" customWidth="1"/>
    <col min="13587" max="13587" width="8.16015625" style="308" customWidth="1"/>
    <col min="13588" max="13596" width="10.5" style="308" hidden="1" customWidth="1"/>
    <col min="13597" max="13597" width="11" style="308" customWidth="1"/>
    <col min="13598" max="13598" width="15" style="308" customWidth="1"/>
    <col min="13599" max="13599" width="16.33203125" style="308" customWidth="1"/>
    <col min="13600" max="13611" width="10.5" style="308" customWidth="1"/>
    <col min="13612" max="13632" width="10.5" style="308" hidden="1" customWidth="1"/>
    <col min="13633" max="13824" width="10.5" style="308" customWidth="1"/>
    <col min="13825" max="13825" width="8.33203125" style="308" customWidth="1"/>
    <col min="13826" max="13826" width="1.66796875" style="308" customWidth="1"/>
    <col min="13827" max="13827" width="4.16015625" style="308" customWidth="1"/>
    <col min="13828" max="13828" width="4.33203125" style="308" customWidth="1"/>
    <col min="13829" max="13829" width="17.16015625" style="308" customWidth="1"/>
    <col min="13830" max="13831" width="11.16015625" style="308" customWidth="1"/>
    <col min="13832" max="13832" width="12.5" style="308" customWidth="1"/>
    <col min="13833" max="13833" width="7" style="308" customWidth="1"/>
    <col min="13834" max="13834" width="5.16015625" style="308" customWidth="1"/>
    <col min="13835" max="13835" width="11.5" style="308" customWidth="1"/>
    <col min="13836" max="13836" width="12" style="308" customWidth="1"/>
    <col min="13837" max="13838" width="6" style="308" customWidth="1"/>
    <col min="13839" max="13839" width="2" style="308" customWidth="1"/>
    <col min="13840" max="13840" width="12.5" style="308" customWidth="1"/>
    <col min="13841" max="13841" width="4.16015625" style="308" customWidth="1"/>
    <col min="13842" max="13842" width="1.66796875" style="308" customWidth="1"/>
    <col min="13843" max="13843" width="8.16015625" style="308" customWidth="1"/>
    <col min="13844" max="13852" width="10.5" style="308" hidden="1" customWidth="1"/>
    <col min="13853" max="13853" width="11" style="308" customWidth="1"/>
    <col min="13854" max="13854" width="15" style="308" customWidth="1"/>
    <col min="13855" max="13855" width="16.33203125" style="308" customWidth="1"/>
    <col min="13856" max="13867" width="10.5" style="308" customWidth="1"/>
    <col min="13868" max="13888" width="10.5" style="308" hidden="1" customWidth="1"/>
    <col min="13889" max="14080" width="10.5" style="308" customWidth="1"/>
    <col min="14081" max="14081" width="8.33203125" style="308" customWidth="1"/>
    <col min="14082" max="14082" width="1.66796875" style="308" customWidth="1"/>
    <col min="14083" max="14083" width="4.16015625" style="308" customWidth="1"/>
    <col min="14084" max="14084" width="4.33203125" style="308" customWidth="1"/>
    <col min="14085" max="14085" width="17.16015625" style="308" customWidth="1"/>
    <col min="14086" max="14087" width="11.16015625" style="308" customWidth="1"/>
    <col min="14088" max="14088" width="12.5" style="308" customWidth="1"/>
    <col min="14089" max="14089" width="7" style="308" customWidth="1"/>
    <col min="14090" max="14090" width="5.16015625" style="308" customWidth="1"/>
    <col min="14091" max="14091" width="11.5" style="308" customWidth="1"/>
    <col min="14092" max="14092" width="12" style="308" customWidth="1"/>
    <col min="14093" max="14094" width="6" style="308" customWidth="1"/>
    <col min="14095" max="14095" width="2" style="308" customWidth="1"/>
    <col min="14096" max="14096" width="12.5" style="308" customWidth="1"/>
    <col min="14097" max="14097" width="4.16015625" style="308" customWidth="1"/>
    <col min="14098" max="14098" width="1.66796875" style="308" customWidth="1"/>
    <col min="14099" max="14099" width="8.16015625" style="308" customWidth="1"/>
    <col min="14100" max="14108" width="10.5" style="308" hidden="1" customWidth="1"/>
    <col min="14109" max="14109" width="11" style="308" customWidth="1"/>
    <col min="14110" max="14110" width="15" style="308" customWidth="1"/>
    <col min="14111" max="14111" width="16.33203125" style="308" customWidth="1"/>
    <col min="14112" max="14123" width="10.5" style="308" customWidth="1"/>
    <col min="14124" max="14144" width="10.5" style="308" hidden="1" customWidth="1"/>
    <col min="14145" max="14336" width="10.5" style="308" customWidth="1"/>
    <col min="14337" max="14337" width="8.33203125" style="308" customWidth="1"/>
    <col min="14338" max="14338" width="1.66796875" style="308" customWidth="1"/>
    <col min="14339" max="14339" width="4.16015625" style="308" customWidth="1"/>
    <col min="14340" max="14340" width="4.33203125" style="308" customWidth="1"/>
    <col min="14341" max="14341" width="17.16015625" style="308" customWidth="1"/>
    <col min="14342" max="14343" width="11.16015625" style="308" customWidth="1"/>
    <col min="14344" max="14344" width="12.5" style="308" customWidth="1"/>
    <col min="14345" max="14345" width="7" style="308" customWidth="1"/>
    <col min="14346" max="14346" width="5.16015625" style="308" customWidth="1"/>
    <col min="14347" max="14347" width="11.5" style="308" customWidth="1"/>
    <col min="14348" max="14348" width="12" style="308" customWidth="1"/>
    <col min="14349" max="14350" width="6" style="308" customWidth="1"/>
    <col min="14351" max="14351" width="2" style="308" customWidth="1"/>
    <col min="14352" max="14352" width="12.5" style="308" customWidth="1"/>
    <col min="14353" max="14353" width="4.16015625" style="308" customWidth="1"/>
    <col min="14354" max="14354" width="1.66796875" style="308" customWidth="1"/>
    <col min="14355" max="14355" width="8.16015625" style="308" customWidth="1"/>
    <col min="14356" max="14364" width="10.5" style="308" hidden="1" customWidth="1"/>
    <col min="14365" max="14365" width="11" style="308" customWidth="1"/>
    <col min="14366" max="14366" width="15" style="308" customWidth="1"/>
    <col min="14367" max="14367" width="16.33203125" style="308" customWidth="1"/>
    <col min="14368" max="14379" width="10.5" style="308" customWidth="1"/>
    <col min="14380" max="14400" width="10.5" style="308" hidden="1" customWidth="1"/>
    <col min="14401" max="14592" width="10.5" style="308" customWidth="1"/>
    <col min="14593" max="14593" width="8.33203125" style="308" customWidth="1"/>
    <col min="14594" max="14594" width="1.66796875" style="308" customWidth="1"/>
    <col min="14595" max="14595" width="4.16015625" style="308" customWidth="1"/>
    <col min="14596" max="14596" width="4.33203125" style="308" customWidth="1"/>
    <col min="14597" max="14597" width="17.16015625" style="308" customWidth="1"/>
    <col min="14598" max="14599" width="11.16015625" style="308" customWidth="1"/>
    <col min="14600" max="14600" width="12.5" style="308" customWidth="1"/>
    <col min="14601" max="14601" width="7" style="308" customWidth="1"/>
    <col min="14602" max="14602" width="5.16015625" style="308" customWidth="1"/>
    <col min="14603" max="14603" width="11.5" style="308" customWidth="1"/>
    <col min="14604" max="14604" width="12" style="308" customWidth="1"/>
    <col min="14605" max="14606" width="6" style="308" customWidth="1"/>
    <col min="14607" max="14607" width="2" style="308" customWidth="1"/>
    <col min="14608" max="14608" width="12.5" style="308" customWidth="1"/>
    <col min="14609" max="14609" width="4.16015625" style="308" customWidth="1"/>
    <col min="14610" max="14610" width="1.66796875" style="308" customWidth="1"/>
    <col min="14611" max="14611" width="8.16015625" style="308" customWidth="1"/>
    <col min="14612" max="14620" width="10.5" style="308" hidden="1" customWidth="1"/>
    <col min="14621" max="14621" width="11" style="308" customWidth="1"/>
    <col min="14622" max="14622" width="15" style="308" customWidth="1"/>
    <col min="14623" max="14623" width="16.33203125" style="308" customWidth="1"/>
    <col min="14624" max="14635" width="10.5" style="308" customWidth="1"/>
    <col min="14636" max="14656" width="10.5" style="308" hidden="1" customWidth="1"/>
    <col min="14657" max="14848" width="10.5" style="308" customWidth="1"/>
    <col min="14849" max="14849" width="8.33203125" style="308" customWidth="1"/>
    <col min="14850" max="14850" width="1.66796875" style="308" customWidth="1"/>
    <col min="14851" max="14851" width="4.16015625" style="308" customWidth="1"/>
    <col min="14852" max="14852" width="4.33203125" style="308" customWidth="1"/>
    <col min="14853" max="14853" width="17.16015625" style="308" customWidth="1"/>
    <col min="14854" max="14855" width="11.16015625" style="308" customWidth="1"/>
    <col min="14856" max="14856" width="12.5" style="308" customWidth="1"/>
    <col min="14857" max="14857" width="7" style="308" customWidth="1"/>
    <col min="14858" max="14858" width="5.16015625" style="308" customWidth="1"/>
    <col min="14859" max="14859" width="11.5" style="308" customWidth="1"/>
    <col min="14860" max="14860" width="12" style="308" customWidth="1"/>
    <col min="14861" max="14862" width="6" style="308" customWidth="1"/>
    <col min="14863" max="14863" width="2" style="308" customWidth="1"/>
    <col min="14864" max="14864" width="12.5" style="308" customWidth="1"/>
    <col min="14865" max="14865" width="4.16015625" style="308" customWidth="1"/>
    <col min="14866" max="14866" width="1.66796875" style="308" customWidth="1"/>
    <col min="14867" max="14867" width="8.16015625" style="308" customWidth="1"/>
    <col min="14868" max="14876" width="10.5" style="308" hidden="1" customWidth="1"/>
    <col min="14877" max="14877" width="11" style="308" customWidth="1"/>
    <col min="14878" max="14878" width="15" style="308" customWidth="1"/>
    <col min="14879" max="14879" width="16.33203125" style="308" customWidth="1"/>
    <col min="14880" max="14891" width="10.5" style="308" customWidth="1"/>
    <col min="14892" max="14912" width="10.5" style="308" hidden="1" customWidth="1"/>
    <col min="14913" max="15104" width="10.5" style="308" customWidth="1"/>
    <col min="15105" max="15105" width="8.33203125" style="308" customWidth="1"/>
    <col min="15106" max="15106" width="1.66796875" style="308" customWidth="1"/>
    <col min="15107" max="15107" width="4.16015625" style="308" customWidth="1"/>
    <col min="15108" max="15108" width="4.33203125" style="308" customWidth="1"/>
    <col min="15109" max="15109" width="17.16015625" style="308" customWidth="1"/>
    <col min="15110" max="15111" width="11.16015625" style="308" customWidth="1"/>
    <col min="15112" max="15112" width="12.5" style="308" customWidth="1"/>
    <col min="15113" max="15113" width="7" style="308" customWidth="1"/>
    <col min="15114" max="15114" width="5.16015625" style="308" customWidth="1"/>
    <col min="15115" max="15115" width="11.5" style="308" customWidth="1"/>
    <col min="15116" max="15116" width="12" style="308" customWidth="1"/>
    <col min="15117" max="15118" width="6" style="308" customWidth="1"/>
    <col min="15119" max="15119" width="2" style="308" customWidth="1"/>
    <col min="15120" max="15120" width="12.5" style="308" customWidth="1"/>
    <col min="15121" max="15121" width="4.16015625" style="308" customWidth="1"/>
    <col min="15122" max="15122" width="1.66796875" style="308" customWidth="1"/>
    <col min="15123" max="15123" width="8.16015625" style="308" customWidth="1"/>
    <col min="15124" max="15132" width="10.5" style="308" hidden="1" customWidth="1"/>
    <col min="15133" max="15133" width="11" style="308" customWidth="1"/>
    <col min="15134" max="15134" width="15" style="308" customWidth="1"/>
    <col min="15135" max="15135" width="16.33203125" style="308" customWidth="1"/>
    <col min="15136" max="15147" width="10.5" style="308" customWidth="1"/>
    <col min="15148" max="15168" width="10.5" style="308" hidden="1" customWidth="1"/>
    <col min="15169" max="15360" width="10.5" style="308" customWidth="1"/>
    <col min="15361" max="15361" width="8.33203125" style="308" customWidth="1"/>
    <col min="15362" max="15362" width="1.66796875" style="308" customWidth="1"/>
    <col min="15363" max="15363" width="4.16015625" style="308" customWidth="1"/>
    <col min="15364" max="15364" width="4.33203125" style="308" customWidth="1"/>
    <col min="15365" max="15365" width="17.16015625" style="308" customWidth="1"/>
    <col min="15366" max="15367" width="11.16015625" style="308" customWidth="1"/>
    <col min="15368" max="15368" width="12.5" style="308" customWidth="1"/>
    <col min="15369" max="15369" width="7" style="308" customWidth="1"/>
    <col min="15370" max="15370" width="5.16015625" style="308" customWidth="1"/>
    <col min="15371" max="15371" width="11.5" style="308" customWidth="1"/>
    <col min="15372" max="15372" width="12" style="308" customWidth="1"/>
    <col min="15373" max="15374" width="6" style="308" customWidth="1"/>
    <col min="15375" max="15375" width="2" style="308" customWidth="1"/>
    <col min="15376" max="15376" width="12.5" style="308" customWidth="1"/>
    <col min="15377" max="15377" width="4.16015625" style="308" customWidth="1"/>
    <col min="15378" max="15378" width="1.66796875" style="308" customWidth="1"/>
    <col min="15379" max="15379" width="8.16015625" style="308" customWidth="1"/>
    <col min="15380" max="15388" width="10.5" style="308" hidden="1" customWidth="1"/>
    <col min="15389" max="15389" width="11" style="308" customWidth="1"/>
    <col min="15390" max="15390" width="15" style="308" customWidth="1"/>
    <col min="15391" max="15391" width="16.33203125" style="308" customWidth="1"/>
    <col min="15392" max="15403" width="10.5" style="308" customWidth="1"/>
    <col min="15404" max="15424" width="10.5" style="308" hidden="1" customWidth="1"/>
    <col min="15425" max="15616" width="10.5" style="308" customWidth="1"/>
    <col min="15617" max="15617" width="8.33203125" style="308" customWidth="1"/>
    <col min="15618" max="15618" width="1.66796875" style="308" customWidth="1"/>
    <col min="15619" max="15619" width="4.16015625" style="308" customWidth="1"/>
    <col min="15620" max="15620" width="4.33203125" style="308" customWidth="1"/>
    <col min="15621" max="15621" width="17.16015625" style="308" customWidth="1"/>
    <col min="15622" max="15623" width="11.16015625" style="308" customWidth="1"/>
    <col min="15624" max="15624" width="12.5" style="308" customWidth="1"/>
    <col min="15625" max="15625" width="7" style="308" customWidth="1"/>
    <col min="15626" max="15626" width="5.16015625" style="308" customWidth="1"/>
    <col min="15627" max="15627" width="11.5" style="308" customWidth="1"/>
    <col min="15628" max="15628" width="12" style="308" customWidth="1"/>
    <col min="15629" max="15630" width="6" style="308" customWidth="1"/>
    <col min="15631" max="15631" width="2" style="308" customWidth="1"/>
    <col min="15632" max="15632" width="12.5" style="308" customWidth="1"/>
    <col min="15633" max="15633" width="4.16015625" style="308" customWidth="1"/>
    <col min="15634" max="15634" width="1.66796875" style="308" customWidth="1"/>
    <col min="15635" max="15635" width="8.16015625" style="308" customWidth="1"/>
    <col min="15636" max="15644" width="10.5" style="308" hidden="1" customWidth="1"/>
    <col min="15645" max="15645" width="11" style="308" customWidth="1"/>
    <col min="15646" max="15646" width="15" style="308" customWidth="1"/>
    <col min="15647" max="15647" width="16.33203125" style="308" customWidth="1"/>
    <col min="15648" max="15659" width="10.5" style="308" customWidth="1"/>
    <col min="15660" max="15680" width="10.5" style="308" hidden="1" customWidth="1"/>
    <col min="15681" max="15872" width="10.5" style="308" customWidth="1"/>
    <col min="15873" max="15873" width="8.33203125" style="308" customWidth="1"/>
    <col min="15874" max="15874" width="1.66796875" style="308" customWidth="1"/>
    <col min="15875" max="15875" width="4.16015625" style="308" customWidth="1"/>
    <col min="15876" max="15876" width="4.33203125" style="308" customWidth="1"/>
    <col min="15877" max="15877" width="17.16015625" style="308" customWidth="1"/>
    <col min="15878" max="15879" width="11.16015625" style="308" customWidth="1"/>
    <col min="15880" max="15880" width="12.5" style="308" customWidth="1"/>
    <col min="15881" max="15881" width="7" style="308" customWidth="1"/>
    <col min="15882" max="15882" width="5.16015625" style="308" customWidth="1"/>
    <col min="15883" max="15883" width="11.5" style="308" customWidth="1"/>
    <col min="15884" max="15884" width="12" style="308" customWidth="1"/>
    <col min="15885" max="15886" width="6" style="308" customWidth="1"/>
    <col min="15887" max="15887" width="2" style="308" customWidth="1"/>
    <col min="15888" max="15888" width="12.5" style="308" customWidth="1"/>
    <col min="15889" max="15889" width="4.16015625" style="308" customWidth="1"/>
    <col min="15890" max="15890" width="1.66796875" style="308" customWidth="1"/>
    <col min="15891" max="15891" width="8.16015625" style="308" customWidth="1"/>
    <col min="15892" max="15900" width="10.5" style="308" hidden="1" customWidth="1"/>
    <col min="15901" max="15901" width="11" style="308" customWidth="1"/>
    <col min="15902" max="15902" width="15" style="308" customWidth="1"/>
    <col min="15903" max="15903" width="16.33203125" style="308" customWidth="1"/>
    <col min="15904" max="15915" width="10.5" style="308" customWidth="1"/>
    <col min="15916" max="15936" width="10.5" style="308" hidden="1" customWidth="1"/>
    <col min="15937" max="16128" width="10.5" style="308" customWidth="1"/>
    <col min="16129" max="16129" width="8.33203125" style="308" customWidth="1"/>
    <col min="16130" max="16130" width="1.66796875" style="308" customWidth="1"/>
    <col min="16131" max="16131" width="4.16015625" style="308" customWidth="1"/>
    <col min="16132" max="16132" width="4.33203125" style="308" customWidth="1"/>
    <col min="16133" max="16133" width="17.16015625" style="308" customWidth="1"/>
    <col min="16134" max="16135" width="11.16015625" style="308" customWidth="1"/>
    <col min="16136" max="16136" width="12.5" style="308" customWidth="1"/>
    <col min="16137" max="16137" width="7" style="308" customWidth="1"/>
    <col min="16138" max="16138" width="5.16015625" style="308" customWidth="1"/>
    <col min="16139" max="16139" width="11.5" style="308" customWidth="1"/>
    <col min="16140" max="16140" width="12" style="308" customWidth="1"/>
    <col min="16141" max="16142" width="6" style="308" customWidth="1"/>
    <col min="16143" max="16143" width="2" style="308" customWidth="1"/>
    <col min="16144" max="16144" width="12.5" style="308" customWidth="1"/>
    <col min="16145" max="16145" width="4.16015625" style="308" customWidth="1"/>
    <col min="16146" max="16146" width="1.66796875" style="308" customWidth="1"/>
    <col min="16147" max="16147" width="8.16015625" style="308" customWidth="1"/>
    <col min="16148" max="16156" width="10.5" style="308" hidden="1" customWidth="1"/>
    <col min="16157" max="16157" width="11" style="308" customWidth="1"/>
    <col min="16158" max="16158" width="15" style="308" customWidth="1"/>
    <col min="16159" max="16159" width="16.33203125" style="308" customWidth="1"/>
    <col min="16160" max="16171" width="10.5" style="308" customWidth="1"/>
    <col min="16172" max="16192" width="10.5" style="308" hidden="1" customWidth="1"/>
    <col min="16193" max="16384" width="10.5" style="308" customWidth="1"/>
  </cols>
  <sheetData>
    <row r="1" spans="1:256" s="210" customFormat="1" ht="22.5" customHeight="1">
      <c r="A1" s="206"/>
      <c r="B1" s="207"/>
      <c r="C1" s="207"/>
      <c r="D1" s="208" t="s">
        <v>1</v>
      </c>
      <c r="E1" s="207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207"/>
      <c r="N1" s="207"/>
      <c r="O1" s="208" t="s">
        <v>91</v>
      </c>
      <c r="P1" s="207"/>
      <c r="Q1" s="207"/>
      <c r="R1" s="207"/>
      <c r="S1" s="138" t="s">
        <v>865</v>
      </c>
      <c r="T1" s="138"/>
      <c r="U1" s="206"/>
      <c r="V1" s="206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3:46" s="211" customFormat="1" ht="37.5" customHeight="1">
      <c r="C2" s="422" t="s">
        <v>4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S2" s="424" t="s">
        <v>5</v>
      </c>
      <c r="T2" s="423"/>
      <c r="U2" s="423"/>
      <c r="V2" s="423"/>
      <c r="W2" s="423"/>
      <c r="X2" s="423"/>
      <c r="Y2" s="423"/>
      <c r="Z2" s="423"/>
      <c r="AA2" s="423"/>
      <c r="AB2" s="423"/>
      <c r="AC2" s="423"/>
      <c r="AT2" s="211" t="s">
        <v>79</v>
      </c>
    </row>
    <row r="3" spans="2:46" s="211" customFormat="1" ht="7.5" customHeight="1"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/>
      <c r="AT3" s="211" t="s">
        <v>80</v>
      </c>
    </row>
    <row r="4" spans="2:46" s="211" customFormat="1" ht="37.5" customHeight="1">
      <c r="B4" s="215"/>
      <c r="C4" s="409" t="s">
        <v>92</v>
      </c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216"/>
      <c r="T4" s="217" t="s">
        <v>10</v>
      </c>
      <c r="AT4" s="211" t="s">
        <v>3</v>
      </c>
    </row>
    <row r="5" spans="2:18" s="211" customFormat="1" ht="7.5" customHeight="1">
      <c r="B5" s="215"/>
      <c r="R5" s="216"/>
    </row>
    <row r="6" spans="2:18" s="211" customFormat="1" ht="26.25" customHeight="1">
      <c r="B6" s="215"/>
      <c r="D6" s="218" t="s">
        <v>14</v>
      </c>
      <c r="F6" s="410" t="str">
        <f>'[1]Rekapitulace stavby'!$K$6</f>
        <v>Rekonstrukce komunikace III/00312 ul. Rooseveltova úsek Kolovratská - Kuříčko v Říčanech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R6" s="216"/>
    </row>
    <row r="7" spans="2:18" s="219" customFormat="1" ht="33.75" customHeight="1">
      <c r="B7" s="220"/>
      <c r="D7" s="221" t="s">
        <v>93</v>
      </c>
      <c r="F7" s="425" t="s">
        <v>927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R7" s="222"/>
    </row>
    <row r="8" spans="2:18" s="219" customFormat="1" ht="15" customHeight="1">
      <c r="B8" s="220"/>
      <c r="D8" s="218" t="s">
        <v>17</v>
      </c>
      <c r="F8" s="223" t="s">
        <v>519</v>
      </c>
      <c r="M8" s="218" t="s">
        <v>18</v>
      </c>
      <c r="O8" s="223" t="s">
        <v>19</v>
      </c>
      <c r="R8" s="222"/>
    </row>
    <row r="9" spans="2:18" s="219" customFormat="1" ht="15" customHeight="1">
      <c r="B9" s="220"/>
      <c r="D9" s="218" t="s">
        <v>21</v>
      </c>
      <c r="F9" s="223" t="s">
        <v>22</v>
      </c>
      <c r="M9" s="218" t="s">
        <v>23</v>
      </c>
      <c r="O9" s="400" t="str">
        <f>'[1]Rekapitulace stavby'!$AN$8</f>
        <v>23.06.2014</v>
      </c>
      <c r="P9" s="398"/>
      <c r="R9" s="222"/>
    </row>
    <row r="10" spans="2:18" s="219" customFormat="1" ht="22.5" customHeight="1">
      <c r="B10" s="220"/>
      <c r="D10" s="224" t="s">
        <v>95</v>
      </c>
      <c r="F10" s="225" t="s">
        <v>520</v>
      </c>
      <c r="M10" s="224" t="s">
        <v>97</v>
      </c>
      <c r="O10" s="225" t="s">
        <v>98</v>
      </c>
      <c r="R10" s="222"/>
    </row>
    <row r="11" spans="2:18" s="219" customFormat="1" ht="15" customHeight="1">
      <c r="B11" s="220"/>
      <c r="D11" s="218" t="s">
        <v>26</v>
      </c>
      <c r="M11" s="218" t="s">
        <v>27</v>
      </c>
      <c r="O11" s="401"/>
      <c r="P11" s="398"/>
      <c r="R11" s="222"/>
    </row>
    <row r="12" spans="2:18" s="219" customFormat="1" ht="18.75" customHeight="1">
      <c r="B12" s="220"/>
      <c r="E12" s="223" t="s">
        <v>22</v>
      </c>
      <c r="M12" s="218" t="s">
        <v>28</v>
      </c>
      <c r="O12" s="401"/>
      <c r="P12" s="398"/>
      <c r="R12" s="222"/>
    </row>
    <row r="13" spans="2:18" s="219" customFormat="1" ht="7.5" customHeight="1">
      <c r="B13" s="220"/>
      <c r="R13" s="222"/>
    </row>
    <row r="14" spans="2:18" s="219" customFormat="1" ht="15" customHeight="1">
      <c r="B14" s="220"/>
      <c r="D14" s="218" t="s">
        <v>29</v>
      </c>
      <c r="M14" s="218" t="s">
        <v>27</v>
      </c>
      <c r="O14" s="401" t="str">
        <f>IF('[1]Rekapitulace stavby'!$AN$13="","",'[1]Rekapitulace stavby'!$AN$13)</f>
        <v/>
      </c>
      <c r="P14" s="398"/>
      <c r="R14" s="222"/>
    </row>
    <row r="15" spans="2:18" s="219" customFormat="1" ht="18.75" customHeight="1">
      <c r="B15" s="220"/>
      <c r="E15" s="223" t="str">
        <f>IF('[1]Rekapitulace stavby'!$E$14="","",'[1]Rekapitulace stavby'!$E$14)</f>
        <v xml:space="preserve"> </v>
      </c>
      <c r="M15" s="218" t="s">
        <v>28</v>
      </c>
      <c r="O15" s="401" t="str">
        <f>IF('[1]Rekapitulace stavby'!$AN$14="","",'[1]Rekapitulace stavby'!$AN$14)</f>
        <v/>
      </c>
      <c r="P15" s="398"/>
      <c r="R15" s="222"/>
    </row>
    <row r="16" spans="2:18" s="219" customFormat="1" ht="7.5" customHeight="1">
      <c r="B16" s="220"/>
      <c r="R16" s="222"/>
    </row>
    <row r="17" spans="2:18" s="219" customFormat="1" ht="15" customHeight="1">
      <c r="B17" s="220"/>
      <c r="D17" s="218" t="s">
        <v>31</v>
      </c>
      <c r="M17" s="218" t="s">
        <v>27</v>
      </c>
      <c r="O17" s="401" t="s">
        <v>32</v>
      </c>
      <c r="P17" s="398"/>
      <c r="R17" s="222"/>
    </row>
    <row r="18" spans="2:18" s="219" customFormat="1" ht="18.75" customHeight="1">
      <c r="B18" s="220"/>
      <c r="E18" s="223" t="s">
        <v>100</v>
      </c>
      <c r="M18" s="218" t="s">
        <v>28</v>
      </c>
      <c r="O18" s="401" t="s">
        <v>34</v>
      </c>
      <c r="P18" s="398"/>
      <c r="R18" s="222"/>
    </row>
    <row r="19" spans="2:18" s="219" customFormat="1" ht="7.5" customHeight="1">
      <c r="B19" s="220"/>
      <c r="R19" s="222"/>
    </row>
    <row r="20" spans="2:18" s="219" customFormat="1" ht="15" customHeight="1">
      <c r="B20" s="220"/>
      <c r="D20" s="218" t="s">
        <v>36</v>
      </c>
      <c r="M20" s="218" t="s">
        <v>27</v>
      </c>
      <c r="O20" s="401"/>
      <c r="P20" s="398"/>
      <c r="R20" s="222"/>
    </row>
    <row r="21" spans="2:18" s="219" customFormat="1" ht="18.75" customHeight="1">
      <c r="B21" s="220"/>
      <c r="E21" s="223" t="s">
        <v>521</v>
      </c>
      <c r="M21" s="218" t="s">
        <v>28</v>
      </c>
      <c r="O21" s="401"/>
      <c r="P21" s="398"/>
      <c r="R21" s="222"/>
    </row>
    <row r="22" spans="2:18" s="219" customFormat="1" ht="7.5" customHeight="1">
      <c r="B22" s="220"/>
      <c r="R22" s="222"/>
    </row>
    <row r="23" spans="2:18" s="219" customFormat="1" ht="7.5" customHeight="1">
      <c r="B23" s="220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R23" s="222"/>
    </row>
    <row r="24" spans="2:18" s="219" customFormat="1" ht="15" customHeight="1">
      <c r="B24" s="220"/>
      <c r="D24" s="227" t="s">
        <v>101</v>
      </c>
      <c r="M24" s="420">
        <f>$N$76</f>
        <v>0</v>
      </c>
      <c r="N24" s="398"/>
      <c r="O24" s="398"/>
      <c r="P24" s="398"/>
      <c r="R24" s="222"/>
    </row>
    <row r="25" spans="2:18" s="219" customFormat="1" ht="15" customHeight="1">
      <c r="B25" s="220"/>
      <c r="D25" s="228" t="s">
        <v>102</v>
      </c>
      <c r="M25" s="420">
        <f>$N$87</f>
        <v>0</v>
      </c>
      <c r="N25" s="398"/>
      <c r="O25" s="398"/>
      <c r="P25" s="398"/>
      <c r="R25" s="222"/>
    </row>
    <row r="26" spans="2:18" s="219" customFormat="1" ht="7.5" customHeight="1">
      <c r="B26" s="220"/>
      <c r="R26" s="222"/>
    </row>
    <row r="27" spans="2:18" s="219" customFormat="1" ht="26.25" customHeight="1">
      <c r="B27" s="220"/>
      <c r="D27" s="229" t="s">
        <v>40</v>
      </c>
      <c r="M27" s="421">
        <f>ROUND($M$24+$M$25,2)</f>
        <v>0</v>
      </c>
      <c r="N27" s="398"/>
      <c r="O27" s="398"/>
      <c r="P27" s="398"/>
      <c r="R27" s="222"/>
    </row>
    <row r="28" spans="2:18" s="219" customFormat="1" ht="7.5" customHeight="1">
      <c r="B28" s="220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R28" s="222"/>
    </row>
    <row r="29" spans="2:18" s="219" customFormat="1" ht="15" customHeight="1">
      <c r="B29" s="220"/>
      <c r="D29" s="230" t="s">
        <v>41</v>
      </c>
      <c r="E29" s="230" t="s">
        <v>42</v>
      </c>
      <c r="F29" s="231">
        <v>0.21</v>
      </c>
      <c r="G29" s="232" t="s">
        <v>43</v>
      </c>
      <c r="H29" s="233">
        <f>ROUND((SUM($BE$87:$BE$90)+SUM($BE$108:$BE$191)),2)</f>
        <v>0</v>
      </c>
      <c r="I29" s="234"/>
      <c r="J29" s="234"/>
      <c r="M29" s="416">
        <f>ROUND((SUM($BE$87:$BE$90)+SUM($BE$108:$BE$191))*$F$29,2)</f>
        <v>0</v>
      </c>
      <c r="N29" s="398"/>
      <c r="O29" s="398"/>
      <c r="P29" s="398"/>
      <c r="R29" s="222"/>
    </row>
    <row r="30" spans="2:18" s="219" customFormat="1" ht="15" customHeight="1">
      <c r="B30" s="220"/>
      <c r="E30" s="230" t="s">
        <v>44</v>
      </c>
      <c r="F30" s="231">
        <v>0.15</v>
      </c>
      <c r="G30" s="232" t="s">
        <v>43</v>
      </c>
      <c r="H30" s="416">
        <f>ROUND((SUM($BF$87:$BF$90)+SUM($BF$108:$BF$191)),2)</f>
        <v>0</v>
      </c>
      <c r="I30" s="398"/>
      <c r="J30" s="398"/>
      <c r="M30" s="416">
        <f>ROUND((SUM($BF$87:$BF$90)+SUM($BF$108:$BF$191))*$F$30,2)</f>
        <v>0</v>
      </c>
      <c r="N30" s="398"/>
      <c r="O30" s="398"/>
      <c r="P30" s="398"/>
      <c r="R30" s="222"/>
    </row>
    <row r="31" spans="2:18" s="219" customFormat="1" ht="15" customHeight="1" hidden="1">
      <c r="B31" s="220"/>
      <c r="E31" s="230" t="s">
        <v>45</v>
      </c>
      <c r="F31" s="231">
        <v>0.21</v>
      </c>
      <c r="G31" s="232" t="s">
        <v>43</v>
      </c>
      <c r="H31" s="416">
        <f>ROUND((SUM($BG$87:$BG$90)+SUM($BG$108:$BG$191)),2)</f>
        <v>0</v>
      </c>
      <c r="I31" s="398"/>
      <c r="J31" s="398"/>
      <c r="M31" s="416">
        <v>0</v>
      </c>
      <c r="N31" s="398"/>
      <c r="O31" s="398"/>
      <c r="P31" s="398"/>
      <c r="R31" s="222"/>
    </row>
    <row r="32" spans="2:18" s="219" customFormat="1" ht="15" customHeight="1" hidden="1">
      <c r="B32" s="220"/>
      <c r="E32" s="230" t="s">
        <v>46</v>
      </c>
      <c r="F32" s="231">
        <v>0.15</v>
      </c>
      <c r="G32" s="232" t="s">
        <v>43</v>
      </c>
      <c r="H32" s="416">
        <f>ROUND((SUM($BH$87:$BH$90)+SUM($BH$108:$BH$191)),2)</f>
        <v>0</v>
      </c>
      <c r="I32" s="398"/>
      <c r="J32" s="398"/>
      <c r="M32" s="416">
        <v>0</v>
      </c>
      <c r="N32" s="398"/>
      <c r="O32" s="398"/>
      <c r="P32" s="398"/>
      <c r="R32" s="222"/>
    </row>
    <row r="33" spans="2:18" s="219" customFormat="1" ht="15" customHeight="1" hidden="1">
      <c r="B33" s="220"/>
      <c r="E33" s="230" t="s">
        <v>47</v>
      </c>
      <c r="F33" s="231">
        <v>0</v>
      </c>
      <c r="G33" s="232" t="s">
        <v>43</v>
      </c>
      <c r="H33" s="416">
        <f>ROUND((SUM($BI$87:$BI$90)+SUM($BI$108:$BI$191)),2)</f>
        <v>0</v>
      </c>
      <c r="I33" s="398"/>
      <c r="J33" s="398"/>
      <c r="M33" s="416">
        <v>0</v>
      </c>
      <c r="N33" s="398"/>
      <c r="O33" s="398"/>
      <c r="P33" s="398"/>
      <c r="R33" s="222"/>
    </row>
    <row r="34" spans="2:18" s="219" customFormat="1" ht="7.5" customHeight="1">
      <c r="B34" s="220"/>
      <c r="R34" s="222"/>
    </row>
    <row r="35" spans="2:18" s="219" customFormat="1" ht="26.25" customHeight="1">
      <c r="B35" s="220"/>
      <c r="C35" s="235"/>
      <c r="D35" s="236" t="s">
        <v>48</v>
      </c>
      <c r="E35" s="237"/>
      <c r="F35" s="237"/>
      <c r="G35" s="238" t="s">
        <v>49</v>
      </c>
      <c r="H35" s="239" t="s">
        <v>50</v>
      </c>
      <c r="I35" s="237"/>
      <c r="J35" s="237"/>
      <c r="K35" s="237"/>
      <c r="L35" s="417">
        <f>ROUND(SUM($M$27:$M$33),2)</f>
        <v>0</v>
      </c>
      <c r="M35" s="418"/>
      <c r="N35" s="418"/>
      <c r="O35" s="418"/>
      <c r="P35" s="419"/>
      <c r="Q35" s="235"/>
      <c r="R35" s="222"/>
    </row>
    <row r="36" spans="2:18" s="219" customFormat="1" ht="15" customHeight="1">
      <c r="B36" s="220"/>
      <c r="R36" s="222"/>
    </row>
    <row r="37" spans="2:18" s="211" customFormat="1" ht="14.25" customHeight="1">
      <c r="B37" s="215"/>
      <c r="R37" s="216"/>
    </row>
    <row r="38" spans="2:18" s="219" customFormat="1" ht="15.75" customHeight="1">
      <c r="B38" s="220"/>
      <c r="D38" s="240" t="s">
        <v>51</v>
      </c>
      <c r="E38" s="226"/>
      <c r="F38" s="226"/>
      <c r="G38" s="226"/>
      <c r="H38" s="241"/>
      <c r="J38" s="240" t="s">
        <v>52</v>
      </c>
      <c r="K38" s="226"/>
      <c r="L38" s="226"/>
      <c r="M38" s="226"/>
      <c r="N38" s="226"/>
      <c r="O38" s="226"/>
      <c r="P38" s="241"/>
      <c r="R38" s="222"/>
    </row>
    <row r="39" spans="2:18" s="211" customFormat="1" ht="14.25" customHeight="1">
      <c r="B39" s="215"/>
      <c r="D39" s="242"/>
      <c r="H39" s="243"/>
      <c r="J39" s="242"/>
      <c r="P39" s="243"/>
      <c r="R39" s="216"/>
    </row>
    <row r="40" spans="2:18" s="211" customFormat="1" ht="14.25" customHeight="1">
      <c r="B40" s="215"/>
      <c r="D40" s="242"/>
      <c r="H40" s="243"/>
      <c r="J40" s="242"/>
      <c r="P40" s="243"/>
      <c r="R40" s="216"/>
    </row>
    <row r="41" spans="2:18" s="211" customFormat="1" ht="14.25" customHeight="1">
      <c r="B41" s="215"/>
      <c r="D41" s="242"/>
      <c r="H41" s="243"/>
      <c r="J41" s="242"/>
      <c r="P41" s="243"/>
      <c r="R41" s="216"/>
    </row>
    <row r="42" spans="2:18" s="211" customFormat="1" ht="14.25" customHeight="1">
      <c r="B42" s="215"/>
      <c r="D42" s="242"/>
      <c r="H42" s="243"/>
      <c r="J42" s="242"/>
      <c r="P42" s="243"/>
      <c r="R42" s="216"/>
    </row>
    <row r="43" spans="2:18" s="211" customFormat="1" ht="14.25" customHeight="1">
      <c r="B43" s="215"/>
      <c r="D43" s="242"/>
      <c r="H43" s="243"/>
      <c r="J43" s="242"/>
      <c r="P43" s="243"/>
      <c r="R43" s="216"/>
    </row>
    <row r="44" spans="2:18" s="211" customFormat="1" ht="14.25" customHeight="1">
      <c r="B44" s="215"/>
      <c r="D44" s="242"/>
      <c r="H44" s="243"/>
      <c r="J44" s="242"/>
      <c r="P44" s="243"/>
      <c r="R44" s="216"/>
    </row>
    <row r="45" spans="2:18" s="211" customFormat="1" ht="14.25" customHeight="1">
      <c r="B45" s="215"/>
      <c r="D45" s="242"/>
      <c r="H45" s="243"/>
      <c r="J45" s="242"/>
      <c r="P45" s="243"/>
      <c r="R45" s="216"/>
    </row>
    <row r="46" spans="2:18" s="211" customFormat="1" ht="14.25" customHeight="1">
      <c r="B46" s="215"/>
      <c r="D46" s="242"/>
      <c r="H46" s="243"/>
      <c r="J46" s="242"/>
      <c r="P46" s="243"/>
      <c r="R46" s="216"/>
    </row>
    <row r="47" spans="2:18" s="219" customFormat="1" ht="15.75" customHeight="1">
      <c r="B47" s="220"/>
      <c r="D47" s="244" t="s">
        <v>53</v>
      </c>
      <c r="E47" s="245"/>
      <c r="F47" s="245"/>
      <c r="G47" s="246" t="s">
        <v>54</v>
      </c>
      <c r="H47" s="247"/>
      <c r="J47" s="244" t="s">
        <v>53</v>
      </c>
      <c r="K47" s="245"/>
      <c r="L47" s="245"/>
      <c r="M47" s="245"/>
      <c r="N47" s="246" t="s">
        <v>54</v>
      </c>
      <c r="O47" s="245"/>
      <c r="P47" s="247"/>
      <c r="R47" s="222"/>
    </row>
    <row r="48" spans="2:18" s="211" customFormat="1" ht="14.25" customHeight="1">
      <c r="B48" s="215"/>
      <c r="R48" s="216"/>
    </row>
    <row r="49" spans="2:18" s="219" customFormat="1" ht="15.75" customHeight="1">
      <c r="B49" s="220"/>
      <c r="D49" s="240" t="s">
        <v>55</v>
      </c>
      <c r="E49" s="226"/>
      <c r="F49" s="226"/>
      <c r="G49" s="226"/>
      <c r="H49" s="241"/>
      <c r="J49" s="240" t="s">
        <v>56</v>
      </c>
      <c r="K49" s="226"/>
      <c r="L49" s="226"/>
      <c r="M49" s="226"/>
      <c r="N49" s="226"/>
      <c r="O49" s="226"/>
      <c r="P49" s="241"/>
      <c r="R49" s="222"/>
    </row>
    <row r="50" spans="2:18" s="211" customFormat="1" ht="14.25" customHeight="1">
      <c r="B50" s="215"/>
      <c r="D50" s="242"/>
      <c r="H50" s="243"/>
      <c r="J50" s="242"/>
      <c r="P50" s="243"/>
      <c r="R50" s="216"/>
    </row>
    <row r="51" spans="2:18" s="211" customFormat="1" ht="14.25" customHeight="1">
      <c r="B51" s="215"/>
      <c r="D51" s="242"/>
      <c r="H51" s="243"/>
      <c r="J51" s="242"/>
      <c r="P51" s="243"/>
      <c r="R51" s="216"/>
    </row>
    <row r="52" spans="2:18" s="211" customFormat="1" ht="14.25" customHeight="1">
      <c r="B52" s="215"/>
      <c r="D52" s="242"/>
      <c r="H52" s="243"/>
      <c r="J52" s="242"/>
      <c r="P52" s="243"/>
      <c r="R52" s="216"/>
    </row>
    <row r="53" spans="2:18" s="211" customFormat="1" ht="14.25" customHeight="1">
      <c r="B53" s="215"/>
      <c r="D53" s="242"/>
      <c r="H53" s="243"/>
      <c r="J53" s="242"/>
      <c r="P53" s="243"/>
      <c r="R53" s="216"/>
    </row>
    <row r="54" spans="2:18" s="211" customFormat="1" ht="14.25" customHeight="1">
      <c r="B54" s="215"/>
      <c r="D54" s="242"/>
      <c r="H54" s="243"/>
      <c r="J54" s="242"/>
      <c r="P54" s="243"/>
      <c r="R54" s="216"/>
    </row>
    <row r="55" spans="2:18" s="211" customFormat="1" ht="14.25" customHeight="1">
      <c r="B55" s="215"/>
      <c r="D55" s="242"/>
      <c r="H55" s="243"/>
      <c r="J55" s="242"/>
      <c r="P55" s="243"/>
      <c r="R55" s="216"/>
    </row>
    <row r="56" spans="2:18" s="211" customFormat="1" ht="14.25" customHeight="1">
      <c r="B56" s="215"/>
      <c r="D56" s="242"/>
      <c r="H56" s="243"/>
      <c r="J56" s="242"/>
      <c r="P56" s="243"/>
      <c r="R56" s="216"/>
    </row>
    <row r="57" spans="2:18" s="211" customFormat="1" ht="14.25" customHeight="1">
      <c r="B57" s="215"/>
      <c r="D57" s="242"/>
      <c r="H57" s="243"/>
      <c r="J57" s="242"/>
      <c r="P57" s="243"/>
      <c r="R57" s="216"/>
    </row>
    <row r="58" spans="2:18" s="219" customFormat="1" ht="15.75" customHeight="1">
      <c r="B58" s="220"/>
      <c r="D58" s="244" t="s">
        <v>53</v>
      </c>
      <c r="E58" s="245"/>
      <c r="F58" s="245"/>
      <c r="G58" s="246" t="s">
        <v>54</v>
      </c>
      <c r="H58" s="247"/>
      <c r="J58" s="244" t="s">
        <v>53</v>
      </c>
      <c r="K58" s="245"/>
      <c r="L58" s="245"/>
      <c r="M58" s="245"/>
      <c r="N58" s="246" t="s">
        <v>54</v>
      </c>
      <c r="O58" s="245"/>
      <c r="P58" s="247"/>
      <c r="R58" s="222"/>
    </row>
    <row r="59" spans="2:18" s="219" customFormat="1" ht="15" customHeight="1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50"/>
    </row>
    <row r="63" spans="2:18" s="219" customFormat="1" ht="7.5" customHeight="1">
      <c r="B63" s="25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3"/>
    </row>
    <row r="64" spans="2:18" s="219" customFormat="1" ht="37.5" customHeight="1">
      <c r="B64" s="220"/>
      <c r="C64" s="409" t="s">
        <v>103</v>
      </c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222"/>
    </row>
    <row r="65" spans="2:18" s="219" customFormat="1" ht="7.5" customHeight="1">
      <c r="B65" s="220"/>
      <c r="R65" s="222"/>
    </row>
    <row r="66" spans="2:18" s="219" customFormat="1" ht="30.75" customHeight="1">
      <c r="B66" s="220"/>
      <c r="C66" s="218" t="s">
        <v>14</v>
      </c>
      <c r="F66" s="410" t="str">
        <f>$F$6</f>
        <v>Rekonstrukce komunikace III/00312 ul. Rooseveltova úsek Kolovratská - Kuříčko v Říčanech</v>
      </c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R66" s="222"/>
    </row>
    <row r="67" spans="2:18" s="219" customFormat="1" ht="37.5" customHeight="1">
      <c r="B67" s="220"/>
      <c r="C67" s="254" t="s">
        <v>93</v>
      </c>
      <c r="F67" s="411" t="str">
        <f>$F$7</f>
        <v>IO 03 Chodníky, úsek Kolovratská - Na Obci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R67" s="222"/>
    </row>
    <row r="68" spans="2:18" s="219" customFormat="1" ht="7.5" customHeight="1">
      <c r="B68" s="220"/>
      <c r="R68" s="222"/>
    </row>
    <row r="69" spans="2:18" s="219" customFormat="1" ht="18.75" customHeight="1">
      <c r="B69" s="220"/>
      <c r="C69" s="218" t="s">
        <v>21</v>
      </c>
      <c r="F69" s="223" t="str">
        <f>$F$9</f>
        <v>Město Říčany</v>
      </c>
      <c r="K69" s="218" t="s">
        <v>23</v>
      </c>
      <c r="M69" s="400" t="str">
        <f>IF($O$9="","",$O$9)</f>
        <v>23.06.2014</v>
      </c>
      <c r="N69" s="398"/>
      <c r="O69" s="398"/>
      <c r="P69" s="398"/>
      <c r="R69" s="222"/>
    </row>
    <row r="70" spans="2:18" s="219" customFormat="1" ht="7.5" customHeight="1">
      <c r="B70" s="220"/>
      <c r="R70" s="222"/>
    </row>
    <row r="71" spans="2:18" s="219" customFormat="1" ht="15.75" customHeight="1">
      <c r="B71" s="220"/>
      <c r="C71" s="218" t="s">
        <v>26</v>
      </c>
      <c r="F71" s="223" t="str">
        <f>$E$12</f>
        <v>Město Říčany</v>
      </c>
      <c r="K71" s="218" t="s">
        <v>31</v>
      </c>
      <c r="M71" s="401" t="str">
        <f>$E$18</f>
        <v>Sella &amp; Agreta</v>
      </c>
      <c r="N71" s="398"/>
      <c r="O71" s="398"/>
      <c r="P71" s="398"/>
      <c r="Q71" s="398"/>
      <c r="R71" s="222"/>
    </row>
    <row r="72" spans="2:18" s="219" customFormat="1" ht="15" customHeight="1">
      <c r="B72" s="220"/>
      <c r="C72" s="218" t="s">
        <v>29</v>
      </c>
      <c r="F72" s="223" t="str">
        <f>IF($E$15="","",$E$15)</f>
        <v xml:space="preserve"> </v>
      </c>
      <c r="K72" s="218" t="s">
        <v>36</v>
      </c>
      <c r="M72" s="401" t="str">
        <f>$E$21</f>
        <v>Ing. Milan Petr</v>
      </c>
      <c r="N72" s="398"/>
      <c r="O72" s="398"/>
      <c r="P72" s="398"/>
      <c r="Q72" s="398"/>
      <c r="R72" s="222"/>
    </row>
    <row r="73" spans="2:18" s="219" customFormat="1" ht="11.25" customHeight="1">
      <c r="B73" s="220"/>
      <c r="R73" s="222"/>
    </row>
    <row r="74" spans="2:18" s="219" customFormat="1" ht="30" customHeight="1">
      <c r="B74" s="220"/>
      <c r="C74" s="415" t="s">
        <v>104</v>
      </c>
      <c r="D74" s="408"/>
      <c r="E74" s="408"/>
      <c r="F74" s="408"/>
      <c r="G74" s="408"/>
      <c r="H74" s="235"/>
      <c r="I74" s="235"/>
      <c r="J74" s="235"/>
      <c r="K74" s="235"/>
      <c r="L74" s="235"/>
      <c r="M74" s="235"/>
      <c r="N74" s="415" t="s">
        <v>105</v>
      </c>
      <c r="O74" s="398"/>
      <c r="P74" s="398"/>
      <c r="Q74" s="398"/>
      <c r="R74" s="222"/>
    </row>
    <row r="75" spans="2:18" s="219" customFormat="1" ht="11.25" customHeight="1">
      <c r="B75" s="220"/>
      <c r="R75" s="222"/>
    </row>
    <row r="76" spans="2:47" s="219" customFormat="1" ht="30" customHeight="1">
      <c r="B76" s="220"/>
      <c r="C76" s="255" t="s">
        <v>106</v>
      </c>
      <c r="N76" s="413">
        <f>ROUND($N$108,2)</f>
        <v>0</v>
      </c>
      <c r="O76" s="398"/>
      <c r="P76" s="398"/>
      <c r="Q76" s="398"/>
      <c r="R76" s="222"/>
      <c r="AU76" s="219" t="s">
        <v>107</v>
      </c>
    </row>
    <row r="77" spans="2:18" s="257" customFormat="1" ht="25.5" customHeight="1">
      <c r="B77" s="256"/>
      <c r="D77" s="258" t="s">
        <v>108</v>
      </c>
      <c r="N77" s="414">
        <f>ROUND($N$109,2)</f>
        <v>0</v>
      </c>
      <c r="O77" s="412"/>
      <c r="P77" s="412"/>
      <c r="Q77" s="412"/>
      <c r="R77" s="259"/>
    </row>
    <row r="78" spans="2:18" s="227" customFormat="1" ht="21" customHeight="1">
      <c r="B78" s="260"/>
      <c r="D78" s="261" t="s">
        <v>109</v>
      </c>
      <c r="N78" s="406">
        <f>ROUND($N$110,2)</f>
        <v>0</v>
      </c>
      <c r="O78" s="412"/>
      <c r="P78" s="412"/>
      <c r="Q78" s="412"/>
      <c r="R78" s="262"/>
    </row>
    <row r="79" spans="2:18" s="227" customFormat="1" ht="21" customHeight="1">
      <c r="B79" s="260"/>
      <c r="D79" s="261" t="s">
        <v>110</v>
      </c>
      <c r="N79" s="406">
        <f>ROUND($N$140,2)</f>
        <v>0</v>
      </c>
      <c r="O79" s="412"/>
      <c r="P79" s="412"/>
      <c r="Q79" s="412"/>
      <c r="R79" s="262"/>
    </row>
    <row r="80" spans="2:18" s="227" customFormat="1" ht="21" customHeight="1">
      <c r="B80" s="260"/>
      <c r="D80" s="261" t="s">
        <v>522</v>
      </c>
      <c r="N80" s="406">
        <f>ROUND($N$142,2)</f>
        <v>0</v>
      </c>
      <c r="O80" s="412"/>
      <c r="P80" s="412"/>
      <c r="Q80" s="412"/>
      <c r="R80" s="262"/>
    </row>
    <row r="81" spans="2:18" s="227" customFormat="1" ht="21" customHeight="1">
      <c r="B81" s="260"/>
      <c r="D81" s="261" t="s">
        <v>111</v>
      </c>
      <c r="N81" s="406">
        <f>ROUND($N$158,2)</f>
        <v>0</v>
      </c>
      <c r="O81" s="412"/>
      <c r="P81" s="412"/>
      <c r="Q81" s="412"/>
      <c r="R81" s="262"/>
    </row>
    <row r="82" spans="2:18" s="227" customFormat="1" ht="21" customHeight="1">
      <c r="B82" s="260"/>
      <c r="D82" s="261" t="s">
        <v>112</v>
      </c>
      <c r="N82" s="406">
        <f>ROUND($N$160,2)</f>
        <v>0</v>
      </c>
      <c r="O82" s="412"/>
      <c r="P82" s="412"/>
      <c r="Q82" s="412"/>
      <c r="R82" s="262"/>
    </row>
    <row r="83" spans="2:18" s="227" customFormat="1" ht="21" customHeight="1">
      <c r="B83" s="260"/>
      <c r="D83" s="261" t="s">
        <v>113</v>
      </c>
      <c r="N83" s="406">
        <f>ROUND($N$176,2)</f>
        <v>0</v>
      </c>
      <c r="O83" s="412"/>
      <c r="P83" s="412"/>
      <c r="Q83" s="412"/>
      <c r="R83" s="262"/>
    </row>
    <row r="84" spans="2:18" s="227" customFormat="1" ht="21" customHeight="1">
      <c r="B84" s="260"/>
      <c r="D84" s="261" t="s">
        <v>114</v>
      </c>
      <c r="N84" s="406">
        <f>ROUND($N$179,2)</f>
        <v>0</v>
      </c>
      <c r="O84" s="412"/>
      <c r="P84" s="412"/>
      <c r="Q84" s="412"/>
      <c r="R84" s="262"/>
    </row>
    <row r="85" spans="2:18" s="227" customFormat="1" ht="15.75" customHeight="1">
      <c r="B85" s="260"/>
      <c r="C85" s="227"/>
      <c r="D85" s="261" t="s">
        <v>115</v>
      </c>
      <c r="N85" s="406">
        <f>ROUND($N$190,2)</f>
        <v>0</v>
      </c>
      <c r="O85" s="412"/>
      <c r="P85" s="412"/>
      <c r="Q85" s="412"/>
      <c r="R85" s="262"/>
    </row>
    <row r="86" spans="2:18" s="219" customFormat="1" ht="22.5" customHeight="1">
      <c r="B86" s="220"/>
      <c r="R86" s="222"/>
    </row>
    <row r="87" spans="2:21" s="219" customFormat="1" ht="30" customHeight="1">
      <c r="B87" s="220"/>
      <c r="C87" s="255" t="s">
        <v>116</v>
      </c>
      <c r="N87" s="413">
        <f>ROUND($N$88+$N$89,2)</f>
        <v>0</v>
      </c>
      <c r="O87" s="398"/>
      <c r="P87" s="398"/>
      <c r="Q87" s="398"/>
      <c r="R87" s="222"/>
      <c r="T87" s="263"/>
      <c r="U87" s="264" t="s">
        <v>41</v>
      </c>
    </row>
    <row r="88" spans="2:62" s="219" customFormat="1" ht="18.75" customHeight="1">
      <c r="B88" s="220"/>
      <c r="D88" s="405" t="s">
        <v>117</v>
      </c>
      <c r="E88" s="398"/>
      <c r="F88" s="398"/>
      <c r="G88" s="398"/>
      <c r="H88" s="398"/>
      <c r="N88" s="406">
        <v>0</v>
      </c>
      <c r="O88" s="398"/>
      <c r="P88" s="398"/>
      <c r="Q88" s="398"/>
      <c r="R88" s="222"/>
      <c r="T88" s="265"/>
      <c r="U88" s="266" t="s">
        <v>42</v>
      </c>
      <c r="AY88" s="219" t="s">
        <v>118</v>
      </c>
      <c r="BE88" s="267">
        <f>IF($U$88="základní",$N$88,0)</f>
        <v>0</v>
      </c>
      <c r="BF88" s="267">
        <f>IF($U$88="snížená",$N$88,0)</f>
        <v>0</v>
      </c>
      <c r="BG88" s="267">
        <f>IF($U$88="zákl. přenesená",$N$88,0)</f>
        <v>0</v>
      </c>
      <c r="BH88" s="267">
        <f>IF($U$88="sníž. přenesená",$N$88,0)</f>
        <v>0</v>
      </c>
      <c r="BI88" s="267">
        <f>IF($U$88="nulová",$N$88,0)</f>
        <v>0</v>
      </c>
      <c r="BJ88" s="219" t="s">
        <v>20</v>
      </c>
    </row>
    <row r="89" spans="2:62" s="219" customFormat="1" ht="18.75" customHeight="1">
      <c r="B89" s="220"/>
      <c r="D89" s="405" t="s">
        <v>523</v>
      </c>
      <c r="E89" s="398"/>
      <c r="F89" s="398"/>
      <c r="G89" s="398"/>
      <c r="H89" s="398"/>
      <c r="N89" s="406">
        <v>0</v>
      </c>
      <c r="O89" s="398"/>
      <c r="P89" s="398"/>
      <c r="Q89" s="398"/>
      <c r="R89" s="222"/>
      <c r="T89" s="268"/>
      <c r="U89" s="269" t="s">
        <v>42</v>
      </c>
      <c r="AY89" s="219" t="s">
        <v>118</v>
      </c>
      <c r="BE89" s="267">
        <f>IF($U$89="základní",$N$89,0)</f>
        <v>0</v>
      </c>
      <c r="BF89" s="267">
        <f>IF($U$89="snížená",$N$89,0)</f>
        <v>0</v>
      </c>
      <c r="BG89" s="267">
        <f>IF($U$89="zákl. přenesená",$N$89,0)</f>
        <v>0</v>
      </c>
      <c r="BH89" s="267">
        <f>IF($U$89="sníž. přenesená",$N$89,0)</f>
        <v>0</v>
      </c>
      <c r="BI89" s="267">
        <f>IF($U$89="nulová",$N$89,0)</f>
        <v>0</v>
      </c>
      <c r="BJ89" s="219" t="s">
        <v>20</v>
      </c>
    </row>
    <row r="90" spans="2:18" s="219" customFormat="1" ht="18.75" customHeight="1">
      <c r="B90" s="220"/>
      <c r="R90" s="222"/>
    </row>
    <row r="91" spans="2:18" s="219" customFormat="1" ht="30" customHeight="1">
      <c r="B91" s="220"/>
      <c r="C91" s="270" t="s">
        <v>90</v>
      </c>
      <c r="D91" s="235"/>
      <c r="E91" s="235"/>
      <c r="F91" s="235"/>
      <c r="G91" s="235"/>
      <c r="H91" s="235"/>
      <c r="I91" s="235"/>
      <c r="J91" s="235"/>
      <c r="K91" s="235"/>
      <c r="L91" s="407">
        <f>ROUND(SUM($N$76+$N$87),2)</f>
        <v>0</v>
      </c>
      <c r="M91" s="408"/>
      <c r="N91" s="408"/>
      <c r="O91" s="408"/>
      <c r="P91" s="408"/>
      <c r="Q91" s="408"/>
      <c r="R91" s="222"/>
    </row>
    <row r="92" spans="2:18" s="219" customFormat="1" ht="7.5" customHeight="1">
      <c r="B92" s="248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</row>
    <row r="96" spans="2:18" s="219" customFormat="1" ht="7.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3"/>
    </row>
    <row r="97" spans="2:18" s="219" customFormat="1" ht="37.5" customHeight="1">
      <c r="B97" s="220"/>
      <c r="C97" s="409" t="s">
        <v>120</v>
      </c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222"/>
    </row>
    <row r="98" spans="2:18" s="219" customFormat="1" ht="7.5" customHeight="1">
      <c r="B98" s="220"/>
      <c r="R98" s="222"/>
    </row>
    <row r="99" spans="2:18" s="219" customFormat="1" ht="30.75" customHeight="1">
      <c r="B99" s="220"/>
      <c r="C99" s="218" t="s">
        <v>14</v>
      </c>
      <c r="F99" s="410" t="str">
        <f>$F$6</f>
        <v>Rekonstrukce komunikace III/00312 ul. Rooseveltova úsek Kolovratská - Kuříčko v Říčanech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R99" s="222"/>
    </row>
    <row r="100" spans="2:18" s="219" customFormat="1" ht="37.5" customHeight="1">
      <c r="B100" s="220"/>
      <c r="C100" s="254" t="s">
        <v>93</v>
      </c>
      <c r="F100" s="411" t="str">
        <f>$F$7</f>
        <v>IO 03 Chodníky, úsek Kolovratská - Na Obci</v>
      </c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R100" s="222"/>
    </row>
    <row r="101" spans="2:18" s="219" customFormat="1" ht="7.5" customHeight="1">
      <c r="B101" s="220"/>
      <c r="R101" s="222"/>
    </row>
    <row r="102" spans="2:18" s="219" customFormat="1" ht="18.75" customHeight="1">
      <c r="B102" s="220"/>
      <c r="C102" s="218" t="s">
        <v>21</v>
      </c>
      <c r="F102" s="223" t="str">
        <f>$F$9</f>
        <v>Město Říčany</v>
      </c>
      <c r="K102" s="218" t="s">
        <v>23</v>
      </c>
      <c r="M102" s="400" t="str">
        <f>IF($O$9="","",$O$9)</f>
        <v>23.06.2014</v>
      </c>
      <c r="N102" s="398"/>
      <c r="O102" s="398"/>
      <c r="P102" s="398"/>
      <c r="R102" s="222"/>
    </row>
    <row r="103" spans="2:18" s="219" customFormat="1" ht="7.5" customHeight="1">
      <c r="B103" s="220"/>
      <c r="R103" s="222"/>
    </row>
    <row r="104" spans="2:18" s="219" customFormat="1" ht="15.75" customHeight="1">
      <c r="B104" s="220"/>
      <c r="C104" s="218" t="s">
        <v>26</v>
      </c>
      <c r="F104" s="223" t="str">
        <f>$E$12</f>
        <v>Město Říčany</v>
      </c>
      <c r="K104" s="218" t="s">
        <v>31</v>
      </c>
      <c r="M104" s="401" t="str">
        <f>$E$18</f>
        <v>Sella &amp; Agreta</v>
      </c>
      <c r="N104" s="398"/>
      <c r="O104" s="398"/>
      <c r="P104" s="398"/>
      <c r="Q104" s="398"/>
      <c r="R104" s="222"/>
    </row>
    <row r="105" spans="2:18" s="219" customFormat="1" ht="15" customHeight="1">
      <c r="B105" s="220"/>
      <c r="C105" s="218" t="s">
        <v>29</v>
      </c>
      <c r="F105" s="223" t="str">
        <f>IF($E$15="","",$E$15)</f>
        <v xml:space="preserve"> </v>
      </c>
      <c r="K105" s="218" t="s">
        <v>36</v>
      </c>
      <c r="M105" s="401" t="str">
        <f>$E$21</f>
        <v>Ing. Milan Petr</v>
      </c>
      <c r="N105" s="398"/>
      <c r="O105" s="398"/>
      <c r="P105" s="398"/>
      <c r="Q105" s="398"/>
      <c r="R105" s="222"/>
    </row>
    <row r="106" spans="2:18" s="219" customFormat="1" ht="11.25" customHeight="1">
      <c r="B106" s="220"/>
      <c r="R106" s="222"/>
    </row>
    <row r="107" spans="2:27" s="275" customFormat="1" ht="30" customHeight="1">
      <c r="B107" s="271"/>
      <c r="C107" s="272" t="s">
        <v>121</v>
      </c>
      <c r="D107" s="273" t="s">
        <v>122</v>
      </c>
      <c r="E107" s="273" t="s">
        <v>59</v>
      </c>
      <c r="F107" s="402" t="s">
        <v>123</v>
      </c>
      <c r="G107" s="403"/>
      <c r="H107" s="403"/>
      <c r="I107" s="403"/>
      <c r="J107" s="273" t="s">
        <v>124</v>
      </c>
      <c r="K107" s="273" t="s">
        <v>125</v>
      </c>
      <c r="L107" s="402" t="s">
        <v>126</v>
      </c>
      <c r="M107" s="403"/>
      <c r="N107" s="402" t="s">
        <v>127</v>
      </c>
      <c r="O107" s="403"/>
      <c r="P107" s="403"/>
      <c r="Q107" s="404"/>
      <c r="R107" s="274"/>
      <c r="T107" s="276" t="s">
        <v>128</v>
      </c>
      <c r="U107" s="277" t="s">
        <v>41</v>
      </c>
      <c r="V107" s="277" t="s">
        <v>129</v>
      </c>
      <c r="W107" s="277" t="s">
        <v>130</v>
      </c>
      <c r="X107" s="277" t="s">
        <v>131</v>
      </c>
      <c r="Y107" s="277" t="s">
        <v>132</v>
      </c>
      <c r="Z107" s="277" t="s">
        <v>133</v>
      </c>
      <c r="AA107" s="278" t="s">
        <v>134</v>
      </c>
    </row>
    <row r="108" spans="2:63" s="219" customFormat="1" ht="30" customHeight="1">
      <c r="B108" s="220"/>
      <c r="C108" s="255" t="s">
        <v>101</v>
      </c>
      <c r="N108" s="397">
        <f>$BK$108</f>
        <v>0</v>
      </c>
      <c r="O108" s="398"/>
      <c r="P108" s="398"/>
      <c r="Q108" s="398"/>
      <c r="R108" s="222"/>
      <c r="T108" s="279"/>
      <c r="U108" s="226"/>
      <c r="V108" s="226"/>
      <c r="W108" s="280">
        <f>$W$109</f>
        <v>1283.634702</v>
      </c>
      <c r="X108" s="226"/>
      <c r="Y108" s="280">
        <f>$Y$109</f>
        <v>369.0412916</v>
      </c>
      <c r="Z108" s="226"/>
      <c r="AA108" s="281">
        <f>$AA$109</f>
        <v>406.21156</v>
      </c>
      <c r="AT108" s="219" t="s">
        <v>76</v>
      </c>
      <c r="AU108" s="219" t="s">
        <v>107</v>
      </c>
      <c r="BK108" s="282">
        <f>$BK$109</f>
        <v>0</v>
      </c>
    </row>
    <row r="109" spans="2:63" s="284" customFormat="1" ht="37.5" customHeight="1">
      <c r="B109" s="283"/>
      <c r="D109" s="285" t="s">
        <v>108</v>
      </c>
      <c r="N109" s="399">
        <f>$BK$109</f>
        <v>0</v>
      </c>
      <c r="O109" s="390"/>
      <c r="P109" s="390"/>
      <c r="Q109" s="390"/>
      <c r="R109" s="286"/>
      <c r="T109" s="287"/>
      <c r="W109" s="288">
        <f>$W$110+$W$140+$W$142+$W$158+$W$160+$W$176+$W$179</f>
        <v>1283.634702</v>
      </c>
      <c r="Y109" s="288">
        <f>$Y$110+$Y$140+$Y$142+$Y$158+$Y$160+$Y$176+$Y$179</f>
        <v>369.0412916</v>
      </c>
      <c r="AA109" s="289">
        <f>$AA$110+$AA$140+$AA$142+$AA$158+$AA$160+$AA$176+$AA$179</f>
        <v>406.21156</v>
      </c>
      <c r="AR109" s="290" t="s">
        <v>20</v>
      </c>
      <c r="AT109" s="290" t="s">
        <v>76</v>
      </c>
      <c r="AU109" s="290" t="s">
        <v>77</v>
      </c>
      <c r="AY109" s="290" t="s">
        <v>135</v>
      </c>
      <c r="BK109" s="291">
        <f>$BK$110+$BK$140+$BK$142+$BK$158+$BK$160+$BK$176+$BK$179</f>
        <v>0</v>
      </c>
    </row>
    <row r="110" spans="2:63" s="284" customFormat="1" ht="21" customHeight="1">
      <c r="B110" s="283"/>
      <c r="D110" s="292" t="s">
        <v>109</v>
      </c>
      <c r="N110" s="389">
        <f>$BK$110</f>
        <v>0</v>
      </c>
      <c r="O110" s="390"/>
      <c r="P110" s="390"/>
      <c r="Q110" s="390"/>
      <c r="R110" s="286"/>
      <c r="T110" s="287"/>
      <c r="W110" s="288">
        <f>SUM($W$111:$W$139)</f>
        <v>670.141828</v>
      </c>
      <c r="Y110" s="288">
        <f>SUM($Y$111:$Y$139)</f>
        <v>52.978500000000004</v>
      </c>
      <c r="AA110" s="289">
        <f>SUM($AA$111:$AA$139)</f>
        <v>405.71000000000004</v>
      </c>
      <c r="AR110" s="290" t="s">
        <v>20</v>
      </c>
      <c r="AT110" s="290" t="s">
        <v>76</v>
      </c>
      <c r="AU110" s="290" t="s">
        <v>20</v>
      </c>
      <c r="AY110" s="290" t="s">
        <v>135</v>
      </c>
      <c r="BK110" s="291">
        <f>SUM($BK$111:$BK$139)</f>
        <v>0</v>
      </c>
    </row>
    <row r="111" spans="2:64" s="219" customFormat="1" ht="27" customHeight="1" hidden="1">
      <c r="B111" s="220"/>
      <c r="C111" s="293" t="s">
        <v>20</v>
      </c>
      <c r="D111" s="293" t="s">
        <v>136</v>
      </c>
      <c r="E111" s="294" t="s">
        <v>524</v>
      </c>
      <c r="F111" s="391" t="s">
        <v>525</v>
      </c>
      <c r="G111" s="392"/>
      <c r="H111" s="392"/>
      <c r="I111" s="392"/>
      <c r="J111" s="295" t="s">
        <v>296</v>
      </c>
      <c r="K111" s="296">
        <v>0</v>
      </c>
      <c r="L111" s="393">
        <v>0</v>
      </c>
      <c r="M111" s="392"/>
      <c r="N111" s="393">
        <f>ROUND($L$111*$K$111,2)</f>
        <v>0</v>
      </c>
      <c r="O111" s="392"/>
      <c r="P111" s="392"/>
      <c r="Q111" s="392"/>
      <c r="R111" s="222"/>
      <c r="T111" s="297"/>
      <c r="U111" s="298" t="s">
        <v>42</v>
      </c>
      <c r="V111" s="299">
        <v>0.288</v>
      </c>
      <c r="W111" s="299">
        <f>$V$111*$K$111</f>
        <v>0</v>
      </c>
      <c r="X111" s="299">
        <v>0.00018</v>
      </c>
      <c r="Y111" s="299">
        <f>$X$111*$K$111</f>
        <v>0</v>
      </c>
      <c r="Z111" s="299">
        <v>0</v>
      </c>
      <c r="AA111" s="300">
        <f>$Z$111*$K$111</f>
        <v>0</v>
      </c>
      <c r="AR111" s="219" t="s">
        <v>140</v>
      </c>
      <c r="AT111" s="219" t="s">
        <v>136</v>
      </c>
      <c r="AU111" s="219" t="s">
        <v>80</v>
      </c>
      <c r="AY111" s="219" t="s">
        <v>135</v>
      </c>
      <c r="BE111" s="267">
        <f>IF($U$111="základní",$N$111,0)</f>
        <v>0</v>
      </c>
      <c r="BF111" s="267">
        <f>IF($U$111="snížená",$N$111,0)</f>
        <v>0</v>
      </c>
      <c r="BG111" s="267">
        <f>IF($U$111="zákl. přenesená",$N$111,0)</f>
        <v>0</v>
      </c>
      <c r="BH111" s="267">
        <f>IF($U$111="sníž. přenesená",$N$111,0)</f>
        <v>0</v>
      </c>
      <c r="BI111" s="267">
        <f>IF($U$111="nulová",$N$111,0)</f>
        <v>0</v>
      </c>
      <c r="BJ111" s="219" t="s">
        <v>20</v>
      </c>
      <c r="BK111" s="267">
        <f>ROUND($L$111*$K$111,2)</f>
        <v>0</v>
      </c>
      <c r="BL111" s="219" t="s">
        <v>140</v>
      </c>
    </row>
    <row r="112" spans="2:64" s="219" customFormat="1" ht="27" customHeight="1" hidden="1">
      <c r="B112" s="220"/>
      <c r="C112" s="293" t="s">
        <v>80</v>
      </c>
      <c r="D112" s="293" t="s">
        <v>136</v>
      </c>
      <c r="E112" s="294" t="s">
        <v>526</v>
      </c>
      <c r="F112" s="391" t="s">
        <v>527</v>
      </c>
      <c r="G112" s="392"/>
      <c r="H112" s="392"/>
      <c r="I112" s="392"/>
      <c r="J112" s="295" t="s">
        <v>139</v>
      </c>
      <c r="K112" s="296">
        <v>0</v>
      </c>
      <c r="L112" s="393">
        <v>0</v>
      </c>
      <c r="M112" s="392"/>
      <c r="N112" s="393">
        <f>ROUND($L$112*$K$112,2)</f>
        <v>0</v>
      </c>
      <c r="O112" s="392"/>
      <c r="P112" s="392"/>
      <c r="Q112" s="392"/>
      <c r="R112" s="222"/>
      <c r="T112" s="297"/>
      <c r="U112" s="298" t="s">
        <v>42</v>
      </c>
      <c r="V112" s="299">
        <v>0.172</v>
      </c>
      <c r="W112" s="299">
        <f>$V$112*$K$112</f>
        <v>0</v>
      </c>
      <c r="X112" s="299">
        <v>0</v>
      </c>
      <c r="Y112" s="299">
        <f>$X$112*$K$112</f>
        <v>0</v>
      </c>
      <c r="Z112" s="299">
        <v>0</v>
      </c>
      <c r="AA112" s="300">
        <f>$Z$112*$K$112</f>
        <v>0</v>
      </c>
      <c r="AR112" s="219" t="s">
        <v>140</v>
      </c>
      <c r="AT112" s="219" t="s">
        <v>136</v>
      </c>
      <c r="AU112" s="219" t="s">
        <v>80</v>
      </c>
      <c r="AY112" s="219" t="s">
        <v>135</v>
      </c>
      <c r="BE112" s="267">
        <f>IF($U$112="základní",$N$112,0)</f>
        <v>0</v>
      </c>
      <c r="BF112" s="267">
        <f>IF($U$112="snížená",$N$112,0)</f>
        <v>0</v>
      </c>
      <c r="BG112" s="267">
        <f>IF($U$112="zákl. přenesená",$N$112,0)</f>
        <v>0</v>
      </c>
      <c r="BH112" s="267">
        <f>IF($U$112="sníž. přenesená",$N$112,0)</f>
        <v>0</v>
      </c>
      <c r="BI112" s="267">
        <f>IF($U$112="nulová",$N$112,0)</f>
        <v>0</v>
      </c>
      <c r="BJ112" s="219" t="s">
        <v>20</v>
      </c>
      <c r="BK112" s="267">
        <f>ROUND($L$112*$K$112,2)</f>
        <v>0</v>
      </c>
      <c r="BL112" s="219" t="s">
        <v>140</v>
      </c>
    </row>
    <row r="113" spans="2:64" s="219" customFormat="1" ht="15.75" customHeight="1" hidden="1">
      <c r="B113" s="220"/>
      <c r="C113" s="293" t="s">
        <v>143</v>
      </c>
      <c r="D113" s="293" t="s">
        <v>136</v>
      </c>
      <c r="E113" s="294" t="s">
        <v>528</v>
      </c>
      <c r="F113" s="391" t="s">
        <v>529</v>
      </c>
      <c r="G113" s="392"/>
      <c r="H113" s="392"/>
      <c r="I113" s="392"/>
      <c r="J113" s="295" t="s">
        <v>296</v>
      </c>
      <c r="K113" s="296">
        <v>0</v>
      </c>
      <c r="L113" s="393">
        <v>0</v>
      </c>
      <c r="M113" s="392"/>
      <c r="N113" s="393">
        <f>ROUND($L$113*$K$113,2)</f>
        <v>0</v>
      </c>
      <c r="O113" s="392"/>
      <c r="P113" s="392"/>
      <c r="Q113" s="392"/>
      <c r="R113" s="222"/>
      <c r="T113" s="297"/>
      <c r="U113" s="298" t="s">
        <v>42</v>
      </c>
      <c r="V113" s="299">
        <v>0.49</v>
      </c>
      <c r="W113" s="299">
        <f>$V$113*$K$113</f>
        <v>0</v>
      </c>
      <c r="X113" s="299">
        <v>0</v>
      </c>
      <c r="Y113" s="299">
        <f>$X$113*$K$113</f>
        <v>0</v>
      </c>
      <c r="Z113" s="299">
        <v>0</v>
      </c>
      <c r="AA113" s="300">
        <f>$Z$113*$K$113</f>
        <v>0</v>
      </c>
      <c r="AR113" s="219" t="s">
        <v>140</v>
      </c>
      <c r="AT113" s="219" t="s">
        <v>136</v>
      </c>
      <c r="AU113" s="219" t="s">
        <v>80</v>
      </c>
      <c r="AY113" s="219" t="s">
        <v>135</v>
      </c>
      <c r="BE113" s="267">
        <f>IF($U$113="základní",$N$113,0)</f>
        <v>0</v>
      </c>
      <c r="BF113" s="267">
        <f>IF($U$113="snížená",$N$113,0)</f>
        <v>0</v>
      </c>
      <c r="BG113" s="267">
        <f>IF($U$113="zákl. přenesená",$N$113,0)</f>
        <v>0</v>
      </c>
      <c r="BH113" s="267">
        <f>IF($U$113="sníž. přenesená",$N$113,0)</f>
        <v>0</v>
      </c>
      <c r="BI113" s="267">
        <f>IF($U$113="nulová",$N$113,0)</f>
        <v>0</v>
      </c>
      <c r="BJ113" s="219" t="s">
        <v>20</v>
      </c>
      <c r="BK113" s="267">
        <f>ROUND($L$113*$K$113,2)</f>
        <v>0</v>
      </c>
      <c r="BL113" s="219" t="s">
        <v>140</v>
      </c>
    </row>
    <row r="114" spans="2:64" s="219" customFormat="1" ht="27" customHeight="1">
      <c r="B114" s="220"/>
      <c r="C114" s="293" t="s">
        <v>140</v>
      </c>
      <c r="D114" s="293" t="s">
        <v>136</v>
      </c>
      <c r="E114" s="294" t="s">
        <v>530</v>
      </c>
      <c r="F114" s="391" t="s">
        <v>531</v>
      </c>
      <c r="G114" s="392"/>
      <c r="H114" s="392"/>
      <c r="I114" s="392"/>
      <c r="J114" s="295" t="s">
        <v>164</v>
      </c>
      <c r="K114" s="296">
        <v>26</v>
      </c>
      <c r="L114" s="393">
        <v>0</v>
      </c>
      <c r="M114" s="392"/>
      <c r="N114" s="393">
        <f>ROUND($L$114*$K$114,2)</f>
        <v>0</v>
      </c>
      <c r="O114" s="392"/>
      <c r="P114" s="392"/>
      <c r="Q114" s="392"/>
      <c r="R114" s="222"/>
      <c r="T114" s="297"/>
      <c r="U114" s="298" t="s">
        <v>42</v>
      </c>
      <c r="V114" s="299">
        <v>2.32</v>
      </c>
      <c r="W114" s="299">
        <f>$V$114*$K$114</f>
        <v>60.31999999999999</v>
      </c>
      <c r="X114" s="299">
        <v>0</v>
      </c>
      <c r="Y114" s="299">
        <f>$X$114*$K$114</f>
        <v>0</v>
      </c>
      <c r="Z114" s="299">
        <v>0</v>
      </c>
      <c r="AA114" s="300">
        <f>$Z$114*$K$114</f>
        <v>0</v>
      </c>
      <c r="AR114" s="219" t="s">
        <v>140</v>
      </c>
      <c r="AT114" s="219" t="s">
        <v>136</v>
      </c>
      <c r="AU114" s="219" t="s">
        <v>80</v>
      </c>
      <c r="AY114" s="219" t="s">
        <v>135</v>
      </c>
      <c r="BE114" s="267">
        <f>IF($U$114="základní",$N$114,0)</f>
        <v>0</v>
      </c>
      <c r="BF114" s="267">
        <f>IF($U$114="snížená",$N$114,0)</f>
        <v>0</v>
      </c>
      <c r="BG114" s="267">
        <f>IF($U$114="zákl. přenesená",$N$114,0)</f>
        <v>0</v>
      </c>
      <c r="BH114" s="267">
        <f>IF($U$114="sníž. přenesená",$N$114,0)</f>
        <v>0</v>
      </c>
      <c r="BI114" s="267">
        <f>IF($U$114="nulová",$N$114,0)</f>
        <v>0</v>
      </c>
      <c r="BJ114" s="219" t="s">
        <v>20</v>
      </c>
      <c r="BK114" s="267">
        <f>ROUND($L$114*$K$114,2)</f>
        <v>0</v>
      </c>
      <c r="BL114" s="219" t="s">
        <v>140</v>
      </c>
    </row>
    <row r="115" spans="2:64" s="219" customFormat="1" ht="27" customHeight="1" hidden="1">
      <c r="B115" s="220"/>
      <c r="C115" s="293" t="s">
        <v>148</v>
      </c>
      <c r="D115" s="293" t="s">
        <v>136</v>
      </c>
      <c r="E115" s="294" t="s">
        <v>532</v>
      </c>
      <c r="F115" s="391" t="s">
        <v>533</v>
      </c>
      <c r="G115" s="392"/>
      <c r="H115" s="392"/>
      <c r="I115" s="392"/>
      <c r="J115" s="295" t="s">
        <v>296</v>
      </c>
      <c r="K115" s="296">
        <v>0</v>
      </c>
      <c r="L115" s="393">
        <v>0</v>
      </c>
      <c r="M115" s="392"/>
      <c r="N115" s="393">
        <f>ROUND($L$115*$K$115,2)</f>
        <v>0</v>
      </c>
      <c r="O115" s="392"/>
      <c r="P115" s="392"/>
      <c r="Q115" s="392"/>
      <c r="R115" s="222"/>
      <c r="T115" s="297"/>
      <c r="U115" s="298" t="s">
        <v>42</v>
      </c>
      <c r="V115" s="299">
        <v>0.622</v>
      </c>
      <c r="W115" s="299">
        <f>$V$115*$K$115</f>
        <v>0</v>
      </c>
      <c r="X115" s="299">
        <v>0</v>
      </c>
      <c r="Y115" s="299">
        <f>$X$115*$K$115</f>
        <v>0</v>
      </c>
      <c r="Z115" s="299">
        <v>0</v>
      </c>
      <c r="AA115" s="300">
        <f>$Z$115*$K$115</f>
        <v>0</v>
      </c>
      <c r="AR115" s="219" t="s">
        <v>140</v>
      </c>
      <c r="AT115" s="219" t="s">
        <v>136</v>
      </c>
      <c r="AU115" s="219" t="s">
        <v>80</v>
      </c>
      <c r="AY115" s="219" t="s">
        <v>135</v>
      </c>
      <c r="BE115" s="267">
        <f>IF($U$115="základní",$N$115,0)</f>
        <v>0</v>
      </c>
      <c r="BF115" s="267">
        <f>IF($U$115="snížená",$N$115,0)</f>
        <v>0</v>
      </c>
      <c r="BG115" s="267">
        <f>IF($U$115="zákl. přenesená",$N$115,0)</f>
        <v>0</v>
      </c>
      <c r="BH115" s="267">
        <f>IF($U$115="sníž. přenesená",$N$115,0)</f>
        <v>0</v>
      </c>
      <c r="BI115" s="267">
        <f>IF($U$115="nulová",$N$115,0)</f>
        <v>0</v>
      </c>
      <c r="BJ115" s="219" t="s">
        <v>20</v>
      </c>
      <c r="BK115" s="267">
        <f>ROUND($L$115*$K$115,2)</f>
        <v>0</v>
      </c>
      <c r="BL115" s="219" t="s">
        <v>140</v>
      </c>
    </row>
    <row r="116" spans="2:64" s="219" customFormat="1" ht="27" customHeight="1" hidden="1">
      <c r="B116" s="220"/>
      <c r="C116" s="293" t="s">
        <v>151</v>
      </c>
      <c r="D116" s="293" t="s">
        <v>136</v>
      </c>
      <c r="E116" s="294" t="s">
        <v>534</v>
      </c>
      <c r="F116" s="391" t="s">
        <v>535</v>
      </c>
      <c r="G116" s="392"/>
      <c r="H116" s="392"/>
      <c r="I116" s="392"/>
      <c r="J116" s="295" t="s">
        <v>164</v>
      </c>
      <c r="K116" s="296">
        <v>0</v>
      </c>
      <c r="L116" s="393">
        <v>0</v>
      </c>
      <c r="M116" s="392"/>
      <c r="N116" s="393">
        <f>ROUND($L$116*$K$116,2)</f>
        <v>0</v>
      </c>
      <c r="O116" s="392"/>
      <c r="P116" s="392"/>
      <c r="Q116" s="392"/>
      <c r="R116" s="222"/>
      <c r="T116" s="297"/>
      <c r="U116" s="298" t="s">
        <v>42</v>
      </c>
      <c r="V116" s="299">
        <v>0.116</v>
      </c>
      <c r="W116" s="299">
        <f>$V$116*$K$116</f>
        <v>0</v>
      </c>
      <c r="X116" s="299">
        <v>0</v>
      </c>
      <c r="Y116" s="299">
        <f>$X$116*$K$116</f>
        <v>0</v>
      </c>
      <c r="Z116" s="299">
        <v>0</v>
      </c>
      <c r="AA116" s="300">
        <f>$Z$116*$K$116</f>
        <v>0</v>
      </c>
      <c r="AR116" s="219" t="s">
        <v>140</v>
      </c>
      <c r="AT116" s="219" t="s">
        <v>136</v>
      </c>
      <c r="AU116" s="219" t="s">
        <v>80</v>
      </c>
      <c r="AY116" s="219" t="s">
        <v>135</v>
      </c>
      <c r="BE116" s="267">
        <f>IF($U$116="základní",$N$116,0)</f>
        <v>0</v>
      </c>
      <c r="BF116" s="267">
        <f>IF($U$116="snížená",$N$116,0)</f>
        <v>0</v>
      </c>
      <c r="BG116" s="267">
        <f>IF($U$116="zákl. přenesená",$N$116,0)</f>
        <v>0</v>
      </c>
      <c r="BH116" s="267">
        <f>IF($U$116="sníž. přenesená",$N$116,0)</f>
        <v>0</v>
      </c>
      <c r="BI116" s="267">
        <f>IF($U$116="nulová",$N$116,0)</f>
        <v>0</v>
      </c>
      <c r="BJ116" s="219" t="s">
        <v>20</v>
      </c>
      <c r="BK116" s="267">
        <f>ROUND($L$116*$K$116,2)</f>
        <v>0</v>
      </c>
      <c r="BL116" s="219" t="s">
        <v>140</v>
      </c>
    </row>
    <row r="117" spans="2:64" s="219" customFormat="1" ht="15.75" customHeight="1">
      <c r="B117" s="220"/>
      <c r="C117" s="293" t="s">
        <v>154</v>
      </c>
      <c r="D117" s="293" t="s">
        <v>136</v>
      </c>
      <c r="E117" s="294" t="s">
        <v>536</v>
      </c>
      <c r="F117" s="391" t="s">
        <v>537</v>
      </c>
      <c r="G117" s="392"/>
      <c r="H117" s="392"/>
      <c r="I117" s="392"/>
      <c r="J117" s="295" t="s">
        <v>160</v>
      </c>
      <c r="K117" s="296">
        <v>25</v>
      </c>
      <c r="L117" s="393">
        <v>0</v>
      </c>
      <c r="M117" s="392"/>
      <c r="N117" s="393">
        <f>ROUND($L$117*$K$117,2)</f>
        <v>0</v>
      </c>
      <c r="O117" s="392"/>
      <c r="P117" s="392"/>
      <c r="Q117" s="392"/>
      <c r="R117" s="222"/>
      <c r="T117" s="297"/>
      <c r="U117" s="298" t="s">
        <v>42</v>
      </c>
      <c r="V117" s="299">
        <v>0.227</v>
      </c>
      <c r="W117" s="299">
        <f>$V$117*$K$117</f>
        <v>5.675</v>
      </c>
      <c r="X117" s="299">
        <v>0</v>
      </c>
      <c r="Y117" s="299">
        <f>$X$117*$K$117</f>
        <v>0</v>
      </c>
      <c r="Z117" s="299">
        <v>0.23</v>
      </c>
      <c r="AA117" s="300">
        <f>$Z$117*$K$117</f>
        <v>5.75</v>
      </c>
      <c r="AR117" s="219" t="s">
        <v>140</v>
      </c>
      <c r="AT117" s="219" t="s">
        <v>136</v>
      </c>
      <c r="AU117" s="219" t="s">
        <v>80</v>
      </c>
      <c r="AY117" s="219" t="s">
        <v>135</v>
      </c>
      <c r="BE117" s="267">
        <f>IF($U$117="základní",$N$117,0)</f>
        <v>0</v>
      </c>
      <c r="BF117" s="267">
        <f>IF($U$117="snížená",$N$117,0)</f>
        <v>0</v>
      </c>
      <c r="BG117" s="267">
        <f>IF($U$117="zákl. přenesená",$N$117,0)</f>
        <v>0</v>
      </c>
      <c r="BH117" s="267">
        <f>IF($U$117="sníž. přenesená",$N$117,0)</f>
        <v>0</v>
      </c>
      <c r="BI117" s="267">
        <f>IF($U$117="nulová",$N$117,0)</f>
        <v>0</v>
      </c>
      <c r="BJ117" s="219" t="s">
        <v>20</v>
      </c>
      <c r="BK117" s="267">
        <f>ROUND($L$117*$K$117,2)</f>
        <v>0</v>
      </c>
      <c r="BL117" s="219" t="s">
        <v>140</v>
      </c>
    </row>
    <row r="118" spans="2:64" s="219" customFormat="1" ht="27" customHeight="1">
      <c r="B118" s="220"/>
      <c r="C118" s="293" t="s">
        <v>157</v>
      </c>
      <c r="D118" s="293" t="s">
        <v>136</v>
      </c>
      <c r="E118" s="294" t="s">
        <v>141</v>
      </c>
      <c r="F118" s="391" t="s">
        <v>538</v>
      </c>
      <c r="G118" s="392"/>
      <c r="H118" s="392"/>
      <c r="I118" s="392"/>
      <c r="J118" s="295" t="s">
        <v>139</v>
      </c>
      <c r="K118" s="296">
        <v>606</v>
      </c>
      <c r="L118" s="393">
        <v>0</v>
      </c>
      <c r="M118" s="392"/>
      <c r="N118" s="393">
        <f>ROUND($L$118*$K$118,2)</f>
        <v>0</v>
      </c>
      <c r="O118" s="392"/>
      <c r="P118" s="392"/>
      <c r="Q118" s="392"/>
      <c r="R118" s="222"/>
      <c r="T118" s="297"/>
      <c r="U118" s="298" t="s">
        <v>42</v>
      </c>
      <c r="V118" s="299">
        <v>0.21</v>
      </c>
      <c r="W118" s="299">
        <f>$V$118*$K$118</f>
        <v>127.25999999999999</v>
      </c>
      <c r="X118" s="299">
        <v>0</v>
      </c>
      <c r="Y118" s="299">
        <f>$X$118*$K$118</f>
        <v>0</v>
      </c>
      <c r="Z118" s="299">
        <v>0.26</v>
      </c>
      <c r="AA118" s="300">
        <f>$Z$118*$K$118</f>
        <v>157.56</v>
      </c>
      <c r="AR118" s="219" t="s">
        <v>140</v>
      </c>
      <c r="AT118" s="219" t="s">
        <v>136</v>
      </c>
      <c r="AU118" s="219" t="s">
        <v>80</v>
      </c>
      <c r="AY118" s="219" t="s">
        <v>135</v>
      </c>
      <c r="BE118" s="267">
        <f>IF($U$118="základní",$N$118,0)</f>
        <v>0</v>
      </c>
      <c r="BF118" s="267">
        <f>IF($U$118="snížená",$N$118,0)</f>
        <v>0</v>
      </c>
      <c r="BG118" s="267">
        <f>IF($U$118="zákl. přenesená",$N$118,0)</f>
        <v>0</v>
      </c>
      <c r="BH118" s="267">
        <f>IF($U$118="sníž. přenesená",$N$118,0)</f>
        <v>0</v>
      </c>
      <c r="BI118" s="267">
        <f>IF($U$118="nulová",$N$118,0)</f>
        <v>0</v>
      </c>
      <c r="BJ118" s="219" t="s">
        <v>20</v>
      </c>
      <c r="BK118" s="267">
        <f>ROUND($L$118*$K$118,2)</f>
        <v>0</v>
      </c>
      <c r="BL118" s="219" t="s">
        <v>140</v>
      </c>
    </row>
    <row r="119" spans="2:64" s="219" customFormat="1" ht="27" customHeight="1" hidden="1">
      <c r="B119" s="220"/>
      <c r="C119" s="293" t="s">
        <v>161</v>
      </c>
      <c r="D119" s="293" t="s">
        <v>136</v>
      </c>
      <c r="E119" s="294" t="s">
        <v>539</v>
      </c>
      <c r="F119" s="391" t="s">
        <v>540</v>
      </c>
      <c r="G119" s="392"/>
      <c r="H119" s="392"/>
      <c r="I119" s="392"/>
      <c r="J119" s="295" t="s">
        <v>139</v>
      </c>
      <c r="K119" s="296">
        <v>0</v>
      </c>
      <c r="L119" s="393">
        <v>0</v>
      </c>
      <c r="M119" s="392"/>
      <c r="N119" s="393">
        <f>ROUND($L$119*$K$119,2)</f>
        <v>0</v>
      </c>
      <c r="O119" s="392"/>
      <c r="P119" s="392"/>
      <c r="Q119" s="392"/>
      <c r="R119" s="222"/>
      <c r="T119" s="297"/>
      <c r="U119" s="298" t="s">
        <v>42</v>
      </c>
      <c r="V119" s="299">
        <v>0.078</v>
      </c>
      <c r="W119" s="299">
        <f>$V$119*$K$119</f>
        <v>0</v>
      </c>
      <c r="X119" s="299">
        <v>0</v>
      </c>
      <c r="Y119" s="299">
        <f>$X$119*$K$119</f>
        <v>0</v>
      </c>
      <c r="Z119" s="299">
        <v>0.181</v>
      </c>
      <c r="AA119" s="300">
        <f>$Z$119*$K$119</f>
        <v>0</v>
      </c>
      <c r="AR119" s="219" t="s">
        <v>140</v>
      </c>
      <c r="AT119" s="219" t="s">
        <v>136</v>
      </c>
      <c r="AU119" s="219" t="s">
        <v>80</v>
      </c>
      <c r="AY119" s="219" t="s">
        <v>135</v>
      </c>
      <c r="BE119" s="267">
        <f>IF($U$119="základní",$N$119,0)</f>
        <v>0</v>
      </c>
      <c r="BF119" s="267">
        <f>IF($U$119="snížená",$N$119,0)</f>
        <v>0</v>
      </c>
      <c r="BG119" s="267">
        <f>IF($U$119="zákl. přenesená",$N$119,0)</f>
        <v>0</v>
      </c>
      <c r="BH119" s="267">
        <f>IF($U$119="sníž. přenesená",$N$119,0)</f>
        <v>0</v>
      </c>
      <c r="BI119" s="267">
        <f>IF($U$119="nulová",$N$119,0)</f>
        <v>0</v>
      </c>
      <c r="BJ119" s="219" t="s">
        <v>20</v>
      </c>
      <c r="BK119" s="267">
        <f>ROUND($L$119*$K$119,2)</f>
        <v>0</v>
      </c>
      <c r="BL119" s="219" t="s">
        <v>140</v>
      </c>
    </row>
    <row r="120" spans="2:64" s="219" customFormat="1" ht="27" customHeight="1">
      <c r="B120" s="220"/>
      <c r="C120" s="293" t="s">
        <v>24</v>
      </c>
      <c r="D120" s="293" t="s">
        <v>136</v>
      </c>
      <c r="E120" s="294" t="s">
        <v>541</v>
      </c>
      <c r="F120" s="391" t="s">
        <v>542</v>
      </c>
      <c r="G120" s="392"/>
      <c r="H120" s="392"/>
      <c r="I120" s="392"/>
      <c r="J120" s="295" t="s">
        <v>139</v>
      </c>
      <c r="K120" s="296">
        <v>606</v>
      </c>
      <c r="L120" s="393">
        <v>0</v>
      </c>
      <c r="M120" s="392"/>
      <c r="N120" s="393">
        <f>ROUND($L$120*$K$120,2)</f>
        <v>0</v>
      </c>
      <c r="O120" s="392"/>
      <c r="P120" s="392"/>
      <c r="Q120" s="392"/>
      <c r="R120" s="222"/>
      <c r="T120" s="297"/>
      <c r="U120" s="298" t="s">
        <v>42</v>
      </c>
      <c r="V120" s="299">
        <v>0.119</v>
      </c>
      <c r="W120" s="299">
        <f>$V$120*$K$120</f>
        <v>72.11399999999999</v>
      </c>
      <c r="X120" s="299">
        <v>0</v>
      </c>
      <c r="Y120" s="299">
        <f>$X$120*$K$120</f>
        <v>0</v>
      </c>
      <c r="Z120" s="299">
        <v>0.4</v>
      </c>
      <c r="AA120" s="300">
        <f>$Z$120*$K$120</f>
        <v>242.4</v>
      </c>
      <c r="AR120" s="219" t="s">
        <v>140</v>
      </c>
      <c r="AT120" s="219" t="s">
        <v>136</v>
      </c>
      <c r="AU120" s="219" t="s">
        <v>80</v>
      </c>
      <c r="AY120" s="219" t="s">
        <v>135</v>
      </c>
      <c r="BE120" s="267">
        <f>IF($U$120="základní",$N$120,0)</f>
        <v>0</v>
      </c>
      <c r="BF120" s="267">
        <f>IF($U$120="snížená",$N$120,0)</f>
        <v>0</v>
      </c>
      <c r="BG120" s="267">
        <f>IF($U$120="zákl. přenesená",$N$120,0)</f>
        <v>0</v>
      </c>
      <c r="BH120" s="267">
        <f>IF($U$120="sníž. přenesená",$N$120,0)</f>
        <v>0</v>
      </c>
      <c r="BI120" s="267">
        <f>IF($U$120="nulová",$N$120,0)</f>
        <v>0</v>
      </c>
      <c r="BJ120" s="219" t="s">
        <v>20</v>
      </c>
      <c r="BK120" s="267">
        <f>ROUND($L$120*$K$120,2)</f>
        <v>0</v>
      </c>
      <c r="BL120" s="219" t="s">
        <v>140</v>
      </c>
    </row>
    <row r="121" spans="2:64" s="219" customFormat="1" ht="15.75" customHeight="1" hidden="1">
      <c r="B121" s="220"/>
      <c r="C121" s="293" t="s">
        <v>167</v>
      </c>
      <c r="D121" s="293" t="s">
        <v>136</v>
      </c>
      <c r="E121" s="294" t="s">
        <v>543</v>
      </c>
      <c r="F121" s="391" t="s">
        <v>544</v>
      </c>
      <c r="G121" s="392"/>
      <c r="H121" s="392"/>
      <c r="I121" s="392"/>
      <c r="J121" s="295" t="s">
        <v>139</v>
      </c>
      <c r="K121" s="296">
        <v>0</v>
      </c>
      <c r="L121" s="393">
        <v>0</v>
      </c>
      <c r="M121" s="392"/>
      <c r="N121" s="393">
        <f>ROUND($L$121*$K$121,2)</f>
        <v>0</v>
      </c>
      <c r="O121" s="392"/>
      <c r="P121" s="392"/>
      <c r="Q121" s="392"/>
      <c r="R121" s="222"/>
      <c r="T121" s="297"/>
      <c r="U121" s="298" t="s">
        <v>42</v>
      </c>
      <c r="V121" s="299">
        <v>0.062</v>
      </c>
      <c r="W121" s="299">
        <f>$V$121*$K$121</f>
        <v>0</v>
      </c>
      <c r="X121" s="299">
        <v>0</v>
      </c>
      <c r="Y121" s="299">
        <f>$X$121*$K$121</f>
        <v>0</v>
      </c>
      <c r="Z121" s="299">
        <v>0.355</v>
      </c>
      <c r="AA121" s="300">
        <f>$Z$121*$K$121</f>
        <v>0</v>
      </c>
      <c r="AR121" s="219" t="s">
        <v>140</v>
      </c>
      <c r="AT121" s="219" t="s">
        <v>136</v>
      </c>
      <c r="AU121" s="219" t="s">
        <v>80</v>
      </c>
      <c r="AY121" s="219" t="s">
        <v>135</v>
      </c>
      <c r="BE121" s="267">
        <f>IF($U$121="základní",$N$121,0)</f>
        <v>0</v>
      </c>
      <c r="BF121" s="267">
        <f>IF($U$121="snížená",$N$121,0)</f>
        <v>0</v>
      </c>
      <c r="BG121" s="267">
        <f>IF($U$121="zákl. přenesená",$N$121,0)</f>
        <v>0</v>
      </c>
      <c r="BH121" s="267">
        <f>IF($U$121="sníž. přenesená",$N$121,0)</f>
        <v>0</v>
      </c>
      <c r="BI121" s="267">
        <f>IF($U$121="nulová",$N$121,0)</f>
        <v>0</v>
      </c>
      <c r="BJ121" s="219" t="s">
        <v>20</v>
      </c>
      <c r="BK121" s="267">
        <f>ROUND($L$121*$K$121,2)</f>
        <v>0</v>
      </c>
      <c r="BL121" s="219" t="s">
        <v>140</v>
      </c>
    </row>
    <row r="122" spans="2:64" s="219" customFormat="1" ht="27" customHeight="1">
      <c r="B122" s="220"/>
      <c r="C122" s="293" t="s">
        <v>170</v>
      </c>
      <c r="D122" s="293" t="s">
        <v>136</v>
      </c>
      <c r="E122" s="294" t="s">
        <v>162</v>
      </c>
      <c r="F122" s="391" t="s">
        <v>163</v>
      </c>
      <c r="G122" s="392"/>
      <c r="H122" s="392"/>
      <c r="I122" s="392"/>
      <c r="J122" s="295" t="s">
        <v>164</v>
      </c>
      <c r="K122" s="296">
        <v>50</v>
      </c>
      <c r="L122" s="393">
        <v>0</v>
      </c>
      <c r="M122" s="392"/>
      <c r="N122" s="393">
        <f>ROUND($L$122*$K$122,2)</f>
        <v>0</v>
      </c>
      <c r="O122" s="392"/>
      <c r="P122" s="392"/>
      <c r="Q122" s="392"/>
      <c r="R122" s="222"/>
      <c r="T122" s="297"/>
      <c r="U122" s="298" t="s">
        <v>42</v>
      </c>
      <c r="V122" s="299">
        <v>1.548</v>
      </c>
      <c r="W122" s="299">
        <f>$V$122*$K$122</f>
        <v>77.4</v>
      </c>
      <c r="X122" s="299">
        <v>0</v>
      </c>
      <c r="Y122" s="299">
        <f>$X$122*$K$122</f>
        <v>0</v>
      </c>
      <c r="Z122" s="299">
        <v>0</v>
      </c>
      <c r="AA122" s="300">
        <f>$Z$122*$K$122</f>
        <v>0</v>
      </c>
      <c r="AR122" s="219" t="s">
        <v>140</v>
      </c>
      <c r="AT122" s="219" t="s">
        <v>136</v>
      </c>
      <c r="AU122" s="219" t="s">
        <v>80</v>
      </c>
      <c r="AY122" s="219" t="s">
        <v>135</v>
      </c>
      <c r="BE122" s="267">
        <f>IF($U$122="základní",$N$122,0)</f>
        <v>0</v>
      </c>
      <c r="BF122" s="267">
        <f>IF($U$122="snížená",$N$122,0)</f>
        <v>0</v>
      </c>
      <c r="BG122" s="267">
        <f>IF($U$122="zákl. přenesená",$N$122,0)</f>
        <v>0</v>
      </c>
      <c r="BH122" s="267">
        <f>IF($U$122="sníž. přenesená",$N$122,0)</f>
        <v>0</v>
      </c>
      <c r="BI122" s="267">
        <f>IF($U$122="nulová",$N$122,0)</f>
        <v>0</v>
      </c>
      <c r="BJ122" s="219" t="s">
        <v>20</v>
      </c>
      <c r="BK122" s="267">
        <f>ROUND($L$122*$K$122,2)</f>
        <v>0</v>
      </c>
      <c r="BL122" s="219" t="s">
        <v>140</v>
      </c>
    </row>
    <row r="123" spans="2:64" s="219" customFormat="1" ht="27" customHeight="1">
      <c r="B123" s="220"/>
      <c r="C123" s="293" t="s">
        <v>174</v>
      </c>
      <c r="D123" s="293" t="s">
        <v>136</v>
      </c>
      <c r="E123" s="294" t="s">
        <v>545</v>
      </c>
      <c r="F123" s="391" t="s">
        <v>546</v>
      </c>
      <c r="G123" s="392"/>
      <c r="H123" s="392"/>
      <c r="I123" s="392"/>
      <c r="J123" s="295" t="s">
        <v>164</v>
      </c>
      <c r="K123" s="296">
        <v>1.5</v>
      </c>
      <c r="L123" s="393">
        <v>0</v>
      </c>
      <c r="M123" s="392"/>
      <c r="N123" s="393">
        <f>ROUND($L$123*$K$123,2)</f>
        <v>0</v>
      </c>
      <c r="O123" s="392"/>
      <c r="P123" s="392"/>
      <c r="Q123" s="392"/>
      <c r="R123" s="222"/>
      <c r="T123" s="297"/>
      <c r="U123" s="298" t="s">
        <v>42</v>
      </c>
      <c r="V123" s="299">
        <v>16.002</v>
      </c>
      <c r="W123" s="299">
        <f>$V$123*$K$123</f>
        <v>24.003</v>
      </c>
      <c r="X123" s="299">
        <v>0</v>
      </c>
      <c r="Y123" s="299">
        <f>$X$123*$K$123</f>
        <v>0</v>
      </c>
      <c r="Z123" s="299">
        <v>0</v>
      </c>
      <c r="AA123" s="300">
        <f>$Z$123*$K$123</f>
        <v>0</v>
      </c>
      <c r="AR123" s="219" t="s">
        <v>140</v>
      </c>
      <c r="AT123" s="219" t="s">
        <v>136</v>
      </c>
      <c r="AU123" s="219" t="s">
        <v>80</v>
      </c>
      <c r="AY123" s="219" t="s">
        <v>135</v>
      </c>
      <c r="BE123" s="267">
        <f>IF($U$123="základní",$N$123,0)</f>
        <v>0</v>
      </c>
      <c r="BF123" s="267">
        <f>IF($U$123="snížená",$N$123,0)</f>
        <v>0</v>
      </c>
      <c r="BG123" s="267">
        <f>IF($U$123="zákl. přenesená",$N$123,0)</f>
        <v>0</v>
      </c>
      <c r="BH123" s="267">
        <f>IF($U$123="sníž. přenesená",$N$123,0)</f>
        <v>0</v>
      </c>
      <c r="BI123" s="267">
        <f>IF($U$123="nulová",$N$123,0)</f>
        <v>0</v>
      </c>
      <c r="BJ123" s="219" t="s">
        <v>20</v>
      </c>
      <c r="BK123" s="267">
        <f>ROUND($L$123*$K$123,2)</f>
        <v>0</v>
      </c>
      <c r="BL123" s="219" t="s">
        <v>140</v>
      </c>
    </row>
    <row r="124" spans="2:64" s="219" customFormat="1" ht="27" customHeight="1">
      <c r="B124" s="220"/>
      <c r="C124" s="293" t="s">
        <v>177</v>
      </c>
      <c r="D124" s="293" t="s">
        <v>136</v>
      </c>
      <c r="E124" s="294" t="s">
        <v>547</v>
      </c>
      <c r="F124" s="391" t="s">
        <v>548</v>
      </c>
      <c r="G124" s="392"/>
      <c r="H124" s="392"/>
      <c r="I124" s="392"/>
      <c r="J124" s="295" t="s">
        <v>164</v>
      </c>
      <c r="K124" s="296">
        <v>39.95</v>
      </c>
      <c r="L124" s="393">
        <v>0</v>
      </c>
      <c r="M124" s="392"/>
      <c r="N124" s="393">
        <f>ROUND($L$124*$K$124,2)</f>
        <v>0</v>
      </c>
      <c r="O124" s="392"/>
      <c r="P124" s="392"/>
      <c r="Q124" s="392"/>
      <c r="R124" s="222"/>
      <c r="T124" s="297"/>
      <c r="U124" s="298" t="s">
        <v>42</v>
      </c>
      <c r="V124" s="299">
        <v>0.818</v>
      </c>
      <c r="W124" s="299">
        <f>$V$124*$K$124</f>
        <v>32.6791</v>
      </c>
      <c r="X124" s="299">
        <v>0</v>
      </c>
      <c r="Y124" s="299">
        <f>$X$124*$K$124</f>
        <v>0</v>
      </c>
      <c r="Z124" s="299">
        <v>0</v>
      </c>
      <c r="AA124" s="300">
        <f>$Z$124*$K$124</f>
        <v>0</v>
      </c>
      <c r="AR124" s="219" t="s">
        <v>140</v>
      </c>
      <c r="AT124" s="219" t="s">
        <v>136</v>
      </c>
      <c r="AU124" s="219" t="s">
        <v>80</v>
      </c>
      <c r="AY124" s="219" t="s">
        <v>135</v>
      </c>
      <c r="BE124" s="267">
        <f>IF($U$124="základní",$N$124,0)</f>
        <v>0</v>
      </c>
      <c r="BF124" s="267">
        <f>IF($U$124="snížená",$N$124,0)</f>
        <v>0</v>
      </c>
      <c r="BG124" s="267">
        <f>IF($U$124="zákl. přenesená",$N$124,0)</f>
        <v>0</v>
      </c>
      <c r="BH124" s="267">
        <f>IF($U$124="sníž. přenesená",$N$124,0)</f>
        <v>0</v>
      </c>
      <c r="BI124" s="267">
        <f>IF($U$124="nulová",$N$124,0)</f>
        <v>0</v>
      </c>
      <c r="BJ124" s="219" t="s">
        <v>20</v>
      </c>
      <c r="BK124" s="267">
        <f>ROUND($L$124*$K$124,2)</f>
        <v>0</v>
      </c>
      <c r="BL124" s="219" t="s">
        <v>140</v>
      </c>
    </row>
    <row r="125" spans="2:64" s="219" customFormat="1" ht="27" customHeight="1">
      <c r="B125" s="220"/>
      <c r="C125" s="293" t="s">
        <v>8</v>
      </c>
      <c r="D125" s="293" t="s">
        <v>136</v>
      </c>
      <c r="E125" s="294" t="s">
        <v>189</v>
      </c>
      <c r="F125" s="391" t="s">
        <v>190</v>
      </c>
      <c r="G125" s="392"/>
      <c r="H125" s="392"/>
      <c r="I125" s="392"/>
      <c r="J125" s="295" t="s">
        <v>164</v>
      </c>
      <c r="K125" s="296">
        <v>65.95</v>
      </c>
      <c r="L125" s="393">
        <v>0</v>
      </c>
      <c r="M125" s="392"/>
      <c r="N125" s="393">
        <f>ROUND($L$125*$K$125,2)</f>
        <v>0</v>
      </c>
      <c r="O125" s="392"/>
      <c r="P125" s="392"/>
      <c r="Q125" s="392"/>
      <c r="R125" s="222"/>
      <c r="T125" s="297"/>
      <c r="U125" s="298" t="s">
        <v>42</v>
      </c>
      <c r="V125" s="299">
        <v>0.046</v>
      </c>
      <c r="W125" s="299">
        <f>$V$125*$K$125</f>
        <v>3.0337</v>
      </c>
      <c r="X125" s="299">
        <v>0</v>
      </c>
      <c r="Y125" s="299">
        <f>$X$125*$K$125</f>
        <v>0</v>
      </c>
      <c r="Z125" s="299">
        <v>0</v>
      </c>
      <c r="AA125" s="300">
        <f>$Z$125*$K$125</f>
        <v>0</v>
      </c>
      <c r="AR125" s="219" t="s">
        <v>140</v>
      </c>
      <c r="AT125" s="219" t="s">
        <v>136</v>
      </c>
      <c r="AU125" s="219" t="s">
        <v>80</v>
      </c>
      <c r="AY125" s="219" t="s">
        <v>135</v>
      </c>
      <c r="BE125" s="267">
        <f>IF($U$125="základní",$N$125,0)</f>
        <v>0</v>
      </c>
      <c r="BF125" s="267">
        <f>IF($U$125="snížená",$N$125,0)</f>
        <v>0</v>
      </c>
      <c r="BG125" s="267">
        <f>IF($U$125="zákl. přenesená",$N$125,0)</f>
        <v>0</v>
      </c>
      <c r="BH125" s="267">
        <f>IF($U$125="sníž. přenesená",$N$125,0)</f>
        <v>0</v>
      </c>
      <c r="BI125" s="267">
        <f>IF($U$125="nulová",$N$125,0)</f>
        <v>0</v>
      </c>
      <c r="BJ125" s="219" t="s">
        <v>20</v>
      </c>
      <c r="BK125" s="267">
        <f>ROUND($L$125*$K$125,2)</f>
        <v>0</v>
      </c>
      <c r="BL125" s="219" t="s">
        <v>140</v>
      </c>
    </row>
    <row r="126" spans="2:64" s="219" customFormat="1" ht="27" customHeight="1">
      <c r="B126" s="220"/>
      <c r="C126" s="293" t="s">
        <v>182</v>
      </c>
      <c r="D126" s="293" t="s">
        <v>136</v>
      </c>
      <c r="E126" s="294" t="s">
        <v>192</v>
      </c>
      <c r="F126" s="391" t="s">
        <v>193</v>
      </c>
      <c r="G126" s="392"/>
      <c r="H126" s="392"/>
      <c r="I126" s="392"/>
      <c r="J126" s="295" t="s">
        <v>164</v>
      </c>
      <c r="K126" s="296">
        <v>65.95</v>
      </c>
      <c r="L126" s="393">
        <v>0</v>
      </c>
      <c r="M126" s="392"/>
      <c r="N126" s="393">
        <f>ROUND($L$126*$K$126,2)</f>
        <v>0</v>
      </c>
      <c r="O126" s="392"/>
      <c r="P126" s="392"/>
      <c r="Q126" s="392"/>
      <c r="R126" s="222"/>
      <c r="T126" s="297"/>
      <c r="U126" s="298" t="s">
        <v>42</v>
      </c>
      <c r="V126" s="299">
        <v>0.083</v>
      </c>
      <c r="W126" s="299">
        <f>$V$126*$K$126</f>
        <v>5.4738500000000005</v>
      </c>
      <c r="X126" s="299">
        <v>0</v>
      </c>
      <c r="Y126" s="299">
        <f>$X$126*$K$126</f>
        <v>0</v>
      </c>
      <c r="Z126" s="299">
        <v>0</v>
      </c>
      <c r="AA126" s="300">
        <f>$Z$126*$K$126</f>
        <v>0</v>
      </c>
      <c r="AR126" s="219" t="s">
        <v>140</v>
      </c>
      <c r="AT126" s="219" t="s">
        <v>136</v>
      </c>
      <c r="AU126" s="219" t="s">
        <v>80</v>
      </c>
      <c r="AY126" s="219" t="s">
        <v>135</v>
      </c>
      <c r="BE126" s="267">
        <f>IF($U$126="základní",$N$126,0)</f>
        <v>0</v>
      </c>
      <c r="BF126" s="267">
        <f>IF($U$126="snížená",$N$126,0)</f>
        <v>0</v>
      </c>
      <c r="BG126" s="267">
        <f>IF($U$126="zákl. přenesená",$N$126,0)</f>
        <v>0</v>
      </c>
      <c r="BH126" s="267">
        <f>IF($U$126="sníž. přenesená",$N$126,0)</f>
        <v>0</v>
      </c>
      <c r="BI126" s="267">
        <f>IF($U$126="nulová",$N$126,0)</f>
        <v>0</v>
      </c>
      <c r="BJ126" s="219" t="s">
        <v>20</v>
      </c>
      <c r="BK126" s="267">
        <f>ROUND($L$126*$K$126,2)</f>
        <v>0</v>
      </c>
      <c r="BL126" s="219" t="s">
        <v>140</v>
      </c>
    </row>
    <row r="127" spans="2:64" s="219" customFormat="1" ht="27" customHeight="1">
      <c r="B127" s="220"/>
      <c r="C127" s="293" t="s">
        <v>185</v>
      </c>
      <c r="D127" s="293" t="s">
        <v>136</v>
      </c>
      <c r="E127" s="294" t="s">
        <v>202</v>
      </c>
      <c r="F127" s="391" t="s">
        <v>203</v>
      </c>
      <c r="G127" s="392"/>
      <c r="H127" s="392"/>
      <c r="I127" s="392"/>
      <c r="J127" s="295" t="s">
        <v>164</v>
      </c>
      <c r="K127" s="296">
        <v>65.95</v>
      </c>
      <c r="L127" s="393">
        <v>0</v>
      </c>
      <c r="M127" s="392"/>
      <c r="N127" s="393">
        <f>ROUND($L$127*$K$127,2)</f>
        <v>0</v>
      </c>
      <c r="O127" s="392"/>
      <c r="P127" s="392"/>
      <c r="Q127" s="392"/>
      <c r="R127" s="222"/>
      <c r="T127" s="297"/>
      <c r="U127" s="298" t="s">
        <v>42</v>
      </c>
      <c r="V127" s="299">
        <v>0.097</v>
      </c>
      <c r="W127" s="299">
        <f>$V$127*$K$127</f>
        <v>6.397150000000001</v>
      </c>
      <c r="X127" s="299">
        <v>0</v>
      </c>
      <c r="Y127" s="299">
        <f>$X$127*$K$127</f>
        <v>0</v>
      </c>
      <c r="Z127" s="299">
        <v>0</v>
      </c>
      <c r="AA127" s="300">
        <f>$Z$127*$K$127</f>
        <v>0</v>
      </c>
      <c r="AR127" s="219" t="s">
        <v>140</v>
      </c>
      <c r="AT127" s="219" t="s">
        <v>136</v>
      </c>
      <c r="AU127" s="219" t="s">
        <v>80</v>
      </c>
      <c r="AY127" s="219" t="s">
        <v>135</v>
      </c>
      <c r="BE127" s="267">
        <f>IF($U$127="základní",$N$127,0)</f>
        <v>0</v>
      </c>
      <c r="BF127" s="267">
        <f>IF($U$127="snížená",$N$127,0)</f>
        <v>0</v>
      </c>
      <c r="BG127" s="267">
        <f>IF($U$127="zákl. přenesená",$N$127,0)</f>
        <v>0</v>
      </c>
      <c r="BH127" s="267">
        <f>IF($U$127="sníž. přenesená",$N$127,0)</f>
        <v>0</v>
      </c>
      <c r="BI127" s="267">
        <f>IF($U$127="nulová",$N$127,0)</f>
        <v>0</v>
      </c>
      <c r="BJ127" s="219" t="s">
        <v>20</v>
      </c>
      <c r="BK127" s="267">
        <f>ROUND($L$127*$K$127,2)</f>
        <v>0</v>
      </c>
      <c r="BL127" s="219" t="s">
        <v>140</v>
      </c>
    </row>
    <row r="128" spans="2:64" s="219" customFormat="1" ht="27" customHeight="1" hidden="1">
      <c r="B128" s="220"/>
      <c r="C128" s="293" t="s">
        <v>188</v>
      </c>
      <c r="D128" s="293" t="s">
        <v>136</v>
      </c>
      <c r="E128" s="294" t="s">
        <v>549</v>
      </c>
      <c r="F128" s="391" t="s">
        <v>550</v>
      </c>
      <c r="G128" s="392"/>
      <c r="H128" s="392"/>
      <c r="I128" s="392"/>
      <c r="J128" s="295" t="s">
        <v>164</v>
      </c>
      <c r="K128" s="296">
        <v>0</v>
      </c>
      <c r="L128" s="393">
        <v>0</v>
      </c>
      <c r="M128" s="392"/>
      <c r="N128" s="393">
        <f>ROUND($L$128*$K$128,2)</f>
        <v>0</v>
      </c>
      <c r="O128" s="392"/>
      <c r="P128" s="392"/>
      <c r="Q128" s="392"/>
      <c r="R128" s="222"/>
      <c r="T128" s="297"/>
      <c r="U128" s="298" t="s">
        <v>42</v>
      </c>
      <c r="V128" s="299">
        <v>0.043</v>
      </c>
      <c r="W128" s="299">
        <f>$V$128*$K$128</f>
        <v>0</v>
      </c>
      <c r="X128" s="299">
        <v>0</v>
      </c>
      <c r="Y128" s="299">
        <f>$X$128*$K$128</f>
        <v>0</v>
      </c>
      <c r="Z128" s="299">
        <v>0</v>
      </c>
      <c r="AA128" s="300">
        <f>$Z$128*$K$128</f>
        <v>0</v>
      </c>
      <c r="AR128" s="219" t="s">
        <v>140</v>
      </c>
      <c r="AT128" s="219" t="s">
        <v>136</v>
      </c>
      <c r="AU128" s="219" t="s">
        <v>80</v>
      </c>
      <c r="AY128" s="219" t="s">
        <v>135</v>
      </c>
      <c r="BE128" s="267">
        <f>IF($U$128="základní",$N$128,0)</f>
        <v>0</v>
      </c>
      <c r="BF128" s="267">
        <f>IF($U$128="snížená",$N$128,0)</f>
        <v>0</v>
      </c>
      <c r="BG128" s="267">
        <f>IF($U$128="zákl. přenesená",$N$128,0)</f>
        <v>0</v>
      </c>
      <c r="BH128" s="267">
        <f>IF($U$128="sníž. přenesená",$N$128,0)</f>
        <v>0</v>
      </c>
      <c r="BI128" s="267">
        <f>IF($U$128="nulová",$N$128,0)</f>
        <v>0</v>
      </c>
      <c r="BJ128" s="219" t="s">
        <v>20</v>
      </c>
      <c r="BK128" s="267">
        <f>ROUND($L$128*$K$128,2)</f>
        <v>0</v>
      </c>
      <c r="BL128" s="219" t="s">
        <v>140</v>
      </c>
    </row>
    <row r="129" spans="2:64" s="219" customFormat="1" ht="15.75" customHeight="1">
      <c r="B129" s="220"/>
      <c r="C129" s="293" t="s">
        <v>191</v>
      </c>
      <c r="D129" s="293" t="s">
        <v>136</v>
      </c>
      <c r="E129" s="294" t="s">
        <v>215</v>
      </c>
      <c r="F129" s="391" t="s">
        <v>216</v>
      </c>
      <c r="G129" s="392"/>
      <c r="H129" s="392"/>
      <c r="I129" s="392"/>
      <c r="J129" s="295" t="s">
        <v>164</v>
      </c>
      <c r="K129" s="296">
        <v>65.95</v>
      </c>
      <c r="L129" s="393">
        <v>0</v>
      </c>
      <c r="M129" s="392"/>
      <c r="N129" s="393">
        <f>ROUND($L$129*$K$129,2)</f>
        <v>0</v>
      </c>
      <c r="O129" s="392"/>
      <c r="P129" s="392"/>
      <c r="Q129" s="392"/>
      <c r="R129" s="222"/>
      <c r="T129" s="297"/>
      <c r="U129" s="298" t="s">
        <v>42</v>
      </c>
      <c r="V129" s="299">
        <v>0.009</v>
      </c>
      <c r="W129" s="299">
        <f>$V$129*$K$129</f>
        <v>0.59355</v>
      </c>
      <c r="X129" s="299">
        <v>0</v>
      </c>
      <c r="Y129" s="299">
        <f>$X$129*$K$129</f>
        <v>0</v>
      </c>
      <c r="Z129" s="299">
        <v>0</v>
      </c>
      <c r="AA129" s="300">
        <f>$Z$129*$K$129</f>
        <v>0</v>
      </c>
      <c r="AR129" s="219" t="s">
        <v>140</v>
      </c>
      <c r="AT129" s="219" t="s">
        <v>136</v>
      </c>
      <c r="AU129" s="219" t="s">
        <v>80</v>
      </c>
      <c r="AY129" s="219" t="s">
        <v>135</v>
      </c>
      <c r="BE129" s="267">
        <f>IF($U$129="základní",$N$129,0)</f>
        <v>0</v>
      </c>
      <c r="BF129" s="267">
        <f>IF($U$129="snížená",$N$129,0)</f>
        <v>0</v>
      </c>
      <c r="BG129" s="267">
        <f>IF($U$129="zákl. přenesená",$N$129,0)</f>
        <v>0</v>
      </c>
      <c r="BH129" s="267">
        <f>IF($U$129="sníž. přenesená",$N$129,0)</f>
        <v>0</v>
      </c>
      <c r="BI129" s="267">
        <f>IF($U$129="nulová",$N$129,0)</f>
        <v>0</v>
      </c>
      <c r="BJ129" s="219" t="s">
        <v>20</v>
      </c>
      <c r="BK129" s="267">
        <f>ROUND($L$129*$K$129,2)</f>
        <v>0</v>
      </c>
      <c r="BL129" s="219" t="s">
        <v>140</v>
      </c>
    </row>
    <row r="130" spans="2:64" s="219" customFormat="1" ht="27" customHeight="1" hidden="1">
      <c r="B130" s="220"/>
      <c r="C130" s="293" t="s">
        <v>194</v>
      </c>
      <c r="D130" s="293" t="s">
        <v>136</v>
      </c>
      <c r="E130" s="294" t="s">
        <v>218</v>
      </c>
      <c r="F130" s="391" t="s">
        <v>551</v>
      </c>
      <c r="G130" s="392"/>
      <c r="H130" s="392"/>
      <c r="I130" s="392"/>
      <c r="J130" s="295" t="s">
        <v>164</v>
      </c>
      <c r="K130" s="296">
        <v>0</v>
      </c>
      <c r="L130" s="393">
        <v>0</v>
      </c>
      <c r="M130" s="392"/>
      <c r="N130" s="393">
        <f>ROUND($L$130*$K$130,2)</f>
        <v>0</v>
      </c>
      <c r="O130" s="392"/>
      <c r="P130" s="392"/>
      <c r="Q130" s="392"/>
      <c r="R130" s="222"/>
      <c r="T130" s="297"/>
      <c r="U130" s="298" t="s">
        <v>42</v>
      </c>
      <c r="V130" s="299">
        <v>0.299</v>
      </c>
      <c r="W130" s="299">
        <f>$V$130*$K$130</f>
        <v>0</v>
      </c>
      <c r="X130" s="299">
        <v>0</v>
      </c>
      <c r="Y130" s="299">
        <f>$X$130*$K$130</f>
        <v>0</v>
      </c>
      <c r="Z130" s="299">
        <v>0</v>
      </c>
      <c r="AA130" s="300">
        <f>$Z$130*$K$130</f>
        <v>0</v>
      </c>
      <c r="AR130" s="219" t="s">
        <v>140</v>
      </c>
      <c r="AT130" s="219" t="s">
        <v>136</v>
      </c>
      <c r="AU130" s="219" t="s">
        <v>80</v>
      </c>
      <c r="AY130" s="219" t="s">
        <v>135</v>
      </c>
      <c r="BE130" s="267">
        <f>IF($U$130="základní",$N$130,0)</f>
        <v>0</v>
      </c>
      <c r="BF130" s="267">
        <f>IF($U$130="snížená",$N$130,0)</f>
        <v>0</v>
      </c>
      <c r="BG130" s="267">
        <f>IF($U$130="zákl. přenesená",$N$130,0)</f>
        <v>0</v>
      </c>
      <c r="BH130" s="267">
        <f>IF($U$130="sníž. přenesená",$N$130,0)</f>
        <v>0</v>
      </c>
      <c r="BI130" s="267">
        <f>IF($U$130="nulová",$N$130,0)</f>
        <v>0</v>
      </c>
      <c r="BJ130" s="219" t="s">
        <v>20</v>
      </c>
      <c r="BK130" s="267">
        <f>ROUND($L$130*$K$130,2)</f>
        <v>0</v>
      </c>
      <c r="BL130" s="219" t="s">
        <v>140</v>
      </c>
    </row>
    <row r="131" spans="2:64" s="219" customFormat="1" ht="15.75" customHeight="1" hidden="1">
      <c r="B131" s="220"/>
      <c r="C131" s="301" t="s">
        <v>7</v>
      </c>
      <c r="D131" s="301" t="s">
        <v>208</v>
      </c>
      <c r="E131" s="302" t="s">
        <v>221</v>
      </c>
      <c r="F131" s="394" t="s">
        <v>552</v>
      </c>
      <c r="G131" s="395"/>
      <c r="H131" s="395"/>
      <c r="I131" s="395"/>
      <c r="J131" s="303" t="s">
        <v>173</v>
      </c>
      <c r="K131" s="304">
        <v>0</v>
      </c>
      <c r="L131" s="393">
        <v>0</v>
      </c>
      <c r="M131" s="392"/>
      <c r="N131" s="396">
        <f>ROUND($L$131*$K$131,2)</f>
        <v>0</v>
      </c>
      <c r="O131" s="392"/>
      <c r="P131" s="392"/>
      <c r="Q131" s="392"/>
      <c r="R131" s="222"/>
      <c r="T131" s="297"/>
      <c r="U131" s="298" t="s">
        <v>42</v>
      </c>
      <c r="V131" s="299">
        <v>0</v>
      </c>
      <c r="W131" s="299">
        <f>$V$131*$K$131</f>
        <v>0</v>
      </c>
      <c r="X131" s="299">
        <v>1</v>
      </c>
      <c r="Y131" s="299">
        <f>$X$131*$K$131</f>
        <v>0</v>
      </c>
      <c r="Z131" s="299">
        <v>0</v>
      </c>
      <c r="AA131" s="300">
        <f>$Z$131*$K$131</f>
        <v>0</v>
      </c>
      <c r="AR131" s="219" t="s">
        <v>157</v>
      </c>
      <c r="AT131" s="219" t="s">
        <v>208</v>
      </c>
      <c r="AU131" s="219" t="s">
        <v>80</v>
      </c>
      <c r="AY131" s="219" t="s">
        <v>135</v>
      </c>
      <c r="BE131" s="267">
        <f>IF($U$131="základní",$N$131,0)</f>
        <v>0</v>
      </c>
      <c r="BF131" s="267">
        <f>IF($U$131="snížená",$N$131,0)</f>
        <v>0</v>
      </c>
      <c r="BG131" s="267">
        <f>IF($U$131="zákl. přenesená",$N$131,0)</f>
        <v>0</v>
      </c>
      <c r="BH131" s="267">
        <f>IF($U$131="sníž. přenesená",$N$131,0)</f>
        <v>0</v>
      </c>
      <c r="BI131" s="267">
        <f>IF($U$131="nulová",$N$131,0)</f>
        <v>0</v>
      </c>
      <c r="BJ131" s="219" t="s">
        <v>20</v>
      </c>
      <c r="BK131" s="267">
        <f>ROUND($L$131*$K$131,2)</f>
        <v>0</v>
      </c>
      <c r="BL131" s="219" t="s">
        <v>140</v>
      </c>
    </row>
    <row r="132" spans="2:64" s="219" customFormat="1" ht="27" customHeight="1">
      <c r="B132" s="220"/>
      <c r="C132" s="293" t="s">
        <v>201</v>
      </c>
      <c r="D132" s="293" t="s">
        <v>136</v>
      </c>
      <c r="E132" s="294" t="s">
        <v>224</v>
      </c>
      <c r="F132" s="391" t="s">
        <v>225</v>
      </c>
      <c r="G132" s="392"/>
      <c r="H132" s="392"/>
      <c r="I132" s="392"/>
      <c r="J132" s="295" t="s">
        <v>139</v>
      </c>
      <c r="K132" s="296">
        <v>193</v>
      </c>
      <c r="L132" s="393">
        <v>0</v>
      </c>
      <c r="M132" s="392"/>
      <c r="N132" s="393">
        <f>ROUND($L$132*$K$132,2)</f>
        <v>0</v>
      </c>
      <c r="O132" s="392"/>
      <c r="P132" s="392"/>
      <c r="Q132" s="392"/>
      <c r="R132" s="222"/>
      <c r="T132" s="297"/>
      <c r="U132" s="298" t="s">
        <v>42</v>
      </c>
      <c r="V132" s="299">
        <v>0.06</v>
      </c>
      <c r="W132" s="299">
        <f>$V$132*$K$132</f>
        <v>11.58</v>
      </c>
      <c r="X132" s="299">
        <v>0</v>
      </c>
      <c r="Y132" s="299">
        <f>$X$132*$K$132</f>
        <v>0</v>
      </c>
      <c r="Z132" s="299">
        <v>0</v>
      </c>
      <c r="AA132" s="300">
        <f>$Z$132*$K$132</f>
        <v>0</v>
      </c>
      <c r="AR132" s="219" t="s">
        <v>140</v>
      </c>
      <c r="AT132" s="219" t="s">
        <v>136</v>
      </c>
      <c r="AU132" s="219" t="s">
        <v>80</v>
      </c>
      <c r="AY132" s="219" t="s">
        <v>135</v>
      </c>
      <c r="BE132" s="267">
        <f>IF($U$132="základní",$N$132,0)</f>
        <v>0</v>
      </c>
      <c r="BF132" s="267">
        <f>IF($U$132="snížená",$N$132,0)</f>
        <v>0</v>
      </c>
      <c r="BG132" s="267">
        <f>IF($U$132="zákl. přenesená",$N$132,0)</f>
        <v>0</v>
      </c>
      <c r="BH132" s="267">
        <f>IF($U$132="sníž. přenesená",$N$132,0)</f>
        <v>0</v>
      </c>
      <c r="BI132" s="267">
        <f>IF($U$132="nulová",$N$132,0)</f>
        <v>0</v>
      </c>
      <c r="BJ132" s="219" t="s">
        <v>20</v>
      </c>
      <c r="BK132" s="267">
        <f>ROUND($L$132*$K$132,2)</f>
        <v>0</v>
      </c>
      <c r="BL132" s="219" t="s">
        <v>140</v>
      </c>
    </row>
    <row r="133" spans="2:64" s="219" customFormat="1" ht="27" customHeight="1">
      <c r="B133" s="220"/>
      <c r="C133" s="293" t="s">
        <v>204</v>
      </c>
      <c r="D133" s="293" t="s">
        <v>136</v>
      </c>
      <c r="E133" s="294" t="s">
        <v>234</v>
      </c>
      <c r="F133" s="391" t="s">
        <v>553</v>
      </c>
      <c r="G133" s="392"/>
      <c r="H133" s="392"/>
      <c r="I133" s="392"/>
      <c r="J133" s="295" t="s">
        <v>139</v>
      </c>
      <c r="K133" s="296">
        <v>193</v>
      </c>
      <c r="L133" s="393">
        <v>0</v>
      </c>
      <c r="M133" s="392"/>
      <c r="N133" s="393">
        <f>ROUND($L$133*$K$133,2)</f>
        <v>0</v>
      </c>
      <c r="O133" s="392"/>
      <c r="P133" s="392"/>
      <c r="Q133" s="392"/>
      <c r="R133" s="222"/>
      <c r="T133" s="297"/>
      <c r="U133" s="298" t="s">
        <v>42</v>
      </c>
      <c r="V133" s="299">
        <v>0.019</v>
      </c>
      <c r="W133" s="299">
        <f>$V$133*$K$133</f>
        <v>3.667</v>
      </c>
      <c r="X133" s="299">
        <v>0</v>
      </c>
      <c r="Y133" s="299">
        <f>$X$133*$K$133</f>
        <v>0</v>
      </c>
      <c r="Z133" s="299">
        <v>0</v>
      </c>
      <c r="AA133" s="300">
        <f>$Z$133*$K$133</f>
        <v>0</v>
      </c>
      <c r="AR133" s="219" t="s">
        <v>140</v>
      </c>
      <c r="AT133" s="219" t="s">
        <v>136</v>
      </c>
      <c r="AU133" s="219" t="s">
        <v>80</v>
      </c>
      <c r="AY133" s="219" t="s">
        <v>135</v>
      </c>
      <c r="BE133" s="267">
        <f>IF($U$133="základní",$N$133,0)</f>
        <v>0</v>
      </c>
      <c r="BF133" s="267">
        <f>IF($U$133="snížená",$N$133,0)</f>
        <v>0</v>
      </c>
      <c r="BG133" s="267">
        <f>IF($U$133="zákl. přenesená",$N$133,0)</f>
        <v>0</v>
      </c>
      <c r="BH133" s="267">
        <f>IF($U$133="sníž. přenesená",$N$133,0)</f>
        <v>0</v>
      </c>
      <c r="BI133" s="267">
        <f>IF($U$133="nulová",$N$133,0)</f>
        <v>0</v>
      </c>
      <c r="BJ133" s="219" t="s">
        <v>20</v>
      </c>
      <c r="BK133" s="267">
        <f>ROUND($L$133*$K$133,2)</f>
        <v>0</v>
      </c>
      <c r="BL133" s="219" t="s">
        <v>140</v>
      </c>
    </row>
    <row r="134" spans="2:64" s="219" customFormat="1" ht="15.75" customHeight="1">
      <c r="B134" s="220"/>
      <c r="C134" s="293" t="s">
        <v>207</v>
      </c>
      <c r="D134" s="293" t="s">
        <v>136</v>
      </c>
      <c r="E134" s="294" t="s">
        <v>554</v>
      </c>
      <c r="F134" s="391" t="s">
        <v>555</v>
      </c>
      <c r="G134" s="392"/>
      <c r="H134" s="392"/>
      <c r="I134" s="392"/>
      <c r="J134" s="295" t="s">
        <v>139</v>
      </c>
      <c r="K134" s="296">
        <v>702.45</v>
      </c>
      <c r="L134" s="393">
        <v>0</v>
      </c>
      <c r="M134" s="392"/>
      <c r="N134" s="393">
        <f>ROUND($L$134*$K$134,2)</f>
        <v>0</v>
      </c>
      <c r="O134" s="392"/>
      <c r="P134" s="392"/>
      <c r="Q134" s="392"/>
      <c r="R134" s="222"/>
      <c r="T134" s="297"/>
      <c r="U134" s="298" t="s">
        <v>42</v>
      </c>
      <c r="V134" s="299">
        <v>0.027</v>
      </c>
      <c r="W134" s="299">
        <f>$V$134*$K$134</f>
        <v>18.966150000000003</v>
      </c>
      <c r="X134" s="299">
        <v>0</v>
      </c>
      <c r="Y134" s="299">
        <f>$X$134*$K$134</f>
        <v>0</v>
      </c>
      <c r="Z134" s="299">
        <v>0</v>
      </c>
      <c r="AA134" s="300">
        <f>$Z$134*$K$134</f>
        <v>0</v>
      </c>
      <c r="AR134" s="219" t="s">
        <v>140</v>
      </c>
      <c r="AT134" s="219" t="s">
        <v>136</v>
      </c>
      <c r="AU134" s="219" t="s">
        <v>80</v>
      </c>
      <c r="AY134" s="219" t="s">
        <v>135</v>
      </c>
      <c r="BE134" s="267">
        <f>IF($U$134="základní",$N$134,0)</f>
        <v>0</v>
      </c>
      <c r="BF134" s="267">
        <f>IF($U$134="snížená",$N$134,0)</f>
        <v>0</v>
      </c>
      <c r="BG134" s="267">
        <f>IF($U$134="zákl. přenesená",$N$134,0)</f>
        <v>0</v>
      </c>
      <c r="BH134" s="267">
        <f>IF($U$134="sníž. přenesená",$N$134,0)</f>
        <v>0</v>
      </c>
      <c r="BI134" s="267">
        <f>IF($U$134="nulová",$N$134,0)</f>
        <v>0</v>
      </c>
      <c r="BJ134" s="219" t="s">
        <v>20</v>
      </c>
      <c r="BK134" s="267">
        <f>ROUND($L$134*$K$134,2)</f>
        <v>0</v>
      </c>
      <c r="BL134" s="219" t="s">
        <v>140</v>
      </c>
    </row>
    <row r="135" spans="2:64" s="219" customFormat="1" ht="15.75" customHeight="1" hidden="1">
      <c r="B135" s="220"/>
      <c r="C135" s="293" t="s">
        <v>211</v>
      </c>
      <c r="D135" s="293" t="s">
        <v>136</v>
      </c>
      <c r="E135" s="294" t="s">
        <v>556</v>
      </c>
      <c r="F135" s="391" t="s">
        <v>557</v>
      </c>
      <c r="G135" s="392"/>
      <c r="H135" s="392"/>
      <c r="I135" s="392"/>
      <c r="J135" s="295" t="s">
        <v>139</v>
      </c>
      <c r="K135" s="296">
        <v>0</v>
      </c>
      <c r="L135" s="393">
        <v>0</v>
      </c>
      <c r="M135" s="392"/>
      <c r="N135" s="393">
        <f>ROUND($L$135*$K$135,2)</f>
        <v>0</v>
      </c>
      <c r="O135" s="392"/>
      <c r="P135" s="392"/>
      <c r="Q135" s="392"/>
      <c r="R135" s="222"/>
      <c r="T135" s="297"/>
      <c r="U135" s="298" t="s">
        <v>42</v>
      </c>
      <c r="V135" s="299">
        <v>0.107</v>
      </c>
      <c r="W135" s="299">
        <f>$V$135*$K$135</f>
        <v>0</v>
      </c>
      <c r="X135" s="299">
        <v>0</v>
      </c>
      <c r="Y135" s="299">
        <f>$X$135*$K$135</f>
        <v>0</v>
      </c>
      <c r="Z135" s="299">
        <v>0</v>
      </c>
      <c r="AA135" s="300">
        <f>$Z$135*$K$135</f>
        <v>0</v>
      </c>
      <c r="AR135" s="219" t="s">
        <v>140</v>
      </c>
      <c r="AT135" s="219" t="s">
        <v>136</v>
      </c>
      <c r="AU135" s="219" t="s">
        <v>80</v>
      </c>
      <c r="AY135" s="219" t="s">
        <v>135</v>
      </c>
      <c r="BE135" s="267">
        <f>IF($U$135="základní",$N$135,0)</f>
        <v>0</v>
      </c>
      <c r="BF135" s="267">
        <f>IF($U$135="snížená",$N$135,0)</f>
        <v>0</v>
      </c>
      <c r="BG135" s="267">
        <f>IF($U$135="zákl. přenesená",$N$135,0)</f>
        <v>0</v>
      </c>
      <c r="BH135" s="267">
        <f>IF($U$135="sníž. přenesená",$N$135,0)</f>
        <v>0</v>
      </c>
      <c r="BI135" s="267">
        <f>IF($U$135="nulová",$N$135,0)</f>
        <v>0</v>
      </c>
      <c r="BJ135" s="219" t="s">
        <v>20</v>
      </c>
      <c r="BK135" s="267">
        <f>ROUND($L$135*$K$135,2)</f>
        <v>0</v>
      </c>
      <c r="BL135" s="219" t="s">
        <v>140</v>
      </c>
    </row>
    <row r="136" spans="2:64" s="219" customFormat="1" ht="15.75" customHeight="1">
      <c r="B136" s="220"/>
      <c r="C136" s="301" t="s">
        <v>214</v>
      </c>
      <c r="D136" s="301" t="s">
        <v>208</v>
      </c>
      <c r="E136" s="302" t="s">
        <v>237</v>
      </c>
      <c r="F136" s="394" t="s">
        <v>238</v>
      </c>
      <c r="G136" s="395"/>
      <c r="H136" s="395"/>
      <c r="I136" s="395"/>
      <c r="J136" s="303" t="s">
        <v>164</v>
      </c>
      <c r="K136" s="304">
        <v>28.95</v>
      </c>
      <c r="L136" s="393">
        <v>0</v>
      </c>
      <c r="M136" s="392"/>
      <c r="N136" s="396">
        <f>ROUND($L$136*$K$136,2)</f>
        <v>0</v>
      </c>
      <c r="O136" s="392"/>
      <c r="P136" s="392"/>
      <c r="Q136" s="392"/>
      <c r="R136" s="222"/>
      <c r="T136" s="297"/>
      <c r="U136" s="298" t="s">
        <v>42</v>
      </c>
      <c r="V136" s="299">
        <v>0</v>
      </c>
      <c r="W136" s="299">
        <f>$V$136*$K$136</f>
        <v>0</v>
      </c>
      <c r="X136" s="299">
        <v>1.83</v>
      </c>
      <c r="Y136" s="299">
        <f>$X$136*$K$136</f>
        <v>52.978500000000004</v>
      </c>
      <c r="Z136" s="299">
        <v>0</v>
      </c>
      <c r="AA136" s="300">
        <f>$Z$136*$K$136</f>
        <v>0</v>
      </c>
      <c r="AR136" s="219" t="s">
        <v>157</v>
      </c>
      <c r="AT136" s="219" t="s">
        <v>208</v>
      </c>
      <c r="AU136" s="219" t="s">
        <v>80</v>
      </c>
      <c r="AY136" s="219" t="s">
        <v>135</v>
      </c>
      <c r="BE136" s="267">
        <f>IF($U$136="základní",$N$136,0)</f>
        <v>0</v>
      </c>
      <c r="BF136" s="267">
        <f>IF($U$136="snížená",$N$136,0)</f>
        <v>0</v>
      </c>
      <c r="BG136" s="267">
        <f>IF($U$136="zákl. přenesená",$N$136,0)</f>
        <v>0</v>
      </c>
      <c r="BH136" s="267">
        <f>IF($U$136="sníž. přenesená",$N$136,0)</f>
        <v>0</v>
      </c>
      <c r="BI136" s="267">
        <f>IF($U$136="nulová",$N$136,0)</f>
        <v>0</v>
      </c>
      <c r="BJ136" s="219" t="s">
        <v>20</v>
      </c>
      <c r="BK136" s="267">
        <f>ROUND($L$136*$K$136,2)</f>
        <v>0</v>
      </c>
      <c r="BL136" s="219" t="s">
        <v>140</v>
      </c>
    </row>
    <row r="137" spans="2:64" s="219" customFormat="1" ht="27" customHeight="1">
      <c r="B137" s="220"/>
      <c r="C137" s="293" t="s">
        <v>217</v>
      </c>
      <c r="D137" s="293" t="s">
        <v>136</v>
      </c>
      <c r="E137" s="294" t="s">
        <v>240</v>
      </c>
      <c r="F137" s="391" t="s">
        <v>241</v>
      </c>
      <c r="G137" s="392"/>
      <c r="H137" s="392"/>
      <c r="I137" s="392"/>
      <c r="J137" s="295" t="s">
        <v>173</v>
      </c>
      <c r="K137" s="296">
        <v>4062.12</v>
      </c>
      <c r="L137" s="393">
        <v>0</v>
      </c>
      <c r="M137" s="392"/>
      <c r="N137" s="393">
        <f>ROUND($L$137*$K$137,2)</f>
        <v>0</v>
      </c>
      <c r="O137" s="392"/>
      <c r="P137" s="392"/>
      <c r="Q137" s="392"/>
      <c r="R137" s="222"/>
      <c r="T137" s="297"/>
      <c r="U137" s="298" t="s">
        <v>42</v>
      </c>
      <c r="V137" s="299">
        <v>0.014</v>
      </c>
      <c r="W137" s="299">
        <f>$V$137*$K$137</f>
        <v>56.86968</v>
      </c>
      <c r="X137" s="299">
        <v>0</v>
      </c>
      <c r="Y137" s="299">
        <f>$X$137*$K$137</f>
        <v>0</v>
      </c>
      <c r="Z137" s="299">
        <v>0</v>
      </c>
      <c r="AA137" s="300">
        <f>$Z$137*$K$137</f>
        <v>0</v>
      </c>
      <c r="AR137" s="219" t="s">
        <v>140</v>
      </c>
      <c r="AT137" s="219" t="s">
        <v>136</v>
      </c>
      <c r="AU137" s="219" t="s">
        <v>80</v>
      </c>
      <c r="AY137" s="219" t="s">
        <v>135</v>
      </c>
      <c r="BE137" s="267">
        <f>IF($U$137="základní",$N$137,0)</f>
        <v>0</v>
      </c>
      <c r="BF137" s="267">
        <f>IF($U$137="snížená",$N$137,0)</f>
        <v>0</v>
      </c>
      <c r="BG137" s="267">
        <f>IF($U$137="zákl. přenesená",$N$137,0)</f>
        <v>0</v>
      </c>
      <c r="BH137" s="267">
        <f>IF($U$137="sníž. přenesená",$N$137,0)</f>
        <v>0</v>
      </c>
      <c r="BI137" s="267">
        <f>IF($U$137="nulová",$N$137,0)</f>
        <v>0</v>
      </c>
      <c r="BJ137" s="219" t="s">
        <v>20</v>
      </c>
      <c r="BK137" s="267">
        <f>ROUND($L$137*$K$137,2)</f>
        <v>0</v>
      </c>
      <c r="BL137" s="219" t="s">
        <v>140</v>
      </c>
    </row>
    <row r="138" spans="2:64" s="219" customFormat="1" ht="27" customHeight="1">
      <c r="B138" s="220"/>
      <c r="C138" s="293" t="s">
        <v>220</v>
      </c>
      <c r="D138" s="293" t="s">
        <v>136</v>
      </c>
      <c r="E138" s="294" t="s">
        <v>246</v>
      </c>
      <c r="F138" s="391" t="s">
        <v>247</v>
      </c>
      <c r="G138" s="392"/>
      <c r="H138" s="392"/>
      <c r="I138" s="392"/>
      <c r="J138" s="295" t="s">
        <v>173</v>
      </c>
      <c r="K138" s="296">
        <v>406.212</v>
      </c>
      <c r="L138" s="393">
        <v>0</v>
      </c>
      <c r="M138" s="392"/>
      <c r="N138" s="393">
        <f>ROUND($L$138*$K$138,2)</f>
        <v>0</v>
      </c>
      <c r="O138" s="392"/>
      <c r="P138" s="392"/>
      <c r="Q138" s="392"/>
      <c r="R138" s="222"/>
      <c r="T138" s="297"/>
      <c r="U138" s="298" t="s">
        <v>42</v>
      </c>
      <c r="V138" s="299">
        <v>0.24</v>
      </c>
      <c r="W138" s="299">
        <f>$V$138*$K$138</f>
        <v>97.49087999999999</v>
      </c>
      <c r="X138" s="299">
        <v>0</v>
      </c>
      <c r="Y138" s="299">
        <f>$X$138*$K$138</f>
        <v>0</v>
      </c>
      <c r="Z138" s="299">
        <v>0</v>
      </c>
      <c r="AA138" s="300">
        <f>$Z$138*$K$138</f>
        <v>0</v>
      </c>
      <c r="AR138" s="219" t="s">
        <v>140</v>
      </c>
      <c r="AT138" s="219" t="s">
        <v>136</v>
      </c>
      <c r="AU138" s="219" t="s">
        <v>80</v>
      </c>
      <c r="AY138" s="219" t="s">
        <v>135</v>
      </c>
      <c r="BE138" s="267">
        <f>IF($U$138="základní",$N$138,0)</f>
        <v>0</v>
      </c>
      <c r="BF138" s="267">
        <f>IF($U$138="snížená",$N$138,0)</f>
        <v>0</v>
      </c>
      <c r="BG138" s="267">
        <f>IF($U$138="zákl. přenesená",$N$138,0)</f>
        <v>0</v>
      </c>
      <c r="BH138" s="267">
        <f>IF($U$138="sníž. přenesená",$N$138,0)</f>
        <v>0</v>
      </c>
      <c r="BI138" s="267">
        <f>IF($U$138="nulová",$N$138,0)</f>
        <v>0</v>
      </c>
      <c r="BJ138" s="219" t="s">
        <v>20</v>
      </c>
      <c r="BK138" s="267">
        <f>ROUND($L$138*$K$138,2)</f>
        <v>0</v>
      </c>
      <c r="BL138" s="219" t="s">
        <v>140</v>
      </c>
    </row>
    <row r="139" spans="2:64" s="219" customFormat="1" ht="27" customHeight="1">
      <c r="B139" s="220"/>
      <c r="C139" s="293" t="s">
        <v>223</v>
      </c>
      <c r="D139" s="293" t="s">
        <v>136</v>
      </c>
      <c r="E139" s="294" t="s">
        <v>243</v>
      </c>
      <c r="F139" s="391" t="s">
        <v>244</v>
      </c>
      <c r="G139" s="392"/>
      <c r="H139" s="392"/>
      <c r="I139" s="392"/>
      <c r="J139" s="295" t="s">
        <v>173</v>
      </c>
      <c r="K139" s="296">
        <v>406.212</v>
      </c>
      <c r="L139" s="393">
        <v>0</v>
      </c>
      <c r="M139" s="392"/>
      <c r="N139" s="393">
        <f>ROUND($L$139*$K$139,2)</f>
        <v>0</v>
      </c>
      <c r="O139" s="392"/>
      <c r="P139" s="392"/>
      <c r="Q139" s="392"/>
      <c r="R139" s="222"/>
      <c r="T139" s="297"/>
      <c r="U139" s="298" t="s">
        <v>42</v>
      </c>
      <c r="V139" s="299">
        <v>0.164</v>
      </c>
      <c r="W139" s="299">
        <f>$V$139*$K$139</f>
        <v>66.618768</v>
      </c>
      <c r="X139" s="299">
        <v>0</v>
      </c>
      <c r="Y139" s="299">
        <f>$X$139*$K$139</f>
        <v>0</v>
      </c>
      <c r="Z139" s="299">
        <v>0</v>
      </c>
      <c r="AA139" s="300">
        <f>$Z$139*$K$139</f>
        <v>0</v>
      </c>
      <c r="AR139" s="219" t="s">
        <v>140</v>
      </c>
      <c r="AT139" s="219" t="s">
        <v>136</v>
      </c>
      <c r="AU139" s="219" t="s">
        <v>80</v>
      </c>
      <c r="AY139" s="219" t="s">
        <v>135</v>
      </c>
      <c r="BE139" s="267">
        <f>IF($U$139="základní",$N$139,0)</f>
        <v>0</v>
      </c>
      <c r="BF139" s="267">
        <f>IF($U$139="snížená",$N$139,0)</f>
        <v>0</v>
      </c>
      <c r="BG139" s="267">
        <f>IF($U$139="zákl. přenesená",$N$139,0)</f>
        <v>0</v>
      </c>
      <c r="BH139" s="267">
        <f>IF($U$139="sníž. přenesená",$N$139,0)</f>
        <v>0</v>
      </c>
      <c r="BI139" s="267">
        <f>IF($U$139="nulová",$N$139,0)</f>
        <v>0</v>
      </c>
      <c r="BJ139" s="219" t="s">
        <v>20</v>
      </c>
      <c r="BK139" s="267">
        <f>ROUND($L$139*$K$139,2)</f>
        <v>0</v>
      </c>
      <c r="BL139" s="219" t="s">
        <v>140</v>
      </c>
    </row>
    <row r="140" spans="2:63" s="284" customFormat="1" ht="30.75" customHeight="1">
      <c r="B140" s="283"/>
      <c r="D140" s="292" t="s">
        <v>110</v>
      </c>
      <c r="N140" s="389">
        <f>$BK$140</f>
        <v>0</v>
      </c>
      <c r="O140" s="390"/>
      <c r="P140" s="390"/>
      <c r="Q140" s="390"/>
      <c r="R140" s="286"/>
      <c r="T140" s="287"/>
      <c r="W140" s="288">
        <f>$W$141</f>
        <v>23.92</v>
      </c>
      <c r="Y140" s="288">
        <f>$Y$141</f>
        <v>0</v>
      </c>
      <c r="AA140" s="289">
        <f>$AA$141</f>
        <v>0</v>
      </c>
      <c r="AR140" s="290" t="s">
        <v>20</v>
      </c>
      <c r="AT140" s="290" t="s">
        <v>76</v>
      </c>
      <c r="AU140" s="290" t="s">
        <v>20</v>
      </c>
      <c r="AY140" s="290" t="s">
        <v>135</v>
      </c>
      <c r="BK140" s="291">
        <f>$BK$141</f>
        <v>0</v>
      </c>
    </row>
    <row r="141" spans="2:64" s="219" customFormat="1" ht="27" customHeight="1">
      <c r="B141" s="220"/>
      <c r="C141" s="293" t="s">
        <v>226</v>
      </c>
      <c r="D141" s="293" t="s">
        <v>136</v>
      </c>
      <c r="E141" s="294" t="s">
        <v>558</v>
      </c>
      <c r="F141" s="391" t="s">
        <v>559</v>
      </c>
      <c r="G141" s="392"/>
      <c r="H141" s="392"/>
      <c r="I141" s="392"/>
      <c r="J141" s="295" t="s">
        <v>164</v>
      </c>
      <c r="K141" s="296">
        <v>26</v>
      </c>
      <c r="L141" s="393">
        <v>0</v>
      </c>
      <c r="M141" s="392"/>
      <c r="N141" s="393">
        <f>ROUND($L$141*$K$141,2)</f>
        <v>0</v>
      </c>
      <c r="O141" s="392"/>
      <c r="P141" s="392"/>
      <c r="Q141" s="392"/>
      <c r="R141" s="222"/>
      <c r="T141" s="297"/>
      <c r="U141" s="298" t="s">
        <v>42</v>
      </c>
      <c r="V141" s="299">
        <v>0.92</v>
      </c>
      <c r="W141" s="299">
        <f>$V$141*$K$141</f>
        <v>23.92</v>
      </c>
      <c r="X141" s="299">
        <v>0</v>
      </c>
      <c r="Y141" s="299">
        <f>$X$141*$K$141</f>
        <v>0</v>
      </c>
      <c r="Z141" s="299">
        <v>0</v>
      </c>
      <c r="AA141" s="300">
        <f>$Z$141*$K$141</f>
        <v>0</v>
      </c>
      <c r="AR141" s="219" t="s">
        <v>140</v>
      </c>
      <c r="AT141" s="219" t="s">
        <v>136</v>
      </c>
      <c r="AU141" s="219" t="s">
        <v>80</v>
      </c>
      <c r="AY141" s="219" t="s">
        <v>135</v>
      </c>
      <c r="BE141" s="267">
        <f>IF($U$141="základní",$N$141,0)</f>
        <v>0</v>
      </c>
      <c r="BF141" s="267">
        <f>IF($U$141="snížená",$N$141,0)</f>
        <v>0</v>
      </c>
      <c r="BG141" s="267">
        <f>IF($U$141="zákl. přenesená",$N$141,0)</f>
        <v>0</v>
      </c>
      <c r="BH141" s="267">
        <f>IF($U$141="sníž. přenesená",$N$141,0)</f>
        <v>0</v>
      </c>
      <c r="BI141" s="267">
        <f>IF($U$141="nulová",$N$141,0)</f>
        <v>0</v>
      </c>
      <c r="BJ141" s="219" t="s">
        <v>20</v>
      </c>
      <c r="BK141" s="267">
        <f>ROUND($L$141*$K$141,2)</f>
        <v>0</v>
      </c>
      <c r="BL141" s="219" t="s">
        <v>140</v>
      </c>
    </row>
    <row r="142" spans="2:63" s="284" customFormat="1" ht="30.75" customHeight="1">
      <c r="B142" s="283"/>
      <c r="D142" s="292" t="s">
        <v>522</v>
      </c>
      <c r="N142" s="389">
        <f>$BK$142</f>
        <v>0</v>
      </c>
      <c r="O142" s="390"/>
      <c r="P142" s="390"/>
      <c r="Q142" s="390"/>
      <c r="R142" s="286"/>
      <c r="T142" s="287"/>
      <c r="W142" s="288">
        <f>SUM($W$143:$W$157)</f>
        <v>48.066</v>
      </c>
      <c r="Y142" s="288">
        <f>SUM($Y$143:$Y$157)</f>
        <v>0.50099</v>
      </c>
      <c r="AA142" s="289">
        <f>SUM($AA$143:$AA$157)</f>
        <v>0.33756</v>
      </c>
      <c r="AR142" s="290" t="s">
        <v>20</v>
      </c>
      <c r="AT142" s="290" t="s">
        <v>76</v>
      </c>
      <c r="AU142" s="290" t="s">
        <v>20</v>
      </c>
      <c r="AY142" s="290" t="s">
        <v>135</v>
      </c>
      <c r="BK142" s="291">
        <f>SUM($BK$143:$BK$157)</f>
        <v>0</v>
      </c>
    </row>
    <row r="143" spans="2:64" s="219" customFormat="1" ht="15.75" customHeight="1" hidden="1">
      <c r="B143" s="220"/>
      <c r="C143" s="293" t="s">
        <v>230</v>
      </c>
      <c r="D143" s="293" t="s">
        <v>136</v>
      </c>
      <c r="E143" s="294" t="s">
        <v>560</v>
      </c>
      <c r="F143" s="391" t="s">
        <v>561</v>
      </c>
      <c r="G143" s="392"/>
      <c r="H143" s="392"/>
      <c r="I143" s="392"/>
      <c r="J143" s="295" t="s">
        <v>164</v>
      </c>
      <c r="K143" s="296">
        <v>0</v>
      </c>
      <c r="L143" s="393">
        <v>0</v>
      </c>
      <c r="M143" s="392"/>
      <c r="N143" s="393">
        <f>ROUND($L$143*$K$143,2)</f>
        <v>0</v>
      </c>
      <c r="O143" s="392"/>
      <c r="P143" s="392"/>
      <c r="Q143" s="392"/>
      <c r="R143" s="222"/>
      <c r="T143" s="297"/>
      <c r="U143" s="298" t="s">
        <v>42</v>
      </c>
      <c r="V143" s="299">
        <v>0.696</v>
      </c>
      <c r="W143" s="299">
        <f>$V$143*$K$143</f>
        <v>0</v>
      </c>
      <c r="X143" s="299">
        <v>2.25634</v>
      </c>
      <c r="Y143" s="299">
        <f>$X$143*$K$143</f>
        <v>0</v>
      </c>
      <c r="Z143" s="299">
        <v>0</v>
      </c>
      <c r="AA143" s="300">
        <f>$Z$143*$K$143</f>
        <v>0</v>
      </c>
      <c r="AR143" s="219" t="s">
        <v>140</v>
      </c>
      <c r="AT143" s="219" t="s">
        <v>136</v>
      </c>
      <c r="AU143" s="219" t="s">
        <v>80</v>
      </c>
      <c r="AY143" s="219" t="s">
        <v>135</v>
      </c>
      <c r="BE143" s="267">
        <f>IF($U$143="základní",$N$143,0)</f>
        <v>0</v>
      </c>
      <c r="BF143" s="267">
        <f>IF($U$143="snížená",$N$143,0)</f>
        <v>0</v>
      </c>
      <c r="BG143" s="267">
        <f>IF($U$143="zákl. přenesená",$N$143,0)</f>
        <v>0</v>
      </c>
      <c r="BH143" s="267">
        <f>IF($U$143="sníž. přenesená",$N$143,0)</f>
        <v>0</v>
      </c>
      <c r="BI143" s="267">
        <f>IF($U$143="nulová",$N$143,0)</f>
        <v>0</v>
      </c>
      <c r="BJ143" s="219" t="s">
        <v>20</v>
      </c>
      <c r="BK143" s="267">
        <f>ROUND($L$143*$K$143,2)</f>
        <v>0</v>
      </c>
      <c r="BL143" s="219" t="s">
        <v>140</v>
      </c>
    </row>
    <row r="144" spans="2:64" s="219" customFormat="1" ht="27" customHeight="1">
      <c r="B144" s="220"/>
      <c r="C144" s="293" t="s">
        <v>233</v>
      </c>
      <c r="D144" s="293" t="s">
        <v>136</v>
      </c>
      <c r="E144" s="294" t="s">
        <v>562</v>
      </c>
      <c r="F144" s="391" t="s">
        <v>563</v>
      </c>
      <c r="G144" s="392"/>
      <c r="H144" s="392"/>
      <c r="I144" s="392"/>
      <c r="J144" s="295" t="s">
        <v>139</v>
      </c>
      <c r="K144" s="296">
        <v>171</v>
      </c>
      <c r="L144" s="393">
        <v>0</v>
      </c>
      <c r="M144" s="392"/>
      <c r="N144" s="393">
        <f>ROUND($L$144*$K$144,2)</f>
        <v>0</v>
      </c>
      <c r="O144" s="392"/>
      <c r="P144" s="392"/>
      <c r="Q144" s="392"/>
      <c r="R144" s="222"/>
      <c r="T144" s="297"/>
      <c r="U144" s="298" t="s">
        <v>42</v>
      </c>
      <c r="V144" s="299">
        <v>0.092</v>
      </c>
      <c r="W144" s="299">
        <f>$V$144*$K$144</f>
        <v>15.732</v>
      </c>
      <c r="X144" s="299">
        <v>0.0008</v>
      </c>
      <c r="Y144" s="299">
        <f>$X$144*$K$144</f>
        <v>0.1368</v>
      </c>
      <c r="Z144" s="299">
        <v>0</v>
      </c>
      <c r="AA144" s="300">
        <f>$Z$144*$K$144</f>
        <v>0</v>
      </c>
      <c r="AR144" s="219" t="s">
        <v>140</v>
      </c>
      <c r="AT144" s="219" t="s">
        <v>136</v>
      </c>
      <c r="AU144" s="219" t="s">
        <v>80</v>
      </c>
      <c r="AY144" s="219" t="s">
        <v>135</v>
      </c>
      <c r="BE144" s="267">
        <f>IF($U$144="základní",$N$144,0)</f>
        <v>0</v>
      </c>
      <c r="BF144" s="267">
        <f>IF($U$144="snížená",$N$144,0)</f>
        <v>0</v>
      </c>
      <c r="BG144" s="267">
        <f>IF($U$144="zákl. přenesená",$N$144,0)</f>
        <v>0</v>
      </c>
      <c r="BH144" s="267">
        <f>IF($U$144="sníž. přenesená",$N$144,0)</f>
        <v>0</v>
      </c>
      <c r="BI144" s="267">
        <f>IF($U$144="nulová",$N$144,0)</f>
        <v>0</v>
      </c>
      <c r="BJ144" s="219" t="s">
        <v>20</v>
      </c>
      <c r="BK144" s="267">
        <f>ROUND($L$144*$K$144,2)</f>
        <v>0</v>
      </c>
      <c r="BL144" s="219" t="s">
        <v>140</v>
      </c>
    </row>
    <row r="145" spans="2:64" s="219" customFormat="1" ht="27" customHeight="1">
      <c r="B145" s="220"/>
      <c r="C145" s="301" t="s">
        <v>236</v>
      </c>
      <c r="D145" s="301" t="s">
        <v>208</v>
      </c>
      <c r="E145" s="302" t="s">
        <v>564</v>
      </c>
      <c r="F145" s="394" t="s">
        <v>565</v>
      </c>
      <c r="G145" s="395"/>
      <c r="H145" s="395"/>
      <c r="I145" s="395"/>
      <c r="J145" s="303" t="s">
        <v>139</v>
      </c>
      <c r="K145" s="304">
        <v>188.1</v>
      </c>
      <c r="L145" s="396">
        <v>0</v>
      </c>
      <c r="M145" s="395"/>
      <c r="N145" s="396">
        <f>ROUND($L$145*$K$145,2)</f>
        <v>0</v>
      </c>
      <c r="O145" s="392"/>
      <c r="P145" s="392"/>
      <c r="Q145" s="392"/>
      <c r="R145" s="222"/>
      <c r="T145" s="297"/>
      <c r="U145" s="298" t="s">
        <v>42</v>
      </c>
      <c r="V145" s="299">
        <v>0</v>
      </c>
      <c r="W145" s="299">
        <f>$V$145*$K$145</f>
        <v>0</v>
      </c>
      <c r="X145" s="299">
        <v>0.0005</v>
      </c>
      <c r="Y145" s="299">
        <f>$X$145*$K$145</f>
        <v>0.09405</v>
      </c>
      <c r="Z145" s="299">
        <v>0</v>
      </c>
      <c r="AA145" s="300">
        <f>$Z$145*$K$145</f>
        <v>0</v>
      </c>
      <c r="AR145" s="219" t="s">
        <v>157</v>
      </c>
      <c r="AT145" s="219" t="s">
        <v>208</v>
      </c>
      <c r="AU145" s="219" t="s">
        <v>80</v>
      </c>
      <c r="AY145" s="219" t="s">
        <v>135</v>
      </c>
      <c r="BE145" s="267">
        <f>IF($U$145="základní",$N$145,0)</f>
        <v>0</v>
      </c>
      <c r="BF145" s="267">
        <f>IF($U$145="snížená",$N$145,0)</f>
        <v>0</v>
      </c>
      <c r="BG145" s="267">
        <f>IF($U$145="zákl. přenesená",$N$145,0)</f>
        <v>0</v>
      </c>
      <c r="BH145" s="267">
        <f>IF($U$145="sníž. přenesená",$N$145,0)</f>
        <v>0</v>
      </c>
      <c r="BI145" s="267">
        <f>IF($U$145="nulová",$N$145,0)</f>
        <v>0</v>
      </c>
      <c r="BJ145" s="219" t="s">
        <v>20</v>
      </c>
      <c r="BK145" s="267">
        <f>ROUND($L$145*$K$145,2)</f>
        <v>0</v>
      </c>
      <c r="BL145" s="219" t="s">
        <v>140</v>
      </c>
    </row>
    <row r="146" spans="2:64" s="219" customFormat="1" ht="15.75" customHeight="1">
      <c r="B146" s="220"/>
      <c r="C146" s="293" t="s">
        <v>239</v>
      </c>
      <c r="D146" s="293" t="s">
        <v>136</v>
      </c>
      <c r="E146" s="294" t="s">
        <v>566</v>
      </c>
      <c r="F146" s="391" t="s">
        <v>567</v>
      </c>
      <c r="G146" s="392"/>
      <c r="H146" s="392"/>
      <c r="I146" s="392"/>
      <c r="J146" s="295" t="s">
        <v>296</v>
      </c>
      <c r="K146" s="296">
        <v>8</v>
      </c>
      <c r="L146" s="393">
        <v>0</v>
      </c>
      <c r="M146" s="392"/>
      <c r="N146" s="393">
        <f>ROUND($L$146*$K$146,2)</f>
        <v>0</v>
      </c>
      <c r="O146" s="392"/>
      <c r="P146" s="392"/>
      <c r="Q146" s="392"/>
      <c r="R146" s="222"/>
      <c r="T146" s="297"/>
      <c r="U146" s="298" t="s">
        <v>42</v>
      </c>
      <c r="V146" s="299">
        <v>0.507</v>
      </c>
      <c r="W146" s="299">
        <f>$V$146*$K$146</f>
        <v>4.056</v>
      </c>
      <c r="X146" s="299">
        <v>0</v>
      </c>
      <c r="Y146" s="299">
        <f>$X$146*$K$146</f>
        <v>0</v>
      </c>
      <c r="Z146" s="299">
        <v>0.02961</v>
      </c>
      <c r="AA146" s="300">
        <f>$Z$146*$K$146</f>
        <v>0.23688</v>
      </c>
      <c r="AR146" s="219" t="s">
        <v>140</v>
      </c>
      <c r="AT146" s="219" t="s">
        <v>136</v>
      </c>
      <c r="AU146" s="219" t="s">
        <v>80</v>
      </c>
      <c r="AY146" s="219" t="s">
        <v>135</v>
      </c>
      <c r="BE146" s="267">
        <f>IF($U$146="základní",$N$146,0)</f>
        <v>0</v>
      </c>
      <c r="BF146" s="267">
        <f>IF($U$146="snížená",$N$146,0)</f>
        <v>0</v>
      </c>
      <c r="BG146" s="267">
        <f>IF($U$146="zákl. přenesená",$N$146,0)</f>
        <v>0</v>
      </c>
      <c r="BH146" s="267">
        <f>IF($U$146="sníž. přenesená",$N$146,0)</f>
        <v>0</v>
      </c>
      <c r="BI146" s="267">
        <f>IF($U$146="nulová",$N$146,0)</f>
        <v>0</v>
      </c>
      <c r="BJ146" s="219" t="s">
        <v>20</v>
      </c>
      <c r="BK146" s="267">
        <f>ROUND($L$146*$K$146,2)</f>
        <v>0</v>
      </c>
      <c r="BL146" s="219" t="s">
        <v>140</v>
      </c>
    </row>
    <row r="147" spans="2:64" s="219" customFormat="1" ht="27" customHeight="1">
      <c r="B147" s="220"/>
      <c r="C147" s="301" t="s">
        <v>242</v>
      </c>
      <c r="D147" s="301" t="s">
        <v>208</v>
      </c>
      <c r="E147" s="302" t="s">
        <v>568</v>
      </c>
      <c r="F147" s="394" t="s">
        <v>569</v>
      </c>
      <c r="G147" s="395"/>
      <c r="H147" s="395"/>
      <c r="I147" s="395"/>
      <c r="J147" s="303" t="s">
        <v>296</v>
      </c>
      <c r="K147" s="304">
        <v>8</v>
      </c>
      <c r="L147" s="396">
        <v>0</v>
      </c>
      <c r="M147" s="395"/>
      <c r="N147" s="396">
        <f>ROUND($L$147*$K$147,2)</f>
        <v>0</v>
      </c>
      <c r="O147" s="392"/>
      <c r="P147" s="392"/>
      <c r="Q147" s="392"/>
      <c r="R147" s="222"/>
      <c r="T147" s="297"/>
      <c r="U147" s="298" t="s">
        <v>42</v>
      </c>
      <c r="V147" s="299">
        <v>0</v>
      </c>
      <c r="W147" s="299">
        <f>$V$147*$K$147</f>
        <v>0</v>
      </c>
      <c r="X147" s="299">
        <v>0.02</v>
      </c>
      <c r="Y147" s="299">
        <f>$X$147*$K$147</f>
        <v>0.16</v>
      </c>
      <c r="Z147" s="299">
        <v>0</v>
      </c>
      <c r="AA147" s="300">
        <f>$Z$147*$K$147</f>
        <v>0</v>
      </c>
      <c r="AR147" s="219" t="s">
        <v>157</v>
      </c>
      <c r="AT147" s="219" t="s">
        <v>208</v>
      </c>
      <c r="AU147" s="219" t="s">
        <v>80</v>
      </c>
      <c r="AY147" s="219" t="s">
        <v>135</v>
      </c>
      <c r="BE147" s="267">
        <f>IF($U$147="základní",$N$147,0)</f>
        <v>0</v>
      </c>
      <c r="BF147" s="267">
        <f>IF($U$147="snížená",$N$147,0)</f>
        <v>0</v>
      </c>
      <c r="BG147" s="267">
        <f>IF($U$147="zákl. přenesená",$N$147,0)</f>
        <v>0</v>
      </c>
      <c r="BH147" s="267">
        <f>IF($U$147="sníž. přenesená",$N$147,0)</f>
        <v>0</v>
      </c>
      <c r="BI147" s="267">
        <f>IF($U$147="nulová",$N$147,0)</f>
        <v>0</v>
      </c>
      <c r="BJ147" s="219" t="s">
        <v>20</v>
      </c>
      <c r="BK147" s="267">
        <f>ROUND($L$147*$K$147,2)</f>
        <v>0</v>
      </c>
      <c r="BL147" s="219" t="s">
        <v>140</v>
      </c>
    </row>
    <row r="148" spans="2:64" s="219" customFormat="1" ht="27" customHeight="1">
      <c r="B148" s="220"/>
      <c r="C148" s="293" t="s">
        <v>245</v>
      </c>
      <c r="D148" s="293" t="s">
        <v>136</v>
      </c>
      <c r="E148" s="294" t="s">
        <v>570</v>
      </c>
      <c r="F148" s="391" t="s">
        <v>571</v>
      </c>
      <c r="G148" s="392"/>
      <c r="H148" s="392"/>
      <c r="I148" s="392"/>
      <c r="J148" s="295" t="s">
        <v>296</v>
      </c>
      <c r="K148" s="296">
        <v>4</v>
      </c>
      <c r="L148" s="393">
        <v>0</v>
      </c>
      <c r="M148" s="392"/>
      <c r="N148" s="393">
        <f>ROUND($L$148*$K$148,2)</f>
        <v>0</v>
      </c>
      <c r="O148" s="392"/>
      <c r="P148" s="392"/>
      <c r="Q148" s="392"/>
      <c r="R148" s="222"/>
      <c r="T148" s="297"/>
      <c r="U148" s="298" t="s">
        <v>42</v>
      </c>
      <c r="V148" s="299">
        <v>0.465</v>
      </c>
      <c r="W148" s="299">
        <f>$V$148*$K$148</f>
        <v>1.86</v>
      </c>
      <c r="X148" s="299">
        <v>0</v>
      </c>
      <c r="Y148" s="299">
        <f>$X$148*$K$148</f>
        <v>0</v>
      </c>
      <c r="Z148" s="299">
        <v>0.02517</v>
      </c>
      <c r="AA148" s="300">
        <f>$Z$148*$K$148</f>
        <v>0.10068</v>
      </c>
      <c r="AR148" s="219" t="s">
        <v>140</v>
      </c>
      <c r="AT148" s="219" t="s">
        <v>136</v>
      </c>
      <c r="AU148" s="219" t="s">
        <v>80</v>
      </c>
      <c r="AY148" s="219" t="s">
        <v>135</v>
      </c>
      <c r="BE148" s="267">
        <f>IF($U$148="základní",$N$148,0)</f>
        <v>0</v>
      </c>
      <c r="BF148" s="267">
        <f>IF($U$148="snížená",$N$148,0)</f>
        <v>0</v>
      </c>
      <c r="BG148" s="267">
        <f>IF($U$148="zákl. přenesená",$N$148,0)</f>
        <v>0</v>
      </c>
      <c r="BH148" s="267">
        <f>IF($U$148="sníž. přenesená",$N$148,0)</f>
        <v>0</v>
      </c>
      <c r="BI148" s="267">
        <f>IF($U$148="nulová",$N$148,0)</f>
        <v>0</v>
      </c>
      <c r="BJ148" s="219" t="s">
        <v>20</v>
      </c>
      <c r="BK148" s="267">
        <f>ROUND($L$148*$K$148,2)</f>
        <v>0</v>
      </c>
      <c r="BL148" s="219" t="s">
        <v>140</v>
      </c>
    </row>
    <row r="149" spans="2:64" s="219" customFormat="1" ht="15.75" customHeight="1">
      <c r="B149" s="220"/>
      <c r="C149" s="301" t="s">
        <v>248</v>
      </c>
      <c r="D149" s="301" t="s">
        <v>208</v>
      </c>
      <c r="E149" s="302" t="s">
        <v>572</v>
      </c>
      <c r="F149" s="394" t="s">
        <v>573</v>
      </c>
      <c r="G149" s="395"/>
      <c r="H149" s="395"/>
      <c r="I149" s="395"/>
      <c r="J149" s="303" t="s">
        <v>296</v>
      </c>
      <c r="K149" s="304">
        <v>4</v>
      </c>
      <c r="L149" s="396">
        <v>0</v>
      </c>
      <c r="M149" s="395"/>
      <c r="N149" s="396">
        <f>ROUND($L$149*$K$149,2)</f>
        <v>0</v>
      </c>
      <c r="O149" s="392"/>
      <c r="P149" s="392"/>
      <c r="Q149" s="392"/>
      <c r="R149" s="222"/>
      <c r="T149" s="297"/>
      <c r="U149" s="298" t="s">
        <v>42</v>
      </c>
      <c r="V149" s="299">
        <v>0</v>
      </c>
      <c r="W149" s="299">
        <f>$V$149*$K$149</f>
        <v>0</v>
      </c>
      <c r="X149" s="299">
        <v>0.0255</v>
      </c>
      <c r="Y149" s="299">
        <f>$X$149*$K$149</f>
        <v>0.102</v>
      </c>
      <c r="Z149" s="299">
        <v>0</v>
      </c>
      <c r="AA149" s="300">
        <f>$Z$149*$K$149</f>
        <v>0</v>
      </c>
      <c r="AR149" s="219" t="s">
        <v>157</v>
      </c>
      <c r="AT149" s="219" t="s">
        <v>208</v>
      </c>
      <c r="AU149" s="219" t="s">
        <v>80</v>
      </c>
      <c r="AY149" s="219" t="s">
        <v>135</v>
      </c>
      <c r="BE149" s="267">
        <f>IF($U$149="základní",$N$149,0)</f>
        <v>0</v>
      </c>
      <c r="BF149" s="267">
        <f>IF($U$149="snížená",$N$149,0)</f>
        <v>0</v>
      </c>
      <c r="BG149" s="267">
        <f>IF($U$149="zákl. přenesená",$N$149,0)</f>
        <v>0</v>
      </c>
      <c r="BH149" s="267">
        <f>IF($U$149="sníž. přenesená",$N$149,0)</f>
        <v>0</v>
      </c>
      <c r="BI149" s="267">
        <f>IF($U$149="nulová",$N$149,0)</f>
        <v>0</v>
      </c>
      <c r="BJ149" s="219" t="s">
        <v>20</v>
      </c>
      <c r="BK149" s="267">
        <f>ROUND($L$149*$K$149,2)</f>
        <v>0</v>
      </c>
      <c r="BL149" s="219" t="s">
        <v>140</v>
      </c>
    </row>
    <row r="150" spans="2:64" s="219" customFormat="1" ht="27" customHeight="1">
      <c r="B150" s="220"/>
      <c r="C150" s="293" t="s">
        <v>251</v>
      </c>
      <c r="D150" s="293" t="s">
        <v>136</v>
      </c>
      <c r="E150" s="294" t="s">
        <v>574</v>
      </c>
      <c r="F150" s="391" t="s">
        <v>575</v>
      </c>
      <c r="G150" s="392"/>
      <c r="H150" s="392"/>
      <c r="I150" s="392"/>
      <c r="J150" s="295" t="s">
        <v>139</v>
      </c>
      <c r="K150" s="296">
        <v>37</v>
      </c>
      <c r="L150" s="393">
        <v>0</v>
      </c>
      <c r="M150" s="392"/>
      <c r="N150" s="393">
        <f>ROUND($L$150*$K$150,2)</f>
        <v>0</v>
      </c>
      <c r="O150" s="392"/>
      <c r="P150" s="392"/>
      <c r="Q150" s="392"/>
      <c r="R150" s="222"/>
      <c r="T150" s="297"/>
      <c r="U150" s="298" t="s">
        <v>42</v>
      </c>
      <c r="V150" s="299">
        <v>0.111</v>
      </c>
      <c r="W150" s="299">
        <f>$V$150*$K$150</f>
        <v>4.107</v>
      </c>
      <c r="X150" s="299">
        <v>0</v>
      </c>
      <c r="Y150" s="299">
        <f>$X$150*$K$150</f>
        <v>0</v>
      </c>
      <c r="Z150" s="299">
        <v>0</v>
      </c>
      <c r="AA150" s="300">
        <f>$Z$150*$K$150</f>
        <v>0</v>
      </c>
      <c r="AR150" s="219" t="s">
        <v>140</v>
      </c>
      <c r="AT150" s="219" t="s">
        <v>136</v>
      </c>
      <c r="AU150" s="219" t="s">
        <v>80</v>
      </c>
      <c r="AY150" s="219" t="s">
        <v>135</v>
      </c>
      <c r="BE150" s="267">
        <f>IF($U$150="základní",$N$150,0)</f>
        <v>0</v>
      </c>
      <c r="BF150" s="267">
        <f>IF($U$150="snížená",$N$150,0)</f>
        <v>0</v>
      </c>
      <c r="BG150" s="267">
        <f>IF($U$150="zákl. přenesená",$N$150,0)</f>
        <v>0</v>
      </c>
      <c r="BH150" s="267">
        <f>IF($U$150="sníž. přenesená",$N$150,0)</f>
        <v>0</v>
      </c>
      <c r="BI150" s="267">
        <f>IF($U$150="nulová",$N$150,0)</f>
        <v>0</v>
      </c>
      <c r="BJ150" s="219" t="s">
        <v>20</v>
      </c>
      <c r="BK150" s="267">
        <f>ROUND($L$150*$K$150,2)</f>
        <v>0</v>
      </c>
      <c r="BL150" s="219" t="s">
        <v>140</v>
      </c>
    </row>
    <row r="151" spans="2:64" s="219" customFormat="1" ht="27" customHeight="1">
      <c r="B151" s="220"/>
      <c r="C151" s="293" t="s">
        <v>254</v>
      </c>
      <c r="D151" s="293" t="s">
        <v>136</v>
      </c>
      <c r="E151" s="294" t="s">
        <v>576</v>
      </c>
      <c r="F151" s="391" t="s">
        <v>577</v>
      </c>
      <c r="G151" s="392"/>
      <c r="H151" s="392"/>
      <c r="I151" s="392"/>
      <c r="J151" s="295" t="s">
        <v>139</v>
      </c>
      <c r="K151" s="296">
        <v>37</v>
      </c>
      <c r="L151" s="393">
        <v>0</v>
      </c>
      <c r="M151" s="392"/>
      <c r="N151" s="393">
        <f>ROUND($L$151*$K$151,2)</f>
        <v>0</v>
      </c>
      <c r="O151" s="392"/>
      <c r="P151" s="392"/>
      <c r="Q151" s="392"/>
      <c r="R151" s="222"/>
      <c r="T151" s="297"/>
      <c r="U151" s="298" t="s">
        <v>42</v>
      </c>
      <c r="V151" s="299">
        <v>0.603</v>
      </c>
      <c r="W151" s="299">
        <f>$V$151*$K$151</f>
        <v>22.311</v>
      </c>
      <c r="X151" s="299">
        <v>0.00022</v>
      </c>
      <c r="Y151" s="299">
        <f>$X$151*$K$151</f>
        <v>0.00814</v>
      </c>
      <c r="Z151" s="299">
        <v>0</v>
      </c>
      <c r="AA151" s="300">
        <f>$Z$151*$K$151</f>
        <v>0</v>
      </c>
      <c r="AR151" s="219" t="s">
        <v>140</v>
      </c>
      <c r="AT151" s="219" t="s">
        <v>136</v>
      </c>
      <c r="AU151" s="219" t="s">
        <v>80</v>
      </c>
      <c r="AY151" s="219" t="s">
        <v>135</v>
      </c>
      <c r="BE151" s="267">
        <f>IF($U$151="základní",$N$151,0)</f>
        <v>0</v>
      </c>
      <c r="BF151" s="267">
        <f>IF($U$151="snížená",$N$151,0)</f>
        <v>0</v>
      </c>
      <c r="BG151" s="267">
        <f>IF($U$151="zákl. přenesená",$N$151,0)</f>
        <v>0</v>
      </c>
      <c r="BH151" s="267">
        <f>IF($U$151="sníž. přenesená",$N$151,0)</f>
        <v>0</v>
      </c>
      <c r="BI151" s="267">
        <f>IF($U$151="nulová",$N$151,0)</f>
        <v>0</v>
      </c>
      <c r="BJ151" s="219" t="s">
        <v>20</v>
      </c>
      <c r="BK151" s="267">
        <f>ROUND($L$151*$K$151,2)</f>
        <v>0</v>
      </c>
      <c r="BL151" s="219" t="s">
        <v>140</v>
      </c>
    </row>
    <row r="152" spans="2:64" s="219" customFormat="1" ht="27" customHeight="1" hidden="1">
      <c r="B152" s="220"/>
      <c r="C152" s="293" t="s">
        <v>257</v>
      </c>
      <c r="D152" s="293" t="s">
        <v>136</v>
      </c>
      <c r="E152" s="294" t="s">
        <v>578</v>
      </c>
      <c r="F152" s="391" t="s">
        <v>579</v>
      </c>
      <c r="G152" s="392"/>
      <c r="H152" s="392"/>
      <c r="I152" s="392"/>
      <c r="J152" s="295" t="s">
        <v>296</v>
      </c>
      <c r="K152" s="296">
        <v>0</v>
      </c>
      <c r="L152" s="393">
        <v>0</v>
      </c>
      <c r="M152" s="392"/>
      <c r="N152" s="393">
        <f>ROUND($L$152*$K$152,2)</f>
        <v>0</v>
      </c>
      <c r="O152" s="392"/>
      <c r="P152" s="392"/>
      <c r="Q152" s="392"/>
      <c r="R152" s="222"/>
      <c r="T152" s="297"/>
      <c r="U152" s="298" t="s">
        <v>42</v>
      </c>
      <c r="V152" s="299">
        <v>0.365</v>
      </c>
      <c r="W152" s="299">
        <f>$V$152*$K$152</f>
        <v>0</v>
      </c>
      <c r="X152" s="299">
        <v>0.08266</v>
      </c>
      <c r="Y152" s="299">
        <f>$X$152*$K$152</f>
        <v>0</v>
      </c>
      <c r="Z152" s="299">
        <v>0</v>
      </c>
      <c r="AA152" s="300">
        <f>$Z$152*$K$152</f>
        <v>0</v>
      </c>
      <c r="AR152" s="219" t="s">
        <v>140</v>
      </c>
      <c r="AT152" s="219" t="s">
        <v>136</v>
      </c>
      <c r="AU152" s="219" t="s">
        <v>80</v>
      </c>
      <c r="AY152" s="219" t="s">
        <v>135</v>
      </c>
      <c r="BE152" s="267">
        <f>IF($U$152="základní",$N$152,0)</f>
        <v>0</v>
      </c>
      <c r="BF152" s="267">
        <f>IF($U$152="snížená",$N$152,0)</f>
        <v>0</v>
      </c>
      <c r="BG152" s="267">
        <f>IF($U$152="zákl. přenesená",$N$152,0)</f>
        <v>0</v>
      </c>
      <c r="BH152" s="267">
        <f>IF($U$152="sníž. přenesená",$N$152,0)</f>
        <v>0</v>
      </c>
      <c r="BI152" s="267">
        <f>IF($U$152="nulová",$N$152,0)</f>
        <v>0</v>
      </c>
      <c r="BJ152" s="219" t="s">
        <v>20</v>
      </c>
      <c r="BK152" s="267">
        <f>ROUND($L$152*$K$152,2)</f>
        <v>0</v>
      </c>
      <c r="BL152" s="219" t="s">
        <v>140</v>
      </c>
    </row>
    <row r="153" spans="2:64" s="219" customFormat="1" ht="27" customHeight="1" hidden="1">
      <c r="B153" s="220"/>
      <c r="C153" s="301" t="s">
        <v>260</v>
      </c>
      <c r="D153" s="301" t="s">
        <v>208</v>
      </c>
      <c r="E153" s="302" t="s">
        <v>580</v>
      </c>
      <c r="F153" s="394" t="s">
        <v>581</v>
      </c>
      <c r="G153" s="395"/>
      <c r="H153" s="395"/>
      <c r="I153" s="395"/>
      <c r="J153" s="303" t="s">
        <v>296</v>
      </c>
      <c r="K153" s="304">
        <v>0</v>
      </c>
      <c r="L153" s="396">
        <v>0</v>
      </c>
      <c r="M153" s="395"/>
      <c r="N153" s="396">
        <f>ROUND($L$153*$K$153,2)</f>
        <v>0</v>
      </c>
      <c r="O153" s="392"/>
      <c r="P153" s="392"/>
      <c r="Q153" s="392"/>
      <c r="R153" s="222"/>
      <c r="T153" s="297"/>
      <c r="U153" s="298" t="s">
        <v>42</v>
      </c>
      <c r="V153" s="299">
        <v>0</v>
      </c>
      <c r="W153" s="299">
        <f>$V$153*$K$153</f>
        <v>0</v>
      </c>
      <c r="X153" s="299">
        <v>0.1005</v>
      </c>
      <c r="Y153" s="299">
        <f>$X$153*$K$153</f>
        <v>0</v>
      </c>
      <c r="Z153" s="299">
        <v>0</v>
      </c>
      <c r="AA153" s="300">
        <f>$Z$153*$K$153</f>
        <v>0</v>
      </c>
      <c r="AR153" s="219" t="s">
        <v>157</v>
      </c>
      <c r="AT153" s="219" t="s">
        <v>208</v>
      </c>
      <c r="AU153" s="219" t="s">
        <v>80</v>
      </c>
      <c r="AY153" s="219" t="s">
        <v>135</v>
      </c>
      <c r="BE153" s="267">
        <f>IF($U$153="základní",$N$153,0)</f>
        <v>0</v>
      </c>
      <c r="BF153" s="267">
        <f>IF($U$153="snížená",$N$153,0)</f>
        <v>0</v>
      </c>
      <c r="BG153" s="267">
        <f>IF($U$153="zákl. přenesená",$N$153,0)</f>
        <v>0</v>
      </c>
      <c r="BH153" s="267">
        <f>IF($U$153="sníž. přenesená",$N$153,0)</f>
        <v>0</v>
      </c>
      <c r="BI153" s="267">
        <f>IF($U$153="nulová",$N$153,0)</f>
        <v>0</v>
      </c>
      <c r="BJ153" s="219" t="s">
        <v>20</v>
      </c>
      <c r="BK153" s="267">
        <f>ROUND($L$153*$K$153,2)</f>
        <v>0</v>
      </c>
      <c r="BL153" s="219" t="s">
        <v>140</v>
      </c>
    </row>
    <row r="154" spans="2:64" s="219" customFormat="1" ht="27" customHeight="1" hidden="1">
      <c r="B154" s="220"/>
      <c r="C154" s="293" t="s">
        <v>263</v>
      </c>
      <c r="D154" s="293" t="s">
        <v>136</v>
      </c>
      <c r="E154" s="294" t="s">
        <v>582</v>
      </c>
      <c r="F154" s="391" t="s">
        <v>583</v>
      </c>
      <c r="G154" s="392"/>
      <c r="H154" s="392"/>
      <c r="I154" s="392"/>
      <c r="J154" s="295" t="s">
        <v>160</v>
      </c>
      <c r="K154" s="296">
        <v>0</v>
      </c>
      <c r="L154" s="393">
        <v>0</v>
      </c>
      <c r="M154" s="392"/>
      <c r="N154" s="393">
        <f>ROUND($L$154*$K$154,2)</f>
        <v>0</v>
      </c>
      <c r="O154" s="392"/>
      <c r="P154" s="392"/>
      <c r="Q154" s="392"/>
      <c r="R154" s="222"/>
      <c r="T154" s="297"/>
      <c r="U154" s="298" t="s">
        <v>42</v>
      </c>
      <c r="V154" s="299">
        <v>0.28</v>
      </c>
      <c r="W154" s="299">
        <f>$V$154*$K$154</f>
        <v>0</v>
      </c>
      <c r="X154" s="299">
        <v>0</v>
      </c>
      <c r="Y154" s="299">
        <f>$X$154*$K$154</f>
        <v>0</v>
      </c>
      <c r="Z154" s="299">
        <v>0</v>
      </c>
      <c r="AA154" s="300">
        <f>$Z$154*$K$154</f>
        <v>0</v>
      </c>
      <c r="AR154" s="219" t="s">
        <v>140</v>
      </c>
      <c r="AT154" s="219" t="s">
        <v>136</v>
      </c>
      <c r="AU154" s="219" t="s">
        <v>80</v>
      </c>
      <c r="AY154" s="219" t="s">
        <v>135</v>
      </c>
      <c r="BE154" s="267">
        <f>IF($U$154="základní",$N$154,0)</f>
        <v>0</v>
      </c>
      <c r="BF154" s="267">
        <f>IF($U$154="snížená",$N$154,0)</f>
        <v>0</v>
      </c>
      <c r="BG154" s="267">
        <f>IF($U$154="zákl. přenesená",$N$154,0)</f>
        <v>0</v>
      </c>
      <c r="BH154" s="267">
        <f>IF($U$154="sníž. přenesená",$N$154,0)</f>
        <v>0</v>
      </c>
      <c r="BI154" s="267">
        <f>IF($U$154="nulová",$N$154,0)</f>
        <v>0</v>
      </c>
      <c r="BJ154" s="219" t="s">
        <v>20</v>
      </c>
      <c r="BK154" s="267">
        <f>ROUND($L$154*$K$154,2)</f>
        <v>0</v>
      </c>
      <c r="BL154" s="219" t="s">
        <v>140</v>
      </c>
    </row>
    <row r="155" spans="2:64" s="219" customFormat="1" ht="39" customHeight="1" hidden="1">
      <c r="B155" s="220"/>
      <c r="C155" s="293" t="s">
        <v>266</v>
      </c>
      <c r="D155" s="293" t="s">
        <v>136</v>
      </c>
      <c r="E155" s="294" t="s">
        <v>584</v>
      </c>
      <c r="F155" s="391" t="s">
        <v>585</v>
      </c>
      <c r="G155" s="392"/>
      <c r="H155" s="392"/>
      <c r="I155" s="392"/>
      <c r="J155" s="295" t="s">
        <v>160</v>
      </c>
      <c r="K155" s="296">
        <v>0</v>
      </c>
      <c r="L155" s="393">
        <v>0</v>
      </c>
      <c r="M155" s="392"/>
      <c r="N155" s="393">
        <f>ROUND($L$155*$K$155,2)</f>
        <v>0</v>
      </c>
      <c r="O155" s="392"/>
      <c r="P155" s="392"/>
      <c r="Q155" s="392"/>
      <c r="R155" s="222"/>
      <c r="T155" s="297"/>
      <c r="U155" s="298" t="s">
        <v>42</v>
      </c>
      <c r="V155" s="299">
        <v>0.28</v>
      </c>
      <c r="W155" s="299">
        <f>$V$155*$K$155</f>
        <v>0</v>
      </c>
      <c r="X155" s="299">
        <v>0</v>
      </c>
      <c r="Y155" s="299">
        <f>$X$155*$K$155</f>
        <v>0</v>
      </c>
      <c r="Z155" s="299">
        <v>0</v>
      </c>
      <c r="AA155" s="300">
        <f>$Z$155*$K$155</f>
        <v>0</v>
      </c>
      <c r="AR155" s="219" t="s">
        <v>140</v>
      </c>
      <c r="AT155" s="219" t="s">
        <v>136</v>
      </c>
      <c r="AU155" s="219" t="s">
        <v>80</v>
      </c>
      <c r="AY155" s="219" t="s">
        <v>135</v>
      </c>
      <c r="BE155" s="267">
        <f>IF($U$155="základní",$N$155,0)</f>
        <v>0</v>
      </c>
      <c r="BF155" s="267">
        <f>IF($U$155="snížená",$N$155,0)</f>
        <v>0</v>
      </c>
      <c r="BG155" s="267">
        <f>IF($U$155="zákl. přenesená",$N$155,0)</f>
        <v>0</v>
      </c>
      <c r="BH155" s="267">
        <f>IF($U$155="sníž. přenesená",$N$155,0)</f>
        <v>0</v>
      </c>
      <c r="BI155" s="267">
        <f>IF($U$155="nulová",$N$155,0)</f>
        <v>0</v>
      </c>
      <c r="BJ155" s="219" t="s">
        <v>20</v>
      </c>
      <c r="BK155" s="267">
        <f>ROUND($L$155*$K$155,2)</f>
        <v>0</v>
      </c>
      <c r="BL155" s="219" t="s">
        <v>140</v>
      </c>
    </row>
    <row r="156" spans="2:64" s="219" customFormat="1" ht="27" customHeight="1" hidden="1">
      <c r="B156" s="220"/>
      <c r="C156" s="293" t="s">
        <v>269</v>
      </c>
      <c r="D156" s="293" t="s">
        <v>136</v>
      </c>
      <c r="E156" s="294" t="s">
        <v>586</v>
      </c>
      <c r="F156" s="391" t="s">
        <v>587</v>
      </c>
      <c r="G156" s="392"/>
      <c r="H156" s="392"/>
      <c r="I156" s="392"/>
      <c r="J156" s="295" t="s">
        <v>160</v>
      </c>
      <c r="K156" s="296">
        <v>0</v>
      </c>
      <c r="L156" s="393">
        <v>0</v>
      </c>
      <c r="M156" s="392"/>
      <c r="N156" s="393">
        <f>ROUND($L$156*$K$156,2)</f>
        <v>0</v>
      </c>
      <c r="O156" s="392"/>
      <c r="P156" s="392"/>
      <c r="Q156" s="392"/>
      <c r="R156" s="222"/>
      <c r="T156" s="297"/>
      <c r="U156" s="298" t="s">
        <v>42</v>
      </c>
      <c r="V156" s="299">
        <v>0.588</v>
      </c>
      <c r="W156" s="299">
        <f>$V$156*$K$156</f>
        <v>0</v>
      </c>
      <c r="X156" s="299">
        <v>0.03822</v>
      </c>
      <c r="Y156" s="299">
        <f>$X$156*$K$156</f>
        <v>0</v>
      </c>
      <c r="Z156" s="299">
        <v>0</v>
      </c>
      <c r="AA156" s="300">
        <f>$Z$156*$K$156</f>
        <v>0</v>
      </c>
      <c r="AR156" s="219" t="s">
        <v>140</v>
      </c>
      <c r="AT156" s="219" t="s">
        <v>136</v>
      </c>
      <c r="AU156" s="219" t="s">
        <v>80</v>
      </c>
      <c r="AY156" s="219" t="s">
        <v>135</v>
      </c>
      <c r="BE156" s="267">
        <f>IF($U$156="základní",$N$156,0)</f>
        <v>0</v>
      </c>
      <c r="BF156" s="267">
        <f>IF($U$156="snížená",$N$156,0)</f>
        <v>0</v>
      </c>
      <c r="BG156" s="267">
        <f>IF($U$156="zákl. přenesená",$N$156,0)</f>
        <v>0</v>
      </c>
      <c r="BH156" s="267">
        <f>IF($U$156="sníž. přenesená",$N$156,0)</f>
        <v>0</v>
      </c>
      <c r="BI156" s="267">
        <f>IF($U$156="nulová",$N$156,0)</f>
        <v>0</v>
      </c>
      <c r="BJ156" s="219" t="s">
        <v>20</v>
      </c>
      <c r="BK156" s="267">
        <f>ROUND($L$156*$K$156,2)</f>
        <v>0</v>
      </c>
      <c r="BL156" s="219" t="s">
        <v>140</v>
      </c>
    </row>
    <row r="157" spans="2:64" s="219" customFormat="1" ht="27" customHeight="1" hidden="1">
      <c r="B157" s="220"/>
      <c r="C157" s="293" t="s">
        <v>272</v>
      </c>
      <c r="D157" s="293" t="s">
        <v>136</v>
      </c>
      <c r="E157" s="294" t="s">
        <v>588</v>
      </c>
      <c r="F157" s="391" t="s">
        <v>589</v>
      </c>
      <c r="G157" s="392"/>
      <c r="H157" s="392"/>
      <c r="I157" s="392"/>
      <c r="J157" s="295" t="s">
        <v>173</v>
      </c>
      <c r="K157" s="296">
        <v>0</v>
      </c>
      <c r="L157" s="393">
        <v>0</v>
      </c>
      <c r="M157" s="392"/>
      <c r="N157" s="393">
        <f>ROUND($L$157*$K$157,2)</f>
        <v>0</v>
      </c>
      <c r="O157" s="392"/>
      <c r="P157" s="392"/>
      <c r="Q157" s="392"/>
      <c r="R157" s="222"/>
      <c r="T157" s="297"/>
      <c r="U157" s="298" t="s">
        <v>42</v>
      </c>
      <c r="V157" s="299">
        <v>41.8</v>
      </c>
      <c r="W157" s="299">
        <f>$V$157*$K$157</f>
        <v>0</v>
      </c>
      <c r="X157" s="299">
        <v>0</v>
      </c>
      <c r="Y157" s="299">
        <f>$X$157*$K$157</f>
        <v>0</v>
      </c>
      <c r="Z157" s="299">
        <v>0</v>
      </c>
      <c r="AA157" s="300">
        <f>$Z$157*$K$157</f>
        <v>0</v>
      </c>
      <c r="AR157" s="219" t="s">
        <v>140</v>
      </c>
      <c r="AT157" s="219" t="s">
        <v>136</v>
      </c>
      <c r="AU157" s="219" t="s">
        <v>80</v>
      </c>
      <c r="AY157" s="219" t="s">
        <v>135</v>
      </c>
      <c r="BE157" s="267">
        <f>IF($U$157="základní",$N$157,0)</f>
        <v>0</v>
      </c>
      <c r="BF157" s="267">
        <f>IF($U$157="snížená",$N$157,0)</f>
        <v>0</v>
      </c>
      <c r="BG157" s="267">
        <f>IF($U$157="zákl. přenesená",$N$157,0)</f>
        <v>0</v>
      </c>
      <c r="BH157" s="267">
        <f>IF($U$157="sníž. přenesená",$N$157,0)</f>
        <v>0</v>
      </c>
      <c r="BI157" s="267">
        <f>IF($U$157="nulová",$N$157,0)</f>
        <v>0</v>
      </c>
      <c r="BJ157" s="219" t="s">
        <v>20</v>
      </c>
      <c r="BK157" s="267">
        <f>ROUND($L$157*$K$157,2)</f>
        <v>0</v>
      </c>
      <c r="BL157" s="219" t="s">
        <v>140</v>
      </c>
    </row>
    <row r="158" spans="2:63" s="284" customFormat="1" ht="30.75" customHeight="1">
      <c r="B158" s="283"/>
      <c r="D158" s="292" t="s">
        <v>111</v>
      </c>
      <c r="N158" s="389">
        <f>$BK$158</f>
        <v>0</v>
      </c>
      <c r="O158" s="390"/>
      <c r="P158" s="390"/>
      <c r="Q158" s="390"/>
      <c r="R158" s="286"/>
      <c r="T158" s="287"/>
      <c r="W158" s="288">
        <f>$W$159</f>
        <v>0</v>
      </c>
      <c r="Y158" s="288">
        <f>$Y$159</f>
        <v>0</v>
      </c>
      <c r="AA158" s="289">
        <f>$AA$159</f>
        <v>0</v>
      </c>
      <c r="AR158" s="290" t="s">
        <v>20</v>
      </c>
      <c r="AT158" s="290" t="s">
        <v>76</v>
      </c>
      <c r="AU158" s="290" t="s">
        <v>20</v>
      </c>
      <c r="AY158" s="290" t="s">
        <v>135</v>
      </c>
      <c r="BK158" s="291">
        <f>$BK$159</f>
        <v>0</v>
      </c>
    </row>
    <row r="159" spans="2:64" s="219" customFormat="1" ht="15.75" customHeight="1" hidden="1">
      <c r="B159" s="220"/>
      <c r="C159" s="293" t="s">
        <v>275</v>
      </c>
      <c r="D159" s="293" t="s">
        <v>136</v>
      </c>
      <c r="E159" s="294" t="s">
        <v>270</v>
      </c>
      <c r="F159" s="391" t="s">
        <v>271</v>
      </c>
      <c r="G159" s="392"/>
      <c r="H159" s="392"/>
      <c r="I159" s="392"/>
      <c r="J159" s="295" t="s">
        <v>160</v>
      </c>
      <c r="K159" s="296">
        <v>0</v>
      </c>
      <c r="L159" s="393">
        <v>0</v>
      </c>
      <c r="M159" s="392"/>
      <c r="N159" s="393">
        <f>ROUND($L$159*$K$159,2)</f>
        <v>0</v>
      </c>
      <c r="O159" s="392"/>
      <c r="P159" s="392"/>
      <c r="Q159" s="392"/>
      <c r="R159" s="222"/>
      <c r="T159" s="297"/>
      <c r="U159" s="298" t="s">
        <v>42</v>
      </c>
      <c r="V159" s="299">
        <v>0.05</v>
      </c>
      <c r="W159" s="299">
        <f>$V$159*$K$159</f>
        <v>0</v>
      </c>
      <c r="X159" s="299">
        <v>0.00081</v>
      </c>
      <c r="Y159" s="299">
        <f>$X$159*$K$159</f>
        <v>0</v>
      </c>
      <c r="Z159" s="299">
        <v>0</v>
      </c>
      <c r="AA159" s="300">
        <f>$Z$159*$K$159</f>
        <v>0</v>
      </c>
      <c r="AR159" s="219" t="s">
        <v>140</v>
      </c>
      <c r="AT159" s="219" t="s">
        <v>136</v>
      </c>
      <c r="AU159" s="219" t="s">
        <v>80</v>
      </c>
      <c r="AY159" s="219" t="s">
        <v>135</v>
      </c>
      <c r="BE159" s="267">
        <f>IF($U$159="základní",$N$159,0)</f>
        <v>0</v>
      </c>
      <c r="BF159" s="267">
        <f>IF($U$159="snížená",$N$159,0)</f>
        <v>0</v>
      </c>
      <c r="BG159" s="267">
        <f>IF($U$159="zákl. přenesená",$N$159,0)</f>
        <v>0</v>
      </c>
      <c r="BH159" s="267">
        <f>IF($U$159="sníž. přenesená",$N$159,0)</f>
        <v>0</v>
      </c>
      <c r="BI159" s="267">
        <f>IF($U$159="nulová",$N$159,0)</f>
        <v>0</v>
      </c>
      <c r="BJ159" s="219" t="s">
        <v>20</v>
      </c>
      <c r="BK159" s="267">
        <f>ROUND($L$159*$K$159,2)</f>
        <v>0</v>
      </c>
      <c r="BL159" s="219" t="s">
        <v>140</v>
      </c>
    </row>
    <row r="160" spans="2:63" s="284" customFormat="1" ht="30.75" customHeight="1">
      <c r="B160" s="283"/>
      <c r="D160" s="292" t="s">
        <v>112</v>
      </c>
      <c r="N160" s="389">
        <f>$BK$160</f>
        <v>0</v>
      </c>
      <c r="O160" s="390"/>
      <c r="P160" s="390"/>
      <c r="Q160" s="390"/>
      <c r="R160" s="286"/>
      <c r="T160" s="287"/>
      <c r="W160" s="288">
        <f>SUM($W$161:$W$175)</f>
        <v>409.75236</v>
      </c>
      <c r="Y160" s="288">
        <f>SUM($Y$161:$Y$175)</f>
        <v>315.5618016</v>
      </c>
      <c r="AA160" s="289">
        <f>SUM($AA$161:$AA$175)</f>
        <v>0</v>
      </c>
      <c r="AR160" s="290" t="s">
        <v>20</v>
      </c>
      <c r="AT160" s="290" t="s">
        <v>76</v>
      </c>
      <c r="AU160" s="290" t="s">
        <v>20</v>
      </c>
      <c r="AY160" s="290" t="s">
        <v>135</v>
      </c>
      <c r="BK160" s="291">
        <f>SUM($BK$161:$BK$175)</f>
        <v>0</v>
      </c>
    </row>
    <row r="161" spans="2:64" s="219" customFormat="1" ht="27" customHeight="1">
      <c r="B161" s="220"/>
      <c r="C161" s="293" t="s">
        <v>278</v>
      </c>
      <c r="D161" s="293" t="s">
        <v>136</v>
      </c>
      <c r="E161" s="294" t="s">
        <v>590</v>
      </c>
      <c r="F161" s="391" t="s">
        <v>591</v>
      </c>
      <c r="G161" s="392"/>
      <c r="H161" s="392"/>
      <c r="I161" s="392"/>
      <c r="J161" s="295" t="s">
        <v>139</v>
      </c>
      <c r="K161" s="296">
        <v>604</v>
      </c>
      <c r="L161" s="393">
        <v>0</v>
      </c>
      <c r="M161" s="392"/>
      <c r="N161" s="393">
        <f>ROUND($L$161*$K$161,2)</f>
        <v>0</v>
      </c>
      <c r="O161" s="392"/>
      <c r="P161" s="392"/>
      <c r="Q161" s="392"/>
      <c r="R161" s="222"/>
      <c r="T161" s="297"/>
      <c r="U161" s="298" t="s">
        <v>42</v>
      </c>
      <c r="V161" s="299">
        <v>0.5</v>
      </c>
      <c r="W161" s="299">
        <f>$V$161*$K$161</f>
        <v>302</v>
      </c>
      <c r="X161" s="299">
        <v>0.08425</v>
      </c>
      <c r="Y161" s="299">
        <f>$X$161*$K$161</f>
        <v>50.887</v>
      </c>
      <c r="Z161" s="299">
        <v>0</v>
      </c>
      <c r="AA161" s="300">
        <f>$Z$161*$K$161</f>
        <v>0</v>
      </c>
      <c r="AR161" s="219" t="s">
        <v>140</v>
      </c>
      <c r="AT161" s="219" t="s">
        <v>136</v>
      </c>
      <c r="AU161" s="219" t="s">
        <v>80</v>
      </c>
      <c r="AY161" s="219" t="s">
        <v>135</v>
      </c>
      <c r="BE161" s="267">
        <f>IF($U$161="základní",$N$161,0)</f>
        <v>0</v>
      </c>
      <c r="BF161" s="267">
        <f>IF($U$161="snížená",$N$161,0)</f>
        <v>0</v>
      </c>
      <c r="BG161" s="267">
        <f>IF($U$161="zákl. přenesená",$N$161,0)</f>
        <v>0</v>
      </c>
      <c r="BH161" s="267">
        <f>IF($U$161="sníž. přenesená",$N$161,0)</f>
        <v>0</v>
      </c>
      <c r="BI161" s="267">
        <f>IF($U$161="nulová",$N$161,0)</f>
        <v>0</v>
      </c>
      <c r="BJ161" s="219" t="s">
        <v>20</v>
      </c>
      <c r="BK161" s="267">
        <f>ROUND($L$161*$K$161,2)</f>
        <v>0</v>
      </c>
      <c r="BL161" s="219" t="s">
        <v>140</v>
      </c>
    </row>
    <row r="162" spans="2:64" s="219" customFormat="1" ht="15.75" customHeight="1">
      <c r="B162" s="220"/>
      <c r="C162" s="301" t="s">
        <v>281</v>
      </c>
      <c r="D162" s="301" t="s">
        <v>208</v>
      </c>
      <c r="E162" s="302" t="s">
        <v>592</v>
      </c>
      <c r="F162" s="394" t="s">
        <v>593</v>
      </c>
      <c r="G162" s="395"/>
      <c r="H162" s="395"/>
      <c r="I162" s="395"/>
      <c r="J162" s="303" t="s">
        <v>139</v>
      </c>
      <c r="K162" s="304">
        <v>634.2</v>
      </c>
      <c r="L162" s="396">
        <v>0</v>
      </c>
      <c r="M162" s="395"/>
      <c r="N162" s="396">
        <f>ROUND($L$162*$K$162,2)</f>
        <v>0</v>
      </c>
      <c r="O162" s="392"/>
      <c r="P162" s="392"/>
      <c r="Q162" s="392"/>
      <c r="R162" s="222"/>
      <c r="T162" s="297"/>
      <c r="U162" s="298" t="s">
        <v>42</v>
      </c>
      <c r="V162" s="299">
        <v>0</v>
      </c>
      <c r="W162" s="299">
        <f>$V$162*$K$162</f>
        <v>0</v>
      </c>
      <c r="X162" s="299">
        <v>0.14</v>
      </c>
      <c r="Y162" s="299">
        <f>$X$162*$K$162</f>
        <v>88.78800000000001</v>
      </c>
      <c r="Z162" s="299">
        <v>0</v>
      </c>
      <c r="AA162" s="300">
        <f>$Z$162*$K$162</f>
        <v>0</v>
      </c>
      <c r="AR162" s="219" t="s">
        <v>157</v>
      </c>
      <c r="AT162" s="219" t="s">
        <v>208</v>
      </c>
      <c r="AU162" s="219" t="s">
        <v>80</v>
      </c>
      <c r="AY162" s="219" t="s">
        <v>135</v>
      </c>
      <c r="BE162" s="267">
        <f>IF($U$162="základní",$N$162,0)</f>
        <v>0</v>
      </c>
      <c r="BF162" s="267">
        <f>IF($U$162="snížená",$N$162,0)</f>
        <v>0</v>
      </c>
      <c r="BG162" s="267">
        <f>IF($U$162="zákl. přenesená",$N$162,0)</f>
        <v>0</v>
      </c>
      <c r="BH162" s="267">
        <f>IF($U$162="sníž. přenesená",$N$162,0)</f>
        <v>0</v>
      </c>
      <c r="BI162" s="267">
        <f>IF($U$162="nulová",$N$162,0)</f>
        <v>0</v>
      </c>
      <c r="BJ162" s="219" t="s">
        <v>20</v>
      </c>
      <c r="BK162" s="267">
        <f>ROUND($L$162*$K$162,2)</f>
        <v>0</v>
      </c>
      <c r="BL162" s="219" t="s">
        <v>140</v>
      </c>
    </row>
    <row r="163" spans="2:64" s="219" customFormat="1" ht="39" customHeight="1">
      <c r="B163" s="220"/>
      <c r="C163" s="293" t="s">
        <v>284</v>
      </c>
      <c r="D163" s="293" t="s">
        <v>136</v>
      </c>
      <c r="E163" s="294" t="s">
        <v>594</v>
      </c>
      <c r="F163" s="391" t="s">
        <v>595</v>
      </c>
      <c r="G163" s="392"/>
      <c r="H163" s="392"/>
      <c r="I163" s="392"/>
      <c r="J163" s="295" t="s">
        <v>139</v>
      </c>
      <c r="K163" s="296">
        <v>50</v>
      </c>
      <c r="L163" s="393">
        <v>0</v>
      </c>
      <c r="M163" s="392"/>
      <c r="N163" s="393">
        <f>ROUND($L$163*$K$163,2)</f>
        <v>0</v>
      </c>
      <c r="O163" s="392"/>
      <c r="P163" s="392"/>
      <c r="Q163" s="392"/>
      <c r="R163" s="222"/>
      <c r="T163" s="297"/>
      <c r="U163" s="298" t="s">
        <v>42</v>
      </c>
      <c r="V163" s="299">
        <v>0.06</v>
      </c>
      <c r="W163" s="299">
        <f>$V$163*$K$163</f>
        <v>3</v>
      </c>
      <c r="X163" s="299">
        <v>0</v>
      </c>
      <c r="Y163" s="299">
        <f>$X$163*$K$163</f>
        <v>0</v>
      </c>
      <c r="Z163" s="299">
        <v>0</v>
      </c>
      <c r="AA163" s="300">
        <f>$Z$163*$K$163</f>
        <v>0</v>
      </c>
      <c r="AR163" s="219" t="s">
        <v>140</v>
      </c>
      <c r="AT163" s="219" t="s">
        <v>136</v>
      </c>
      <c r="AU163" s="219" t="s">
        <v>80</v>
      </c>
      <c r="AY163" s="219" t="s">
        <v>135</v>
      </c>
      <c r="BE163" s="267">
        <f>IF($U$163="základní",$N$163,0)</f>
        <v>0</v>
      </c>
      <c r="BF163" s="267">
        <f>IF($U$163="snížená",$N$163,0)</f>
        <v>0</v>
      </c>
      <c r="BG163" s="267">
        <f>IF($U$163="zákl. přenesená",$N$163,0)</f>
        <v>0</v>
      </c>
      <c r="BH163" s="267">
        <f>IF($U$163="sníž. přenesená",$N$163,0)</f>
        <v>0</v>
      </c>
      <c r="BI163" s="267">
        <f>IF($U$163="nulová",$N$163,0)</f>
        <v>0</v>
      </c>
      <c r="BJ163" s="219" t="s">
        <v>20</v>
      </c>
      <c r="BK163" s="267">
        <f>ROUND($L$163*$K$163,2)</f>
        <v>0</v>
      </c>
      <c r="BL163" s="219" t="s">
        <v>140</v>
      </c>
    </row>
    <row r="164" spans="2:64" s="219" customFormat="1" ht="15.75" customHeight="1">
      <c r="B164" s="220"/>
      <c r="C164" s="301" t="s">
        <v>287</v>
      </c>
      <c r="D164" s="301" t="s">
        <v>208</v>
      </c>
      <c r="E164" s="302" t="s">
        <v>596</v>
      </c>
      <c r="F164" s="394" t="s">
        <v>597</v>
      </c>
      <c r="G164" s="395"/>
      <c r="H164" s="395"/>
      <c r="I164" s="395"/>
      <c r="J164" s="303" t="s">
        <v>139</v>
      </c>
      <c r="K164" s="304">
        <v>50</v>
      </c>
      <c r="L164" s="396">
        <v>0</v>
      </c>
      <c r="M164" s="395"/>
      <c r="N164" s="396">
        <f>ROUND($L$164*$K$164,2)</f>
        <v>0</v>
      </c>
      <c r="O164" s="392"/>
      <c r="P164" s="392"/>
      <c r="Q164" s="392"/>
      <c r="R164" s="222"/>
      <c r="T164" s="297"/>
      <c r="U164" s="298" t="s">
        <v>42</v>
      </c>
      <c r="V164" s="299">
        <v>0</v>
      </c>
      <c r="W164" s="299">
        <f>$V$164*$K$164</f>
        <v>0</v>
      </c>
      <c r="X164" s="299">
        <v>0.146</v>
      </c>
      <c r="Y164" s="299">
        <f>$X$164*$K$164</f>
        <v>7.3</v>
      </c>
      <c r="Z164" s="299">
        <v>0</v>
      </c>
      <c r="AA164" s="300">
        <f>$Z$164*$K$164</f>
        <v>0</v>
      </c>
      <c r="AR164" s="219" t="s">
        <v>157</v>
      </c>
      <c r="AT164" s="219" t="s">
        <v>208</v>
      </c>
      <c r="AU164" s="219" t="s">
        <v>80</v>
      </c>
      <c r="AY164" s="219" t="s">
        <v>135</v>
      </c>
      <c r="BE164" s="267">
        <f>IF($U$164="základní",$N$164,0)</f>
        <v>0</v>
      </c>
      <c r="BF164" s="267">
        <f>IF($U$164="snížená",$N$164,0)</f>
        <v>0</v>
      </c>
      <c r="BG164" s="267">
        <f>IF($U$164="zákl. přenesená",$N$164,0)</f>
        <v>0</v>
      </c>
      <c r="BH164" s="267">
        <f>IF($U$164="sníž. přenesená",$N$164,0)</f>
        <v>0</v>
      </c>
      <c r="BI164" s="267">
        <f>IF($U$164="nulová",$N$164,0)</f>
        <v>0</v>
      </c>
      <c r="BJ164" s="219" t="s">
        <v>20</v>
      </c>
      <c r="BK164" s="267">
        <f>ROUND($L$164*$K$164,2)</f>
        <v>0</v>
      </c>
      <c r="BL164" s="219" t="s">
        <v>140</v>
      </c>
    </row>
    <row r="165" spans="2:64" s="219" customFormat="1" ht="27" customHeight="1">
      <c r="B165" s="220"/>
      <c r="C165" s="293" t="s">
        <v>290</v>
      </c>
      <c r="D165" s="293" t="s">
        <v>136</v>
      </c>
      <c r="E165" s="294" t="s">
        <v>328</v>
      </c>
      <c r="F165" s="391" t="s">
        <v>329</v>
      </c>
      <c r="G165" s="392"/>
      <c r="H165" s="392"/>
      <c r="I165" s="392"/>
      <c r="J165" s="295" t="s">
        <v>139</v>
      </c>
      <c r="K165" s="296">
        <v>695.76</v>
      </c>
      <c r="L165" s="393">
        <v>0</v>
      </c>
      <c r="M165" s="392"/>
      <c r="N165" s="393">
        <f>ROUND($L$165*$K$165,2)</f>
        <v>0</v>
      </c>
      <c r="O165" s="392"/>
      <c r="P165" s="392"/>
      <c r="Q165" s="392"/>
      <c r="R165" s="222"/>
      <c r="T165" s="297"/>
      <c r="U165" s="298" t="s">
        <v>42</v>
      </c>
      <c r="V165" s="299">
        <v>0.037</v>
      </c>
      <c r="W165" s="299">
        <f>$V$165*$K$165</f>
        <v>25.743119999999998</v>
      </c>
      <c r="X165" s="299">
        <v>0.20266</v>
      </c>
      <c r="Y165" s="299">
        <f>$X$165*$K$165</f>
        <v>141.0027216</v>
      </c>
      <c r="Z165" s="299">
        <v>0</v>
      </c>
      <c r="AA165" s="300">
        <f>$Z$165*$K$165</f>
        <v>0</v>
      </c>
      <c r="AR165" s="219" t="s">
        <v>140</v>
      </c>
      <c r="AT165" s="219" t="s">
        <v>136</v>
      </c>
      <c r="AU165" s="219" t="s">
        <v>80</v>
      </c>
      <c r="AY165" s="219" t="s">
        <v>135</v>
      </c>
      <c r="BE165" s="267">
        <f>IF($U$165="základní",$N$165,0)</f>
        <v>0</v>
      </c>
      <c r="BF165" s="267">
        <f>IF($U$165="snížená",$N$165,0)</f>
        <v>0</v>
      </c>
      <c r="BG165" s="267">
        <f>IF($U$165="zákl. přenesená",$N$165,0)</f>
        <v>0</v>
      </c>
      <c r="BH165" s="267">
        <f>IF($U$165="sníž. přenesená",$N$165,0)</f>
        <v>0</v>
      </c>
      <c r="BI165" s="267">
        <f>IF($U$165="nulová",$N$165,0)</f>
        <v>0</v>
      </c>
      <c r="BJ165" s="219" t="s">
        <v>20</v>
      </c>
      <c r="BK165" s="267">
        <f>ROUND($L$165*$K$165,2)</f>
        <v>0</v>
      </c>
      <c r="BL165" s="219" t="s">
        <v>140</v>
      </c>
    </row>
    <row r="166" spans="2:64" s="219" customFormat="1" ht="15.75" customHeight="1">
      <c r="B166" s="220"/>
      <c r="C166" s="293" t="s">
        <v>293</v>
      </c>
      <c r="D166" s="293" t="s">
        <v>136</v>
      </c>
      <c r="E166" s="294" t="s">
        <v>598</v>
      </c>
      <c r="F166" s="391" t="s">
        <v>332</v>
      </c>
      <c r="G166" s="392"/>
      <c r="H166" s="392"/>
      <c r="I166" s="392"/>
      <c r="J166" s="295" t="s">
        <v>139</v>
      </c>
      <c r="K166" s="296">
        <v>628.16</v>
      </c>
      <c r="L166" s="393">
        <v>0</v>
      </c>
      <c r="M166" s="392"/>
      <c r="N166" s="393">
        <f>ROUND($L$166*$K$166,2)</f>
        <v>0</v>
      </c>
      <c r="O166" s="392"/>
      <c r="P166" s="392"/>
      <c r="Q166" s="392"/>
      <c r="R166" s="222"/>
      <c r="T166" s="297"/>
      <c r="U166" s="298" t="s">
        <v>42</v>
      </c>
      <c r="V166" s="299">
        <v>0.029</v>
      </c>
      <c r="W166" s="299">
        <f>$V$166*$K$166</f>
        <v>18.21664</v>
      </c>
      <c r="X166" s="299">
        <v>0</v>
      </c>
      <c r="Y166" s="299">
        <f>$X$166*$K$166</f>
        <v>0</v>
      </c>
      <c r="Z166" s="299">
        <v>0</v>
      </c>
      <c r="AA166" s="300">
        <f>$Z$166*$K$166</f>
        <v>0</v>
      </c>
      <c r="AR166" s="219" t="s">
        <v>140</v>
      </c>
      <c r="AT166" s="219" t="s">
        <v>136</v>
      </c>
      <c r="AU166" s="219" t="s">
        <v>80</v>
      </c>
      <c r="AY166" s="219" t="s">
        <v>135</v>
      </c>
      <c r="BE166" s="267">
        <f>IF($U$166="základní",$N$166,0)</f>
        <v>0</v>
      </c>
      <c r="BF166" s="267">
        <f>IF($U$166="snížená",$N$166,0)</f>
        <v>0</v>
      </c>
      <c r="BG166" s="267">
        <f>IF($U$166="zákl. přenesená",$N$166,0)</f>
        <v>0</v>
      </c>
      <c r="BH166" s="267">
        <f>IF($U$166="sníž. přenesená",$N$166,0)</f>
        <v>0</v>
      </c>
      <c r="BI166" s="267">
        <f>IF($U$166="nulová",$N$166,0)</f>
        <v>0</v>
      </c>
      <c r="BJ166" s="219" t="s">
        <v>20</v>
      </c>
      <c r="BK166" s="267">
        <f>ROUND($L$166*$K$166,2)</f>
        <v>0</v>
      </c>
      <c r="BL166" s="219" t="s">
        <v>140</v>
      </c>
    </row>
    <row r="167" spans="2:64" s="219" customFormat="1" ht="27" customHeight="1">
      <c r="B167" s="220"/>
      <c r="C167" s="293" t="s">
        <v>297</v>
      </c>
      <c r="D167" s="293" t="s">
        <v>136</v>
      </c>
      <c r="E167" s="294" t="s">
        <v>599</v>
      </c>
      <c r="F167" s="391" t="s">
        <v>600</v>
      </c>
      <c r="G167" s="392"/>
      <c r="H167" s="392"/>
      <c r="I167" s="392"/>
      <c r="J167" s="295" t="s">
        <v>139</v>
      </c>
      <c r="K167" s="296">
        <v>65</v>
      </c>
      <c r="L167" s="393">
        <v>0</v>
      </c>
      <c r="M167" s="392"/>
      <c r="N167" s="393">
        <f>ROUND($L$167*$K$167,2)</f>
        <v>0</v>
      </c>
      <c r="O167" s="392"/>
      <c r="P167" s="392"/>
      <c r="Q167" s="392"/>
      <c r="R167" s="222"/>
      <c r="T167" s="297"/>
      <c r="U167" s="298" t="s">
        <v>42</v>
      </c>
      <c r="V167" s="299">
        <v>0.56</v>
      </c>
      <c r="W167" s="299">
        <f>$V$167*$K$167</f>
        <v>36.400000000000006</v>
      </c>
      <c r="X167" s="299">
        <v>0.08565</v>
      </c>
      <c r="Y167" s="299">
        <f>$X$167*$K$167</f>
        <v>5.5672500000000005</v>
      </c>
      <c r="Z167" s="299">
        <v>0</v>
      </c>
      <c r="AA167" s="300">
        <f>$Z$167*$K$167</f>
        <v>0</v>
      </c>
      <c r="AR167" s="219" t="s">
        <v>140</v>
      </c>
      <c r="AT167" s="219" t="s">
        <v>136</v>
      </c>
      <c r="AU167" s="219" t="s">
        <v>80</v>
      </c>
      <c r="AY167" s="219" t="s">
        <v>135</v>
      </c>
      <c r="BE167" s="267">
        <f>IF($U$167="základní",$N$167,0)</f>
        <v>0</v>
      </c>
      <c r="BF167" s="267">
        <f>IF($U$167="snížená",$N$167,0)</f>
        <v>0</v>
      </c>
      <c r="BG167" s="267">
        <f>IF($U$167="zákl. přenesená",$N$167,0)</f>
        <v>0</v>
      </c>
      <c r="BH167" s="267">
        <f>IF($U$167="sníž. přenesená",$N$167,0)</f>
        <v>0</v>
      </c>
      <c r="BI167" s="267">
        <f>IF($U$167="nulová",$N$167,0)</f>
        <v>0</v>
      </c>
      <c r="BJ167" s="219" t="s">
        <v>20</v>
      </c>
      <c r="BK167" s="267">
        <f>ROUND($L$167*$K$167,2)</f>
        <v>0</v>
      </c>
      <c r="BL167" s="219" t="s">
        <v>140</v>
      </c>
    </row>
    <row r="168" spans="2:64" s="219" customFormat="1" ht="15.75" customHeight="1">
      <c r="B168" s="220"/>
      <c r="C168" s="301" t="s">
        <v>300</v>
      </c>
      <c r="D168" s="301" t="s">
        <v>208</v>
      </c>
      <c r="E168" s="302" t="s">
        <v>601</v>
      </c>
      <c r="F168" s="394" t="s">
        <v>602</v>
      </c>
      <c r="G168" s="395"/>
      <c r="H168" s="395"/>
      <c r="I168" s="395"/>
      <c r="J168" s="303" t="s">
        <v>139</v>
      </c>
      <c r="K168" s="304">
        <v>55</v>
      </c>
      <c r="L168" s="396">
        <v>0</v>
      </c>
      <c r="M168" s="395"/>
      <c r="N168" s="396">
        <f>ROUND($L$168*$K$168,2)</f>
        <v>0</v>
      </c>
      <c r="O168" s="392"/>
      <c r="P168" s="392"/>
      <c r="Q168" s="392"/>
      <c r="R168" s="222"/>
      <c r="T168" s="297"/>
      <c r="U168" s="298" t="s">
        <v>42</v>
      </c>
      <c r="V168" s="299">
        <v>0</v>
      </c>
      <c r="W168" s="299">
        <f>$V$168*$K$168</f>
        <v>0</v>
      </c>
      <c r="X168" s="299">
        <v>0.18</v>
      </c>
      <c r="Y168" s="299">
        <f>$X$168*$K$168</f>
        <v>9.9</v>
      </c>
      <c r="Z168" s="299">
        <v>0</v>
      </c>
      <c r="AA168" s="300">
        <f>$Z$168*$K$168</f>
        <v>0</v>
      </c>
      <c r="AR168" s="219" t="s">
        <v>157</v>
      </c>
      <c r="AT168" s="219" t="s">
        <v>208</v>
      </c>
      <c r="AU168" s="219" t="s">
        <v>80</v>
      </c>
      <c r="AY168" s="219" t="s">
        <v>135</v>
      </c>
      <c r="BE168" s="267">
        <f>IF($U$168="základní",$N$168,0)</f>
        <v>0</v>
      </c>
      <c r="BF168" s="267">
        <f>IF($U$168="snížená",$N$168,0)</f>
        <v>0</v>
      </c>
      <c r="BG168" s="267">
        <f>IF($U$168="zákl. přenesená",$N$168,0)</f>
        <v>0</v>
      </c>
      <c r="BH168" s="267">
        <f>IF($U$168="sníž. přenesená",$N$168,0)</f>
        <v>0</v>
      </c>
      <c r="BI168" s="267">
        <f>IF($U$168="nulová",$N$168,0)</f>
        <v>0</v>
      </c>
      <c r="BJ168" s="219" t="s">
        <v>20</v>
      </c>
      <c r="BK168" s="267">
        <f>ROUND($L$168*$K$168,2)</f>
        <v>0</v>
      </c>
      <c r="BL168" s="219" t="s">
        <v>140</v>
      </c>
    </row>
    <row r="169" spans="2:64" s="219" customFormat="1" ht="39" customHeight="1">
      <c r="B169" s="220"/>
      <c r="C169" s="293" t="s">
        <v>303</v>
      </c>
      <c r="D169" s="293" t="s">
        <v>136</v>
      </c>
      <c r="E169" s="294" t="s">
        <v>603</v>
      </c>
      <c r="F169" s="391" t="s">
        <v>604</v>
      </c>
      <c r="G169" s="392"/>
      <c r="H169" s="392"/>
      <c r="I169" s="392"/>
      <c r="J169" s="295" t="s">
        <v>139</v>
      </c>
      <c r="K169" s="296">
        <v>10</v>
      </c>
      <c r="L169" s="393">
        <v>0</v>
      </c>
      <c r="M169" s="392"/>
      <c r="N169" s="393">
        <f>ROUND($L$169*$K$169,2)</f>
        <v>0</v>
      </c>
      <c r="O169" s="392"/>
      <c r="P169" s="392"/>
      <c r="Q169" s="392"/>
      <c r="R169" s="222"/>
      <c r="T169" s="297"/>
      <c r="U169" s="298" t="s">
        <v>42</v>
      </c>
      <c r="V169" s="299">
        <v>0.06</v>
      </c>
      <c r="W169" s="299">
        <f>$V$169*$K$169</f>
        <v>0.6</v>
      </c>
      <c r="X169" s="299">
        <v>0</v>
      </c>
      <c r="Y169" s="299">
        <f>$X$169*$K$169</f>
        <v>0</v>
      </c>
      <c r="Z169" s="299">
        <v>0</v>
      </c>
      <c r="AA169" s="300">
        <f>$Z$169*$K$169</f>
        <v>0</v>
      </c>
      <c r="AR169" s="219" t="s">
        <v>140</v>
      </c>
      <c r="AT169" s="219" t="s">
        <v>136</v>
      </c>
      <c r="AU169" s="219" t="s">
        <v>80</v>
      </c>
      <c r="AY169" s="219" t="s">
        <v>135</v>
      </c>
      <c r="BE169" s="267">
        <f>IF($U$169="základní",$N$169,0)</f>
        <v>0</v>
      </c>
      <c r="BF169" s="267">
        <f>IF($U$169="snížená",$N$169,0)</f>
        <v>0</v>
      </c>
      <c r="BG169" s="267">
        <f>IF($U$169="zákl. přenesená",$N$169,0)</f>
        <v>0</v>
      </c>
      <c r="BH169" s="267">
        <f>IF($U$169="sníž. přenesená",$N$169,0)</f>
        <v>0</v>
      </c>
      <c r="BI169" s="267">
        <f>IF($U$169="nulová",$N$169,0)</f>
        <v>0</v>
      </c>
      <c r="BJ169" s="219" t="s">
        <v>20</v>
      </c>
      <c r="BK169" s="267">
        <f>ROUND($L$169*$K$169,2)</f>
        <v>0</v>
      </c>
      <c r="BL169" s="219" t="s">
        <v>140</v>
      </c>
    </row>
    <row r="170" spans="2:64" s="219" customFormat="1" ht="15.75" customHeight="1">
      <c r="B170" s="220"/>
      <c r="C170" s="301" t="s">
        <v>306</v>
      </c>
      <c r="D170" s="301" t="s">
        <v>208</v>
      </c>
      <c r="E170" s="302" t="s">
        <v>605</v>
      </c>
      <c r="F170" s="394" t="s">
        <v>606</v>
      </c>
      <c r="G170" s="395"/>
      <c r="H170" s="395"/>
      <c r="I170" s="395"/>
      <c r="J170" s="303" t="s">
        <v>139</v>
      </c>
      <c r="K170" s="304">
        <v>10</v>
      </c>
      <c r="L170" s="396">
        <v>0</v>
      </c>
      <c r="M170" s="395"/>
      <c r="N170" s="396">
        <f>ROUND($L$170*$K$170,2)</f>
        <v>0</v>
      </c>
      <c r="O170" s="392"/>
      <c r="P170" s="392"/>
      <c r="Q170" s="392"/>
      <c r="R170" s="222"/>
      <c r="T170" s="297"/>
      <c r="U170" s="298" t="s">
        <v>42</v>
      </c>
      <c r="V170" s="299">
        <v>0</v>
      </c>
      <c r="W170" s="299">
        <f>$V$170*$K$170</f>
        <v>0</v>
      </c>
      <c r="X170" s="299">
        <v>0.197</v>
      </c>
      <c r="Y170" s="299">
        <f>$X$170*$K$170</f>
        <v>1.9700000000000002</v>
      </c>
      <c r="Z170" s="299">
        <v>0</v>
      </c>
      <c r="AA170" s="300">
        <f>$Z$170*$K$170</f>
        <v>0</v>
      </c>
      <c r="AR170" s="219" t="s">
        <v>157</v>
      </c>
      <c r="AT170" s="219" t="s">
        <v>208</v>
      </c>
      <c r="AU170" s="219" t="s">
        <v>80</v>
      </c>
      <c r="AY170" s="219" t="s">
        <v>135</v>
      </c>
      <c r="BE170" s="267">
        <f>IF($U$170="základní",$N$170,0)</f>
        <v>0</v>
      </c>
      <c r="BF170" s="267">
        <f>IF($U$170="snížená",$N$170,0)</f>
        <v>0</v>
      </c>
      <c r="BG170" s="267">
        <f>IF($U$170="zákl. přenesená",$N$170,0)</f>
        <v>0</v>
      </c>
      <c r="BH170" s="267">
        <f>IF($U$170="sníž. přenesená",$N$170,0)</f>
        <v>0</v>
      </c>
      <c r="BI170" s="267">
        <f>IF($U$170="nulová",$N$170,0)</f>
        <v>0</v>
      </c>
      <c r="BJ170" s="219" t="s">
        <v>20</v>
      </c>
      <c r="BK170" s="267">
        <f>ROUND($L$170*$K$170,2)</f>
        <v>0</v>
      </c>
      <c r="BL170" s="219" t="s">
        <v>140</v>
      </c>
    </row>
    <row r="171" spans="2:64" s="219" customFormat="1" ht="15.75" customHeight="1">
      <c r="B171" s="220"/>
      <c r="C171" s="293" t="s">
        <v>309</v>
      </c>
      <c r="D171" s="293" t="s">
        <v>136</v>
      </c>
      <c r="E171" s="294" t="s">
        <v>607</v>
      </c>
      <c r="F171" s="391" t="s">
        <v>608</v>
      </c>
      <c r="G171" s="392"/>
      <c r="H171" s="392"/>
      <c r="I171" s="392"/>
      <c r="J171" s="295" t="s">
        <v>139</v>
      </c>
      <c r="K171" s="296">
        <v>67.6</v>
      </c>
      <c r="L171" s="393">
        <v>0</v>
      </c>
      <c r="M171" s="392"/>
      <c r="N171" s="393">
        <f>ROUND($L$171*$K$171,2)</f>
        <v>0</v>
      </c>
      <c r="O171" s="392"/>
      <c r="P171" s="392"/>
      <c r="Q171" s="392"/>
      <c r="R171" s="222"/>
      <c r="T171" s="297"/>
      <c r="U171" s="298" t="s">
        <v>42</v>
      </c>
      <c r="V171" s="299">
        <v>0.026</v>
      </c>
      <c r="W171" s="299">
        <f>$V$171*$K$171</f>
        <v>1.7575999999999998</v>
      </c>
      <c r="X171" s="299">
        <v>0</v>
      </c>
      <c r="Y171" s="299">
        <f>$X$171*$K$171</f>
        <v>0</v>
      </c>
      <c r="Z171" s="299">
        <v>0</v>
      </c>
      <c r="AA171" s="300">
        <f>$Z$171*$K$171</f>
        <v>0</v>
      </c>
      <c r="AR171" s="219" t="s">
        <v>140</v>
      </c>
      <c r="AT171" s="219" t="s">
        <v>136</v>
      </c>
      <c r="AU171" s="219" t="s">
        <v>80</v>
      </c>
      <c r="AY171" s="219" t="s">
        <v>135</v>
      </c>
      <c r="BE171" s="267">
        <f>IF($U$171="základní",$N$171,0)</f>
        <v>0</v>
      </c>
      <c r="BF171" s="267">
        <f>IF($U$171="snížená",$N$171,0)</f>
        <v>0</v>
      </c>
      <c r="BG171" s="267">
        <f>IF($U$171="zákl. přenesená",$N$171,0)</f>
        <v>0</v>
      </c>
      <c r="BH171" s="267">
        <f>IF($U$171="sníž. přenesená",$N$171,0)</f>
        <v>0</v>
      </c>
      <c r="BI171" s="267">
        <f>IF($U$171="nulová",$N$171,0)</f>
        <v>0</v>
      </c>
      <c r="BJ171" s="219" t="s">
        <v>20</v>
      </c>
      <c r="BK171" s="267">
        <f>ROUND($L$171*$K$171,2)</f>
        <v>0</v>
      </c>
      <c r="BL171" s="219" t="s">
        <v>140</v>
      </c>
    </row>
    <row r="172" spans="2:64" s="219" customFormat="1" ht="27" customHeight="1">
      <c r="B172" s="220"/>
      <c r="C172" s="293" t="s">
        <v>312</v>
      </c>
      <c r="D172" s="293" t="s">
        <v>136</v>
      </c>
      <c r="E172" s="294" t="s">
        <v>609</v>
      </c>
      <c r="F172" s="391" t="s">
        <v>610</v>
      </c>
      <c r="G172" s="392"/>
      <c r="H172" s="392"/>
      <c r="I172" s="392"/>
      <c r="J172" s="295" t="s">
        <v>139</v>
      </c>
      <c r="K172" s="296">
        <v>65</v>
      </c>
      <c r="L172" s="393">
        <v>0</v>
      </c>
      <c r="M172" s="392"/>
      <c r="N172" s="393">
        <f>ROUND($L$172*$K$172,2)</f>
        <v>0</v>
      </c>
      <c r="O172" s="392"/>
      <c r="P172" s="392"/>
      <c r="Q172" s="392"/>
      <c r="R172" s="222"/>
      <c r="T172" s="297"/>
      <c r="U172" s="298" t="s">
        <v>42</v>
      </c>
      <c r="V172" s="299">
        <v>0.027</v>
      </c>
      <c r="W172" s="299">
        <f>$V$172*$K$172</f>
        <v>1.755</v>
      </c>
      <c r="X172" s="299">
        <v>0</v>
      </c>
      <c r="Y172" s="299">
        <f>$X$172*$K$172</f>
        <v>0</v>
      </c>
      <c r="Z172" s="299">
        <v>0</v>
      </c>
      <c r="AA172" s="300">
        <f>$Z$172*$K$172</f>
        <v>0</v>
      </c>
      <c r="AR172" s="219" t="s">
        <v>140</v>
      </c>
      <c r="AT172" s="219" t="s">
        <v>136</v>
      </c>
      <c r="AU172" s="219" t="s">
        <v>80</v>
      </c>
      <c r="AY172" s="219" t="s">
        <v>135</v>
      </c>
      <c r="BE172" s="267">
        <f>IF($U$172="základní",$N$172,0)</f>
        <v>0</v>
      </c>
      <c r="BF172" s="267">
        <f>IF($U$172="snížená",$N$172,0)</f>
        <v>0</v>
      </c>
      <c r="BG172" s="267">
        <f>IF($U$172="zákl. přenesená",$N$172,0)</f>
        <v>0</v>
      </c>
      <c r="BH172" s="267">
        <f>IF($U$172="sníž. přenesená",$N$172,0)</f>
        <v>0</v>
      </c>
      <c r="BI172" s="267">
        <f>IF($U$172="nulová",$N$172,0)</f>
        <v>0</v>
      </c>
      <c r="BJ172" s="219" t="s">
        <v>20</v>
      </c>
      <c r="BK172" s="267">
        <f>ROUND($L$172*$K$172,2)</f>
        <v>0</v>
      </c>
      <c r="BL172" s="219" t="s">
        <v>140</v>
      </c>
    </row>
    <row r="173" spans="2:64" s="219" customFormat="1" ht="27" customHeight="1">
      <c r="B173" s="220"/>
      <c r="C173" s="293" t="s">
        <v>315</v>
      </c>
      <c r="D173" s="293" t="s">
        <v>136</v>
      </c>
      <c r="E173" s="294" t="s">
        <v>611</v>
      </c>
      <c r="F173" s="391" t="s">
        <v>612</v>
      </c>
      <c r="G173" s="392"/>
      <c r="H173" s="392"/>
      <c r="I173" s="392"/>
      <c r="J173" s="295" t="s">
        <v>160</v>
      </c>
      <c r="K173" s="296">
        <v>61</v>
      </c>
      <c r="L173" s="393">
        <v>0</v>
      </c>
      <c r="M173" s="392"/>
      <c r="N173" s="393">
        <f>ROUND($L$173*$K$173,2)</f>
        <v>0</v>
      </c>
      <c r="O173" s="392"/>
      <c r="P173" s="392"/>
      <c r="Q173" s="392"/>
      <c r="R173" s="222"/>
      <c r="T173" s="297"/>
      <c r="U173" s="298" t="s">
        <v>42</v>
      </c>
      <c r="V173" s="299">
        <v>0.14</v>
      </c>
      <c r="W173" s="299">
        <f>$V$173*$K$173</f>
        <v>8.540000000000001</v>
      </c>
      <c r="X173" s="299">
        <v>0.10095</v>
      </c>
      <c r="Y173" s="299">
        <f>$X$173*$K$173</f>
        <v>6.15795</v>
      </c>
      <c r="Z173" s="299">
        <v>0</v>
      </c>
      <c r="AA173" s="300">
        <f>$Z$173*$K$173</f>
        <v>0</v>
      </c>
      <c r="AR173" s="219" t="s">
        <v>140</v>
      </c>
      <c r="AT173" s="219" t="s">
        <v>136</v>
      </c>
      <c r="AU173" s="219" t="s">
        <v>80</v>
      </c>
      <c r="AY173" s="219" t="s">
        <v>135</v>
      </c>
      <c r="BE173" s="267">
        <f>IF($U$173="základní",$N$173,0)</f>
        <v>0</v>
      </c>
      <c r="BF173" s="267">
        <f>IF($U$173="snížená",$N$173,0)</f>
        <v>0</v>
      </c>
      <c r="BG173" s="267">
        <f>IF($U$173="zákl. přenesená",$N$173,0)</f>
        <v>0</v>
      </c>
      <c r="BH173" s="267">
        <f>IF($U$173="sníž. přenesená",$N$173,0)</f>
        <v>0</v>
      </c>
      <c r="BI173" s="267">
        <f>IF($U$173="nulová",$N$173,0)</f>
        <v>0</v>
      </c>
      <c r="BJ173" s="219" t="s">
        <v>20</v>
      </c>
      <c r="BK173" s="267">
        <f>ROUND($L$173*$K$173,2)</f>
        <v>0</v>
      </c>
      <c r="BL173" s="219" t="s">
        <v>140</v>
      </c>
    </row>
    <row r="174" spans="2:64" s="219" customFormat="1" ht="27" customHeight="1">
      <c r="B174" s="220"/>
      <c r="C174" s="301" t="s">
        <v>318</v>
      </c>
      <c r="D174" s="301" t="s">
        <v>208</v>
      </c>
      <c r="E174" s="302" t="s">
        <v>613</v>
      </c>
      <c r="F174" s="394" t="s">
        <v>614</v>
      </c>
      <c r="G174" s="395"/>
      <c r="H174" s="395"/>
      <c r="I174" s="395"/>
      <c r="J174" s="303" t="s">
        <v>296</v>
      </c>
      <c r="K174" s="304">
        <v>126.88</v>
      </c>
      <c r="L174" s="396">
        <v>0</v>
      </c>
      <c r="M174" s="395"/>
      <c r="N174" s="396">
        <f>ROUND($L$174*$K$174,2)</f>
        <v>0</v>
      </c>
      <c r="O174" s="392"/>
      <c r="P174" s="392"/>
      <c r="Q174" s="392"/>
      <c r="R174" s="222"/>
      <c r="T174" s="297"/>
      <c r="U174" s="298" t="s">
        <v>42</v>
      </c>
      <c r="V174" s="299">
        <v>0</v>
      </c>
      <c r="W174" s="299">
        <f>$V$174*$K$174</f>
        <v>0</v>
      </c>
      <c r="X174" s="299">
        <v>0.011</v>
      </c>
      <c r="Y174" s="299">
        <f>$X$174*$K$174</f>
        <v>1.3956799999999998</v>
      </c>
      <c r="Z174" s="299">
        <v>0</v>
      </c>
      <c r="AA174" s="300">
        <f>$Z$174*$K$174</f>
        <v>0</v>
      </c>
      <c r="AR174" s="219" t="s">
        <v>157</v>
      </c>
      <c r="AT174" s="219" t="s">
        <v>208</v>
      </c>
      <c r="AU174" s="219" t="s">
        <v>80</v>
      </c>
      <c r="AY174" s="219" t="s">
        <v>135</v>
      </c>
      <c r="BE174" s="267">
        <f>IF($U$174="základní",$N$174,0)</f>
        <v>0</v>
      </c>
      <c r="BF174" s="267">
        <f>IF($U$174="snížená",$N$174,0)</f>
        <v>0</v>
      </c>
      <c r="BG174" s="267">
        <f>IF($U$174="zákl. přenesená",$N$174,0)</f>
        <v>0</v>
      </c>
      <c r="BH174" s="267">
        <f>IF($U$174="sníž. přenesená",$N$174,0)</f>
        <v>0</v>
      </c>
      <c r="BI174" s="267">
        <f>IF($U$174="nulová",$N$174,0)</f>
        <v>0</v>
      </c>
      <c r="BJ174" s="219" t="s">
        <v>20</v>
      </c>
      <c r="BK174" s="267">
        <f>ROUND($L$174*$K$174,2)</f>
        <v>0</v>
      </c>
      <c r="BL174" s="219" t="s">
        <v>140</v>
      </c>
    </row>
    <row r="175" spans="2:64" s="219" customFormat="1" ht="39" customHeight="1">
      <c r="B175" s="220"/>
      <c r="C175" s="293" t="s">
        <v>321</v>
      </c>
      <c r="D175" s="293" t="s">
        <v>136</v>
      </c>
      <c r="E175" s="294" t="s">
        <v>615</v>
      </c>
      <c r="F175" s="391" t="s">
        <v>616</v>
      </c>
      <c r="G175" s="392"/>
      <c r="H175" s="392"/>
      <c r="I175" s="392"/>
      <c r="J175" s="295" t="s">
        <v>139</v>
      </c>
      <c r="K175" s="296">
        <v>20</v>
      </c>
      <c r="L175" s="393">
        <v>0</v>
      </c>
      <c r="M175" s="392"/>
      <c r="N175" s="393">
        <f>ROUND($L$175*$K$175,2)</f>
        <v>0</v>
      </c>
      <c r="O175" s="392"/>
      <c r="P175" s="392"/>
      <c r="Q175" s="392"/>
      <c r="R175" s="222"/>
      <c r="T175" s="297"/>
      <c r="U175" s="298" t="s">
        <v>42</v>
      </c>
      <c r="V175" s="299">
        <v>0.587</v>
      </c>
      <c r="W175" s="299">
        <f>$V$175*$K$175</f>
        <v>11.739999999999998</v>
      </c>
      <c r="X175" s="299">
        <v>0.12966</v>
      </c>
      <c r="Y175" s="299">
        <f>$X$175*$K$175</f>
        <v>2.5932</v>
      </c>
      <c r="Z175" s="299">
        <v>0</v>
      </c>
      <c r="AA175" s="300">
        <f>$Z$175*$K$175</f>
        <v>0</v>
      </c>
      <c r="AR175" s="219" t="s">
        <v>140</v>
      </c>
      <c r="AT175" s="219" t="s">
        <v>136</v>
      </c>
      <c r="AU175" s="219" t="s">
        <v>80</v>
      </c>
      <c r="AY175" s="219" t="s">
        <v>135</v>
      </c>
      <c r="BE175" s="267">
        <f>IF($U$175="základní",$N$175,0)</f>
        <v>0</v>
      </c>
      <c r="BF175" s="267">
        <f>IF($U$175="snížená",$N$175,0)</f>
        <v>0</v>
      </c>
      <c r="BG175" s="267">
        <f>IF($U$175="zákl. přenesená",$N$175,0)</f>
        <v>0</v>
      </c>
      <c r="BH175" s="267">
        <f>IF($U$175="sníž. přenesená",$N$175,0)</f>
        <v>0</v>
      </c>
      <c r="BI175" s="267">
        <f>IF($U$175="nulová",$N$175,0)</f>
        <v>0</v>
      </c>
      <c r="BJ175" s="219" t="s">
        <v>20</v>
      </c>
      <c r="BK175" s="267">
        <f>ROUND($L$175*$K$175,2)</f>
        <v>0</v>
      </c>
      <c r="BL175" s="219" t="s">
        <v>140</v>
      </c>
    </row>
    <row r="176" spans="2:63" s="284" customFormat="1" ht="30.75" customHeight="1">
      <c r="B176" s="283"/>
      <c r="D176" s="292" t="s">
        <v>113</v>
      </c>
      <c r="N176" s="389">
        <f>$BK$176</f>
        <v>0</v>
      </c>
      <c r="O176" s="390"/>
      <c r="P176" s="390"/>
      <c r="Q176" s="390"/>
      <c r="R176" s="286"/>
      <c r="T176" s="287"/>
      <c r="W176" s="288">
        <f>SUM($W$177:$W$178)</f>
        <v>0</v>
      </c>
      <c r="Y176" s="288">
        <f>SUM($Y$177:$Y$178)</f>
        <v>0</v>
      </c>
      <c r="AA176" s="289">
        <f>SUM($AA$177:$AA$178)</f>
        <v>0</v>
      </c>
      <c r="AR176" s="290" t="s">
        <v>20</v>
      </c>
      <c r="AT176" s="290" t="s">
        <v>76</v>
      </c>
      <c r="AU176" s="290" t="s">
        <v>20</v>
      </c>
      <c r="AY176" s="290" t="s">
        <v>135</v>
      </c>
      <c r="BK176" s="291">
        <f>SUM($BK$177:$BK$178)</f>
        <v>0</v>
      </c>
    </row>
    <row r="177" spans="2:64" s="219" customFormat="1" ht="15.75" customHeight="1" hidden="1">
      <c r="B177" s="220"/>
      <c r="C177" s="293" t="s">
        <v>324</v>
      </c>
      <c r="D177" s="293" t="s">
        <v>136</v>
      </c>
      <c r="E177" s="294" t="s">
        <v>337</v>
      </c>
      <c r="F177" s="391" t="s">
        <v>338</v>
      </c>
      <c r="G177" s="392"/>
      <c r="H177" s="392"/>
      <c r="I177" s="392"/>
      <c r="J177" s="295" t="s">
        <v>296</v>
      </c>
      <c r="K177" s="296">
        <v>0</v>
      </c>
      <c r="L177" s="393">
        <v>0</v>
      </c>
      <c r="M177" s="392"/>
      <c r="N177" s="393">
        <f>ROUND($L$177*$K$177,2)</f>
        <v>0</v>
      </c>
      <c r="O177" s="392"/>
      <c r="P177" s="392"/>
      <c r="Q177" s="392"/>
      <c r="R177" s="222"/>
      <c r="T177" s="297"/>
      <c r="U177" s="298" t="s">
        <v>42</v>
      </c>
      <c r="V177" s="299">
        <v>0.101</v>
      </c>
      <c r="W177" s="299">
        <f>$V$177*$K$177</f>
        <v>0</v>
      </c>
      <c r="X177" s="299">
        <v>0</v>
      </c>
      <c r="Y177" s="299">
        <f>$X$177*$K$177</f>
        <v>0</v>
      </c>
      <c r="Z177" s="299">
        <v>0</v>
      </c>
      <c r="AA177" s="300">
        <f>$Z$177*$K$177</f>
        <v>0</v>
      </c>
      <c r="AR177" s="219" t="s">
        <v>140</v>
      </c>
      <c r="AT177" s="219" t="s">
        <v>136</v>
      </c>
      <c r="AU177" s="219" t="s">
        <v>80</v>
      </c>
      <c r="AY177" s="219" t="s">
        <v>135</v>
      </c>
      <c r="BE177" s="267">
        <f>IF($U$177="základní",$N$177,0)</f>
        <v>0</v>
      </c>
      <c r="BF177" s="267">
        <f>IF($U$177="snížená",$N$177,0)</f>
        <v>0</v>
      </c>
      <c r="BG177" s="267">
        <f>IF($U$177="zákl. přenesená",$N$177,0)</f>
        <v>0</v>
      </c>
      <c r="BH177" s="267">
        <f>IF($U$177="sníž. přenesená",$N$177,0)</f>
        <v>0</v>
      </c>
      <c r="BI177" s="267">
        <f>IF($U$177="nulová",$N$177,0)</f>
        <v>0</v>
      </c>
      <c r="BJ177" s="219" t="s">
        <v>20</v>
      </c>
      <c r="BK177" s="267">
        <f>ROUND($L$177*$K$177,2)</f>
        <v>0</v>
      </c>
      <c r="BL177" s="219" t="s">
        <v>140</v>
      </c>
    </row>
    <row r="178" spans="2:64" s="219" customFormat="1" ht="27" customHeight="1" hidden="1">
      <c r="B178" s="220"/>
      <c r="C178" s="293" t="s">
        <v>327</v>
      </c>
      <c r="D178" s="293" t="s">
        <v>136</v>
      </c>
      <c r="E178" s="294" t="s">
        <v>400</v>
      </c>
      <c r="F178" s="391" t="s">
        <v>401</v>
      </c>
      <c r="G178" s="392"/>
      <c r="H178" s="392"/>
      <c r="I178" s="392"/>
      <c r="J178" s="295" t="s">
        <v>296</v>
      </c>
      <c r="K178" s="296">
        <v>0</v>
      </c>
      <c r="L178" s="393">
        <v>0</v>
      </c>
      <c r="M178" s="392"/>
      <c r="N178" s="393">
        <f>ROUND($L$178*$K$178,2)</f>
        <v>0</v>
      </c>
      <c r="O178" s="392"/>
      <c r="P178" s="392"/>
      <c r="Q178" s="392"/>
      <c r="R178" s="222"/>
      <c r="T178" s="297"/>
      <c r="U178" s="298" t="s">
        <v>42</v>
      </c>
      <c r="V178" s="299">
        <v>3.817</v>
      </c>
      <c r="W178" s="299">
        <f>$V$178*$K$178</f>
        <v>0</v>
      </c>
      <c r="X178" s="299">
        <v>0.4208</v>
      </c>
      <c r="Y178" s="299">
        <f>$X$178*$K$178</f>
        <v>0</v>
      </c>
      <c r="Z178" s="299">
        <v>0</v>
      </c>
      <c r="AA178" s="300">
        <f>$Z$178*$K$178</f>
        <v>0</v>
      </c>
      <c r="AR178" s="219" t="s">
        <v>140</v>
      </c>
      <c r="AT178" s="219" t="s">
        <v>136</v>
      </c>
      <c r="AU178" s="219" t="s">
        <v>80</v>
      </c>
      <c r="AY178" s="219" t="s">
        <v>135</v>
      </c>
      <c r="BE178" s="267">
        <f>IF($U$178="základní",$N$178,0)</f>
        <v>0</v>
      </c>
      <c r="BF178" s="267">
        <f>IF($U$178="snížená",$N$178,0)</f>
        <v>0</v>
      </c>
      <c r="BG178" s="267">
        <f>IF($U$178="zákl. přenesená",$N$178,0)</f>
        <v>0</v>
      </c>
      <c r="BH178" s="267">
        <f>IF($U$178="sníž. přenesená",$N$178,0)</f>
        <v>0</v>
      </c>
      <c r="BI178" s="267">
        <f>IF($U$178="nulová",$N$178,0)</f>
        <v>0</v>
      </c>
      <c r="BJ178" s="219" t="s">
        <v>20</v>
      </c>
      <c r="BK178" s="267">
        <f>ROUND($L$178*$K$178,2)</f>
        <v>0</v>
      </c>
      <c r="BL178" s="219" t="s">
        <v>140</v>
      </c>
    </row>
    <row r="179" spans="2:63" s="284" customFormat="1" ht="30.75" customHeight="1">
      <c r="B179" s="283"/>
      <c r="D179" s="292" t="s">
        <v>114</v>
      </c>
      <c r="N179" s="389">
        <f>$BK$179</f>
        <v>0</v>
      </c>
      <c r="O179" s="390"/>
      <c r="P179" s="390"/>
      <c r="Q179" s="390"/>
      <c r="R179" s="286"/>
      <c r="T179" s="287"/>
      <c r="W179" s="288">
        <f>$W$180+SUM($W$181:$W$190)</f>
        <v>131.754514</v>
      </c>
      <c r="Y179" s="288">
        <f>$Y$180+SUM($Y$181:$Y$190)</f>
        <v>0</v>
      </c>
      <c r="AA179" s="289">
        <f>$AA$180+SUM($AA$181:$AA$190)</f>
        <v>0.164</v>
      </c>
      <c r="AR179" s="290" t="s">
        <v>20</v>
      </c>
      <c r="AT179" s="290" t="s">
        <v>76</v>
      </c>
      <c r="AU179" s="290" t="s">
        <v>20</v>
      </c>
      <c r="AY179" s="290" t="s">
        <v>135</v>
      </c>
      <c r="BK179" s="291">
        <f>$BK$180+SUM($BK$181:$BK$190)</f>
        <v>0</v>
      </c>
    </row>
    <row r="180" spans="2:64" s="219" customFormat="1" ht="27" customHeight="1" hidden="1">
      <c r="B180" s="220"/>
      <c r="C180" s="293" t="s">
        <v>330</v>
      </c>
      <c r="D180" s="293" t="s">
        <v>136</v>
      </c>
      <c r="E180" s="294" t="s">
        <v>180</v>
      </c>
      <c r="F180" s="391" t="s">
        <v>617</v>
      </c>
      <c r="G180" s="392"/>
      <c r="H180" s="392"/>
      <c r="I180" s="392"/>
      <c r="J180" s="295" t="s">
        <v>164</v>
      </c>
      <c r="K180" s="296">
        <v>0</v>
      </c>
      <c r="L180" s="393">
        <v>0</v>
      </c>
      <c r="M180" s="392"/>
      <c r="N180" s="393">
        <f>ROUND($L$180*$K$180,2)</f>
        <v>0</v>
      </c>
      <c r="O180" s="392"/>
      <c r="P180" s="392"/>
      <c r="Q180" s="392"/>
      <c r="R180" s="222"/>
      <c r="T180" s="297"/>
      <c r="U180" s="298" t="s">
        <v>42</v>
      </c>
      <c r="V180" s="299">
        <v>16.002</v>
      </c>
      <c r="W180" s="299">
        <f>$V$180*$K$180</f>
        <v>0</v>
      </c>
      <c r="X180" s="299">
        <v>0</v>
      </c>
      <c r="Y180" s="299">
        <f>$X$180*$K$180</f>
        <v>0</v>
      </c>
      <c r="Z180" s="299">
        <v>0</v>
      </c>
      <c r="AA180" s="300">
        <f>$Z$180*$K$180</f>
        <v>0</v>
      </c>
      <c r="AR180" s="219" t="s">
        <v>140</v>
      </c>
      <c r="AT180" s="219" t="s">
        <v>136</v>
      </c>
      <c r="AU180" s="219" t="s">
        <v>80</v>
      </c>
      <c r="AY180" s="219" t="s">
        <v>135</v>
      </c>
      <c r="BE180" s="267">
        <f>IF($U$180="základní",$N$180,0)</f>
        <v>0</v>
      </c>
      <c r="BF180" s="267">
        <f>IF($U$180="snížená",$N$180,0)</f>
        <v>0</v>
      </c>
      <c r="BG180" s="267">
        <f>IF($U$180="zákl. přenesená",$N$180,0)</f>
        <v>0</v>
      </c>
      <c r="BH180" s="267">
        <f>IF($U$180="sníž. přenesená",$N$180,0)</f>
        <v>0</v>
      </c>
      <c r="BI180" s="267">
        <f>IF($U$180="nulová",$N$180,0)</f>
        <v>0</v>
      </c>
      <c r="BJ180" s="219" t="s">
        <v>20</v>
      </c>
      <c r="BK180" s="267">
        <f>ROUND($L$180*$K$180,2)</f>
        <v>0</v>
      </c>
      <c r="BL180" s="219" t="s">
        <v>140</v>
      </c>
    </row>
    <row r="181" spans="2:64" s="219" customFormat="1" ht="15.75" customHeight="1" hidden="1">
      <c r="B181" s="220"/>
      <c r="C181" s="293" t="s">
        <v>333</v>
      </c>
      <c r="D181" s="293" t="s">
        <v>136</v>
      </c>
      <c r="E181" s="294" t="s">
        <v>618</v>
      </c>
      <c r="F181" s="391" t="s">
        <v>619</v>
      </c>
      <c r="G181" s="392"/>
      <c r="H181" s="392"/>
      <c r="I181" s="392"/>
      <c r="J181" s="295" t="s">
        <v>296</v>
      </c>
      <c r="K181" s="296">
        <v>0</v>
      </c>
      <c r="L181" s="393">
        <v>0</v>
      </c>
      <c r="M181" s="392"/>
      <c r="N181" s="393">
        <f>ROUND($L$181*$K$181,2)</f>
        <v>0</v>
      </c>
      <c r="O181" s="392"/>
      <c r="P181" s="392"/>
      <c r="Q181" s="392"/>
      <c r="R181" s="222"/>
      <c r="T181" s="297"/>
      <c r="U181" s="298" t="s">
        <v>42</v>
      </c>
      <c r="V181" s="299">
        <v>2.057</v>
      </c>
      <c r="W181" s="299">
        <f>$V$181*$K$181</f>
        <v>0</v>
      </c>
      <c r="X181" s="299">
        <v>0</v>
      </c>
      <c r="Y181" s="299">
        <f>$X$181*$K$181</f>
        <v>0</v>
      </c>
      <c r="Z181" s="299">
        <v>0</v>
      </c>
      <c r="AA181" s="300">
        <f>$Z$181*$K$181</f>
        <v>0</v>
      </c>
      <c r="AR181" s="219" t="s">
        <v>140</v>
      </c>
      <c r="AT181" s="219" t="s">
        <v>136</v>
      </c>
      <c r="AU181" s="219" t="s">
        <v>80</v>
      </c>
      <c r="AY181" s="219" t="s">
        <v>135</v>
      </c>
      <c r="BE181" s="267">
        <f>IF($U$181="základní",$N$181,0)</f>
        <v>0</v>
      </c>
      <c r="BF181" s="267">
        <f>IF($U$181="snížená",$N$181,0)</f>
        <v>0</v>
      </c>
      <c r="BG181" s="267">
        <f>IF($U$181="zákl. přenesená",$N$181,0)</f>
        <v>0</v>
      </c>
      <c r="BH181" s="267">
        <f>IF($U$181="sníž. přenesená",$N$181,0)</f>
        <v>0</v>
      </c>
      <c r="BI181" s="267">
        <f>IF($U$181="nulová",$N$181,0)</f>
        <v>0</v>
      </c>
      <c r="BJ181" s="219" t="s">
        <v>20</v>
      </c>
      <c r="BK181" s="267">
        <f>ROUND($L$181*$K$181,2)</f>
        <v>0</v>
      </c>
      <c r="BL181" s="219" t="s">
        <v>140</v>
      </c>
    </row>
    <row r="182" spans="2:64" s="219" customFormat="1" ht="27" customHeight="1" hidden="1">
      <c r="B182" s="220"/>
      <c r="C182" s="293" t="s">
        <v>336</v>
      </c>
      <c r="D182" s="293" t="s">
        <v>136</v>
      </c>
      <c r="E182" s="294" t="s">
        <v>479</v>
      </c>
      <c r="F182" s="391" t="s">
        <v>480</v>
      </c>
      <c r="G182" s="392"/>
      <c r="H182" s="392"/>
      <c r="I182" s="392"/>
      <c r="J182" s="295" t="s">
        <v>160</v>
      </c>
      <c r="K182" s="296">
        <v>0</v>
      </c>
      <c r="L182" s="393">
        <v>0</v>
      </c>
      <c r="M182" s="392"/>
      <c r="N182" s="393">
        <f>ROUND($L$182*$K$182,2)</f>
        <v>0</v>
      </c>
      <c r="O182" s="392"/>
      <c r="P182" s="392"/>
      <c r="Q182" s="392"/>
      <c r="R182" s="222"/>
      <c r="T182" s="297"/>
      <c r="U182" s="298" t="s">
        <v>42</v>
      </c>
      <c r="V182" s="299">
        <v>0.018</v>
      </c>
      <c r="W182" s="299">
        <f>$V$182*$K$182</f>
        <v>0</v>
      </c>
      <c r="X182" s="299">
        <v>0</v>
      </c>
      <c r="Y182" s="299">
        <f>$X$182*$K$182</f>
        <v>0</v>
      </c>
      <c r="Z182" s="299">
        <v>0</v>
      </c>
      <c r="AA182" s="300">
        <f>$Z$182*$K$182</f>
        <v>0</v>
      </c>
      <c r="AR182" s="219" t="s">
        <v>140</v>
      </c>
      <c r="AT182" s="219" t="s">
        <v>136</v>
      </c>
      <c r="AU182" s="219" t="s">
        <v>80</v>
      </c>
      <c r="AY182" s="219" t="s">
        <v>135</v>
      </c>
      <c r="BE182" s="267">
        <f>IF($U$182="základní",$N$182,0)</f>
        <v>0</v>
      </c>
      <c r="BF182" s="267">
        <f>IF($U$182="snížená",$N$182,0)</f>
        <v>0</v>
      </c>
      <c r="BG182" s="267">
        <f>IF($U$182="zákl. přenesená",$N$182,0)</f>
        <v>0</v>
      </c>
      <c r="BH182" s="267">
        <f>IF($U$182="sníž. přenesená",$N$182,0)</f>
        <v>0</v>
      </c>
      <c r="BI182" s="267">
        <f>IF($U$182="nulová",$N$182,0)</f>
        <v>0</v>
      </c>
      <c r="BJ182" s="219" t="s">
        <v>20</v>
      </c>
      <c r="BK182" s="267">
        <f>ROUND($L$182*$K$182,2)</f>
        <v>0</v>
      </c>
      <c r="BL182" s="219" t="s">
        <v>140</v>
      </c>
    </row>
    <row r="183" spans="2:64" s="219" customFormat="1" ht="27" customHeight="1">
      <c r="B183" s="220"/>
      <c r="C183" s="293" t="s">
        <v>339</v>
      </c>
      <c r="D183" s="293" t="s">
        <v>136</v>
      </c>
      <c r="E183" s="294" t="s">
        <v>620</v>
      </c>
      <c r="F183" s="391" t="s">
        <v>621</v>
      </c>
      <c r="G183" s="392"/>
      <c r="H183" s="392"/>
      <c r="I183" s="392"/>
      <c r="J183" s="295" t="s">
        <v>296</v>
      </c>
      <c r="K183" s="296">
        <v>2</v>
      </c>
      <c r="L183" s="393">
        <v>0</v>
      </c>
      <c r="M183" s="392"/>
      <c r="N183" s="393">
        <f>ROUND($L$183*$K$183,2)</f>
        <v>0</v>
      </c>
      <c r="O183" s="392"/>
      <c r="P183" s="392"/>
      <c r="Q183" s="392"/>
      <c r="R183" s="222"/>
      <c r="T183" s="297"/>
      <c r="U183" s="298" t="s">
        <v>42</v>
      </c>
      <c r="V183" s="299">
        <v>0.557</v>
      </c>
      <c r="W183" s="299">
        <f>$V$183*$K$183</f>
        <v>1.114</v>
      </c>
      <c r="X183" s="299">
        <v>0</v>
      </c>
      <c r="Y183" s="299">
        <f>$X$183*$K$183</f>
        <v>0</v>
      </c>
      <c r="Z183" s="299">
        <v>0.082</v>
      </c>
      <c r="AA183" s="300">
        <f>$Z$183*$K$183</f>
        <v>0.164</v>
      </c>
      <c r="AR183" s="219" t="s">
        <v>140</v>
      </c>
      <c r="AT183" s="219" t="s">
        <v>136</v>
      </c>
      <c r="AU183" s="219" t="s">
        <v>80</v>
      </c>
      <c r="AY183" s="219" t="s">
        <v>135</v>
      </c>
      <c r="BE183" s="267">
        <f>IF($U$183="základní",$N$183,0)</f>
        <v>0</v>
      </c>
      <c r="BF183" s="267">
        <f>IF($U$183="snížená",$N$183,0)</f>
        <v>0</v>
      </c>
      <c r="BG183" s="267">
        <f>IF($U$183="zákl. přenesená",$N$183,0)</f>
        <v>0</v>
      </c>
      <c r="BH183" s="267">
        <f>IF($U$183="sníž. přenesená",$N$183,0)</f>
        <v>0</v>
      </c>
      <c r="BI183" s="267">
        <f>IF($U$183="nulová",$N$183,0)</f>
        <v>0</v>
      </c>
      <c r="BJ183" s="219" t="s">
        <v>20</v>
      </c>
      <c r="BK183" s="267">
        <f>ROUND($L$183*$K$183,2)</f>
        <v>0</v>
      </c>
      <c r="BL183" s="219" t="s">
        <v>140</v>
      </c>
    </row>
    <row r="184" spans="2:64" s="219" customFormat="1" ht="15.75" customHeight="1" hidden="1">
      <c r="B184" s="220"/>
      <c r="C184" s="293" t="s">
        <v>342</v>
      </c>
      <c r="D184" s="293" t="s">
        <v>136</v>
      </c>
      <c r="E184" s="294" t="s">
        <v>491</v>
      </c>
      <c r="F184" s="391" t="s">
        <v>622</v>
      </c>
      <c r="G184" s="392"/>
      <c r="H184" s="392"/>
      <c r="I184" s="392"/>
      <c r="J184" s="295" t="s">
        <v>173</v>
      </c>
      <c r="K184" s="296">
        <v>0</v>
      </c>
      <c r="L184" s="393">
        <v>0</v>
      </c>
      <c r="M184" s="392"/>
      <c r="N184" s="393">
        <f>ROUND($L$184*$K$184,2)</f>
        <v>0</v>
      </c>
      <c r="O184" s="392"/>
      <c r="P184" s="392"/>
      <c r="Q184" s="392"/>
      <c r="R184" s="222"/>
      <c r="T184" s="297"/>
      <c r="U184" s="298" t="s">
        <v>42</v>
      </c>
      <c r="V184" s="299">
        <v>0</v>
      </c>
      <c r="W184" s="299">
        <f>$V$184*$K$184</f>
        <v>0</v>
      </c>
      <c r="X184" s="299">
        <v>0</v>
      </c>
      <c r="Y184" s="299">
        <f>$X$184*$K$184</f>
        <v>0</v>
      </c>
      <c r="Z184" s="299">
        <v>0</v>
      </c>
      <c r="AA184" s="300">
        <f>$Z$184*$K$184</f>
        <v>0</v>
      </c>
      <c r="AR184" s="219" t="s">
        <v>140</v>
      </c>
      <c r="AT184" s="219" t="s">
        <v>136</v>
      </c>
      <c r="AU184" s="219" t="s">
        <v>80</v>
      </c>
      <c r="AY184" s="219" t="s">
        <v>135</v>
      </c>
      <c r="BE184" s="267">
        <f>IF($U$184="základní",$N$184,0)</f>
        <v>0</v>
      </c>
      <c r="BF184" s="267">
        <f>IF($U$184="snížená",$N$184,0)</f>
        <v>0</v>
      </c>
      <c r="BG184" s="267">
        <f>IF($U$184="zákl. přenesená",$N$184,0)</f>
        <v>0</v>
      </c>
      <c r="BH184" s="267">
        <f>IF($U$184="sníž. přenesená",$N$184,0)</f>
        <v>0</v>
      </c>
      <c r="BI184" s="267">
        <f>IF($U$184="nulová",$N$184,0)</f>
        <v>0</v>
      </c>
      <c r="BJ184" s="219" t="s">
        <v>20</v>
      </c>
      <c r="BK184" s="267">
        <f>ROUND($L$184*$K$184,2)</f>
        <v>0</v>
      </c>
      <c r="BL184" s="219" t="s">
        <v>140</v>
      </c>
    </row>
    <row r="185" spans="2:64" s="219" customFormat="1" ht="15.75" customHeight="1">
      <c r="B185" s="220"/>
      <c r="C185" s="293" t="s">
        <v>345</v>
      </c>
      <c r="D185" s="293" t="s">
        <v>136</v>
      </c>
      <c r="E185" s="294" t="s">
        <v>623</v>
      </c>
      <c r="F185" s="391" t="s">
        <v>492</v>
      </c>
      <c r="G185" s="392"/>
      <c r="H185" s="392"/>
      <c r="I185" s="392"/>
      <c r="J185" s="295" t="s">
        <v>173</v>
      </c>
      <c r="K185" s="296">
        <v>110.137</v>
      </c>
      <c r="L185" s="393">
        <v>0</v>
      </c>
      <c r="M185" s="392"/>
      <c r="N185" s="393">
        <f>ROUND($L$185*$K$185,2)</f>
        <v>0</v>
      </c>
      <c r="O185" s="392"/>
      <c r="P185" s="392"/>
      <c r="Q185" s="392"/>
      <c r="R185" s="222"/>
      <c r="T185" s="297"/>
      <c r="U185" s="298" t="s">
        <v>42</v>
      </c>
      <c r="V185" s="299">
        <v>0</v>
      </c>
      <c r="W185" s="299">
        <f>$V$185*$K$185</f>
        <v>0</v>
      </c>
      <c r="X185" s="299">
        <v>0</v>
      </c>
      <c r="Y185" s="299">
        <f>$X$185*$K$185</f>
        <v>0</v>
      </c>
      <c r="Z185" s="299">
        <v>0</v>
      </c>
      <c r="AA185" s="300">
        <f>$Z$185*$K$185</f>
        <v>0</v>
      </c>
      <c r="AR185" s="219" t="s">
        <v>140</v>
      </c>
      <c r="AT185" s="219" t="s">
        <v>136</v>
      </c>
      <c r="AU185" s="219" t="s">
        <v>80</v>
      </c>
      <c r="AY185" s="219" t="s">
        <v>135</v>
      </c>
      <c r="BE185" s="267">
        <f>IF($U$185="základní",$N$185,0)</f>
        <v>0</v>
      </c>
      <c r="BF185" s="267">
        <f>IF($U$185="snížená",$N$185,0)</f>
        <v>0</v>
      </c>
      <c r="BG185" s="267">
        <f>IF($U$185="zákl. přenesená",$N$185,0)</f>
        <v>0</v>
      </c>
      <c r="BH185" s="267">
        <f>IF($U$185="sníž. přenesená",$N$185,0)</f>
        <v>0</v>
      </c>
      <c r="BI185" s="267">
        <f>IF($U$185="nulová",$N$185,0)</f>
        <v>0</v>
      </c>
      <c r="BJ185" s="219" t="s">
        <v>20</v>
      </c>
      <c r="BK185" s="267">
        <f>ROUND($L$185*$K$185,2)</f>
        <v>0</v>
      </c>
      <c r="BL185" s="219" t="s">
        <v>140</v>
      </c>
    </row>
    <row r="186" spans="2:64" s="219" customFormat="1" ht="15.75" customHeight="1">
      <c r="B186" s="220"/>
      <c r="C186" s="293" t="s">
        <v>348</v>
      </c>
      <c r="D186" s="293" t="s">
        <v>136</v>
      </c>
      <c r="E186" s="294" t="s">
        <v>494</v>
      </c>
      <c r="F186" s="391" t="s">
        <v>495</v>
      </c>
      <c r="G186" s="392"/>
      <c r="H186" s="392"/>
      <c r="I186" s="392"/>
      <c r="J186" s="295" t="s">
        <v>173</v>
      </c>
      <c r="K186" s="296">
        <v>406.212</v>
      </c>
      <c r="L186" s="393">
        <v>0</v>
      </c>
      <c r="M186" s="392"/>
      <c r="N186" s="393">
        <f>ROUND($L$186*$K$186,2)</f>
        <v>0</v>
      </c>
      <c r="O186" s="392"/>
      <c r="P186" s="392"/>
      <c r="Q186" s="392"/>
      <c r="R186" s="222"/>
      <c r="T186" s="297"/>
      <c r="U186" s="298" t="s">
        <v>42</v>
      </c>
      <c r="V186" s="299">
        <v>0</v>
      </c>
      <c r="W186" s="299">
        <f>$V$186*$K$186</f>
        <v>0</v>
      </c>
      <c r="X186" s="299">
        <v>0</v>
      </c>
      <c r="Y186" s="299">
        <f>$X$186*$K$186</f>
        <v>0</v>
      </c>
      <c r="Z186" s="299">
        <v>0</v>
      </c>
      <c r="AA186" s="300">
        <f>$Z$186*$K$186</f>
        <v>0</v>
      </c>
      <c r="AR186" s="219" t="s">
        <v>140</v>
      </c>
      <c r="AT186" s="219" t="s">
        <v>136</v>
      </c>
      <c r="AU186" s="219" t="s">
        <v>80</v>
      </c>
      <c r="AY186" s="219" t="s">
        <v>135</v>
      </c>
      <c r="BE186" s="267">
        <f>IF($U$186="základní",$N$186,0)</f>
        <v>0</v>
      </c>
      <c r="BF186" s="267">
        <f>IF($U$186="snížená",$N$186,0)</f>
        <v>0</v>
      </c>
      <c r="BG186" s="267">
        <f>IF($U$186="zákl. přenesená",$N$186,0)</f>
        <v>0</v>
      </c>
      <c r="BH186" s="267">
        <f>IF($U$186="sníž. přenesená",$N$186,0)</f>
        <v>0</v>
      </c>
      <c r="BI186" s="267">
        <f>IF($U$186="nulová",$N$186,0)</f>
        <v>0</v>
      </c>
      <c r="BJ186" s="219" t="s">
        <v>20</v>
      </c>
      <c r="BK186" s="267">
        <f>ROUND($L$186*$K$186,2)</f>
        <v>0</v>
      </c>
      <c r="BL186" s="219" t="s">
        <v>140</v>
      </c>
    </row>
    <row r="187" spans="2:64" s="219" customFormat="1" ht="15.75" customHeight="1" hidden="1">
      <c r="B187" s="220"/>
      <c r="C187" s="293" t="s">
        <v>351</v>
      </c>
      <c r="D187" s="293" t="s">
        <v>136</v>
      </c>
      <c r="E187" s="294" t="s">
        <v>503</v>
      </c>
      <c r="F187" s="391" t="s">
        <v>504</v>
      </c>
      <c r="G187" s="392"/>
      <c r="H187" s="392"/>
      <c r="I187" s="392"/>
      <c r="J187" s="295" t="s">
        <v>501</v>
      </c>
      <c r="K187" s="296">
        <v>0</v>
      </c>
      <c r="L187" s="393">
        <v>6800</v>
      </c>
      <c r="M187" s="392"/>
      <c r="N187" s="393">
        <f>ROUND($L$187*$K$187,2)</f>
        <v>0</v>
      </c>
      <c r="O187" s="392"/>
      <c r="P187" s="392"/>
      <c r="Q187" s="392"/>
      <c r="R187" s="222"/>
      <c r="T187" s="297"/>
      <c r="U187" s="298" t="s">
        <v>42</v>
      </c>
      <c r="V187" s="299">
        <v>0</v>
      </c>
      <c r="W187" s="299">
        <f>$V$187*$K$187</f>
        <v>0</v>
      </c>
      <c r="X187" s="299">
        <v>0</v>
      </c>
      <c r="Y187" s="299">
        <f>$X$187*$K$187</f>
        <v>0</v>
      </c>
      <c r="Z187" s="299">
        <v>0</v>
      </c>
      <c r="AA187" s="300">
        <f>$Z$187*$K$187</f>
        <v>0</v>
      </c>
      <c r="AR187" s="219" t="s">
        <v>140</v>
      </c>
      <c r="AT187" s="219" t="s">
        <v>136</v>
      </c>
      <c r="AU187" s="219" t="s">
        <v>80</v>
      </c>
      <c r="AY187" s="219" t="s">
        <v>135</v>
      </c>
      <c r="BE187" s="267">
        <f>IF($U$187="základní",$N$187,0)</f>
        <v>0</v>
      </c>
      <c r="BF187" s="267">
        <f>IF($U$187="snížená",$N$187,0)</f>
        <v>0</v>
      </c>
      <c r="BG187" s="267">
        <f>IF($U$187="zákl. přenesená",$N$187,0)</f>
        <v>0</v>
      </c>
      <c r="BH187" s="267">
        <f>IF($U$187="sníž. přenesená",$N$187,0)</f>
        <v>0</v>
      </c>
      <c r="BI187" s="267">
        <f>IF($U$187="nulová",$N$187,0)</f>
        <v>0</v>
      </c>
      <c r="BJ187" s="219" t="s">
        <v>20</v>
      </c>
      <c r="BK187" s="267">
        <f>ROUND($L$187*$K$187,2)</f>
        <v>0</v>
      </c>
      <c r="BL187" s="219" t="s">
        <v>140</v>
      </c>
    </row>
    <row r="188" spans="2:64" s="219" customFormat="1" ht="15.75" customHeight="1" hidden="1">
      <c r="B188" s="220"/>
      <c r="C188" s="293" t="s">
        <v>354</v>
      </c>
      <c r="D188" s="293" t="s">
        <v>136</v>
      </c>
      <c r="E188" s="294" t="s">
        <v>500</v>
      </c>
      <c r="F188" s="391" t="s">
        <v>624</v>
      </c>
      <c r="G188" s="392"/>
      <c r="H188" s="392"/>
      <c r="I188" s="392"/>
      <c r="J188" s="295" t="s">
        <v>501</v>
      </c>
      <c r="K188" s="296">
        <v>0</v>
      </c>
      <c r="L188" s="393">
        <v>6800</v>
      </c>
      <c r="M188" s="392"/>
      <c r="N188" s="393">
        <f>ROUND($L$188*$K$188,2)</f>
        <v>0</v>
      </c>
      <c r="O188" s="392"/>
      <c r="P188" s="392"/>
      <c r="Q188" s="392"/>
      <c r="R188" s="222"/>
      <c r="T188" s="297"/>
      <c r="U188" s="298" t="s">
        <v>42</v>
      </c>
      <c r="V188" s="299">
        <v>0</v>
      </c>
      <c r="W188" s="299">
        <f>$V$188*$K$188</f>
        <v>0</v>
      </c>
      <c r="X188" s="299">
        <v>0</v>
      </c>
      <c r="Y188" s="299">
        <f>$X$188*$K$188</f>
        <v>0</v>
      </c>
      <c r="Z188" s="299">
        <v>0</v>
      </c>
      <c r="AA188" s="300">
        <f>$Z$188*$K$188</f>
        <v>0</v>
      </c>
      <c r="AR188" s="219" t="s">
        <v>140</v>
      </c>
      <c r="AT188" s="219" t="s">
        <v>136</v>
      </c>
      <c r="AU188" s="219" t="s">
        <v>80</v>
      </c>
      <c r="AY188" s="219" t="s">
        <v>135</v>
      </c>
      <c r="BE188" s="267">
        <f>IF($U$188="základní",$N$188,0)</f>
        <v>0</v>
      </c>
      <c r="BF188" s="267">
        <f>IF($U$188="snížená",$N$188,0)</f>
        <v>0</v>
      </c>
      <c r="BG188" s="267">
        <f>IF($U$188="zákl. přenesená",$N$188,0)</f>
        <v>0</v>
      </c>
      <c r="BH188" s="267">
        <f>IF($U$188="sníž. přenesená",$N$188,0)</f>
        <v>0</v>
      </c>
      <c r="BI188" s="267">
        <f>IF($U$188="nulová",$N$188,0)</f>
        <v>0</v>
      </c>
      <c r="BJ188" s="219" t="s">
        <v>20</v>
      </c>
      <c r="BK188" s="267">
        <f>ROUND($L$188*$K$188,2)</f>
        <v>0</v>
      </c>
      <c r="BL188" s="219" t="s">
        <v>140</v>
      </c>
    </row>
    <row r="189" spans="2:64" s="219" customFormat="1" ht="15.75" customHeight="1" hidden="1">
      <c r="B189" s="220"/>
      <c r="C189" s="293" t="s">
        <v>357</v>
      </c>
      <c r="D189" s="293" t="s">
        <v>136</v>
      </c>
      <c r="E189" s="294" t="s">
        <v>505</v>
      </c>
      <c r="F189" s="391" t="s">
        <v>625</v>
      </c>
      <c r="G189" s="392"/>
      <c r="H189" s="392"/>
      <c r="I189" s="392"/>
      <c r="J189" s="295" t="s">
        <v>501</v>
      </c>
      <c r="K189" s="296">
        <v>0</v>
      </c>
      <c r="L189" s="393">
        <v>20400</v>
      </c>
      <c r="M189" s="392"/>
      <c r="N189" s="393">
        <f>ROUND($L$189*$K$189,2)</f>
        <v>0</v>
      </c>
      <c r="O189" s="392"/>
      <c r="P189" s="392"/>
      <c r="Q189" s="392"/>
      <c r="R189" s="222"/>
      <c r="T189" s="297"/>
      <c r="U189" s="298" t="s">
        <v>42</v>
      </c>
      <c r="V189" s="299">
        <v>0</v>
      </c>
      <c r="W189" s="299">
        <f>$V$189*$K$189</f>
        <v>0</v>
      </c>
      <c r="X189" s="299">
        <v>0</v>
      </c>
      <c r="Y189" s="299">
        <f>$X$189*$K$189</f>
        <v>0</v>
      </c>
      <c r="Z189" s="299">
        <v>0</v>
      </c>
      <c r="AA189" s="300">
        <f>$Z$189*$K$189</f>
        <v>0</v>
      </c>
      <c r="AR189" s="219" t="s">
        <v>140</v>
      </c>
      <c r="AT189" s="219" t="s">
        <v>136</v>
      </c>
      <c r="AU189" s="219" t="s">
        <v>80</v>
      </c>
      <c r="AY189" s="219" t="s">
        <v>135</v>
      </c>
      <c r="BE189" s="267">
        <f>IF($U$189="základní",$N$189,0)</f>
        <v>0</v>
      </c>
      <c r="BF189" s="267">
        <f>IF($U$189="snížená",$N$189,0)</f>
        <v>0</v>
      </c>
      <c r="BG189" s="267">
        <f>IF($U$189="zákl. přenesená",$N$189,0)</f>
        <v>0</v>
      </c>
      <c r="BH189" s="267">
        <f>IF($U$189="sníž. přenesená",$N$189,0)</f>
        <v>0</v>
      </c>
      <c r="BI189" s="267">
        <f>IF($U$189="nulová",$N$189,0)</f>
        <v>0</v>
      </c>
      <c r="BJ189" s="219" t="s">
        <v>20</v>
      </c>
      <c r="BK189" s="267">
        <f>ROUND($L$189*$K$189,2)</f>
        <v>0</v>
      </c>
      <c r="BL189" s="219" t="s">
        <v>140</v>
      </c>
    </row>
    <row r="190" spans="2:63" s="284" customFormat="1" ht="23.25" customHeight="1">
      <c r="B190" s="283"/>
      <c r="D190" s="292" t="s">
        <v>115</v>
      </c>
      <c r="N190" s="389">
        <f>$BK$190</f>
        <v>0</v>
      </c>
      <c r="O190" s="390"/>
      <c r="P190" s="390"/>
      <c r="Q190" s="390"/>
      <c r="R190" s="286"/>
      <c r="T190" s="287"/>
      <c r="W190" s="288">
        <f>$W$191</f>
        <v>130.640514</v>
      </c>
      <c r="Y190" s="288">
        <f>$Y$191</f>
        <v>0</v>
      </c>
      <c r="AA190" s="289">
        <f>$AA$191</f>
        <v>0</v>
      </c>
      <c r="AR190" s="290" t="s">
        <v>20</v>
      </c>
      <c r="AT190" s="290" t="s">
        <v>76</v>
      </c>
      <c r="AU190" s="290" t="s">
        <v>80</v>
      </c>
      <c r="AY190" s="290" t="s">
        <v>135</v>
      </c>
      <c r="BK190" s="291">
        <f>$BK$191</f>
        <v>0</v>
      </c>
    </row>
    <row r="191" spans="2:64" s="219" customFormat="1" ht="27" customHeight="1">
      <c r="B191" s="220"/>
      <c r="C191" s="293">
        <v>71</v>
      </c>
      <c r="D191" s="293" t="s">
        <v>136</v>
      </c>
      <c r="E191" s="294" t="s">
        <v>517</v>
      </c>
      <c r="F191" s="391" t="s">
        <v>518</v>
      </c>
      <c r="G191" s="392"/>
      <c r="H191" s="392"/>
      <c r="I191" s="392"/>
      <c r="J191" s="295" t="s">
        <v>173</v>
      </c>
      <c r="K191" s="296">
        <v>369.041</v>
      </c>
      <c r="L191" s="393">
        <v>0</v>
      </c>
      <c r="M191" s="392"/>
      <c r="N191" s="393">
        <f>ROUND($L$191*$K$191,2)</f>
        <v>0</v>
      </c>
      <c r="O191" s="392"/>
      <c r="P191" s="392"/>
      <c r="Q191" s="392"/>
      <c r="R191" s="222"/>
      <c r="T191" s="297"/>
      <c r="U191" s="305" t="s">
        <v>42</v>
      </c>
      <c r="V191" s="306">
        <v>0.354</v>
      </c>
      <c r="W191" s="306">
        <f>$V$191*$K$191</f>
        <v>130.640514</v>
      </c>
      <c r="X191" s="306">
        <v>0</v>
      </c>
      <c r="Y191" s="306">
        <f>$X$191*$K$191</f>
        <v>0</v>
      </c>
      <c r="Z191" s="306">
        <v>0</v>
      </c>
      <c r="AA191" s="307">
        <f>$Z$191*$K$191</f>
        <v>0</v>
      </c>
      <c r="AR191" s="219" t="s">
        <v>140</v>
      </c>
      <c r="AT191" s="219" t="s">
        <v>136</v>
      </c>
      <c r="AU191" s="219" t="s">
        <v>143</v>
      </c>
      <c r="AY191" s="219" t="s">
        <v>135</v>
      </c>
      <c r="BE191" s="267">
        <f>IF($U$191="základní",$N$191,0)</f>
        <v>0</v>
      </c>
      <c r="BF191" s="267">
        <f>IF($U$191="snížená",$N$191,0)</f>
        <v>0</v>
      </c>
      <c r="BG191" s="267">
        <f>IF($U$191="zákl. přenesená",$N$191,0)</f>
        <v>0</v>
      </c>
      <c r="BH191" s="267">
        <f>IF($U$191="sníž. přenesená",$N$191,0)</f>
        <v>0</v>
      </c>
      <c r="BI191" s="267">
        <f>IF($U$191="nulová",$N$191,0)</f>
        <v>0</v>
      </c>
      <c r="BJ191" s="219" t="s">
        <v>20</v>
      </c>
      <c r="BK191" s="267">
        <f>ROUND($L$191*$K$191,2)</f>
        <v>0</v>
      </c>
      <c r="BL191" s="219" t="s">
        <v>140</v>
      </c>
    </row>
    <row r="192" spans="2:18" s="219" customFormat="1" ht="7.5" customHeight="1">
      <c r="B192" s="248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50"/>
    </row>
    <row r="245" s="211" customFormat="1" ht="14.25" customHeight="1"/>
  </sheetData>
  <mergeCells count="293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29:P29"/>
    <mergeCell ref="H30:J30"/>
    <mergeCell ref="M30:P30"/>
    <mergeCell ref="H31:J31"/>
    <mergeCell ref="M31:P31"/>
    <mergeCell ref="H32:J32"/>
    <mergeCell ref="M32:P32"/>
    <mergeCell ref="O18:P18"/>
    <mergeCell ref="O20:P20"/>
    <mergeCell ref="O21:P21"/>
    <mergeCell ref="M24:P24"/>
    <mergeCell ref="M25:P25"/>
    <mergeCell ref="M27:P27"/>
    <mergeCell ref="M69:P69"/>
    <mergeCell ref="M71:Q71"/>
    <mergeCell ref="M72:Q72"/>
    <mergeCell ref="C74:G74"/>
    <mergeCell ref="N74:Q74"/>
    <mergeCell ref="N76:Q76"/>
    <mergeCell ref="H33:J33"/>
    <mergeCell ref="M33:P33"/>
    <mergeCell ref="L35:P35"/>
    <mergeCell ref="C64:Q64"/>
    <mergeCell ref="F66:P66"/>
    <mergeCell ref="F67:P67"/>
    <mergeCell ref="N83:Q83"/>
    <mergeCell ref="N84:Q84"/>
    <mergeCell ref="N85:Q85"/>
    <mergeCell ref="N87:Q87"/>
    <mergeCell ref="D88:H88"/>
    <mergeCell ref="N88:Q88"/>
    <mergeCell ref="N77:Q77"/>
    <mergeCell ref="N78:Q78"/>
    <mergeCell ref="N79:Q79"/>
    <mergeCell ref="N80:Q80"/>
    <mergeCell ref="N81:Q81"/>
    <mergeCell ref="N82:Q82"/>
    <mergeCell ref="M102:P102"/>
    <mergeCell ref="M104:Q104"/>
    <mergeCell ref="M105:Q105"/>
    <mergeCell ref="F107:I107"/>
    <mergeCell ref="L107:M107"/>
    <mergeCell ref="N107:Q107"/>
    <mergeCell ref="D89:H89"/>
    <mergeCell ref="N89:Q89"/>
    <mergeCell ref="L91:Q91"/>
    <mergeCell ref="C97:Q97"/>
    <mergeCell ref="F99:P99"/>
    <mergeCell ref="F100:P100"/>
    <mergeCell ref="F112:I112"/>
    <mergeCell ref="L112:M112"/>
    <mergeCell ref="N112:Q112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N140:Q140"/>
    <mergeCell ref="F141:I141"/>
    <mergeCell ref="L141:M141"/>
    <mergeCell ref="N141:Q141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N158:Q158"/>
    <mergeCell ref="F159:I159"/>
    <mergeCell ref="L159:M159"/>
    <mergeCell ref="N159:Q159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N176:Q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82:I182"/>
    <mergeCell ref="L182:M182"/>
    <mergeCell ref="N182:Q182"/>
    <mergeCell ref="F183:I183"/>
    <mergeCell ref="L183:M183"/>
    <mergeCell ref="N183:Q183"/>
    <mergeCell ref="N179:Q179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2"/>
  <sheetViews>
    <sheetView showGridLines="0" zoomScale="85" zoomScaleNormal="85" workbookViewId="0" topLeftCell="A1">
      <pane ySplit="1" topLeftCell="A193" activePane="bottomLeft" state="frozen"/>
      <selection pane="bottomLeft" activeCell="K107" sqref="K107"/>
    </sheetView>
  </sheetViews>
  <sheetFormatPr defaultColWidth="10.5" defaultRowHeight="14.25" customHeight="1"/>
  <cols>
    <col min="1" max="1" width="8.33203125" style="211" customWidth="1"/>
    <col min="2" max="2" width="1.66796875" style="211" customWidth="1"/>
    <col min="3" max="3" width="4.16015625" style="211" customWidth="1"/>
    <col min="4" max="4" width="4.33203125" style="211" customWidth="1"/>
    <col min="5" max="5" width="17.16015625" style="211" customWidth="1"/>
    <col min="6" max="7" width="11.16015625" style="211" customWidth="1"/>
    <col min="8" max="8" width="12.5" style="211" customWidth="1"/>
    <col min="9" max="9" width="7" style="211" customWidth="1"/>
    <col min="10" max="10" width="5.16015625" style="211" customWidth="1"/>
    <col min="11" max="11" width="11.5" style="211" customWidth="1"/>
    <col min="12" max="12" width="12" style="211" customWidth="1"/>
    <col min="13" max="14" width="6" style="211" customWidth="1"/>
    <col min="15" max="15" width="2" style="211" customWidth="1"/>
    <col min="16" max="16" width="12.5" style="211" customWidth="1"/>
    <col min="17" max="17" width="4.16015625" style="211" customWidth="1"/>
    <col min="18" max="18" width="1.66796875" style="211" customWidth="1"/>
    <col min="19" max="19" width="8.16015625" style="211" customWidth="1"/>
    <col min="20" max="20" width="29.66015625" style="211" hidden="1" customWidth="1"/>
    <col min="21" max="21" width="16.33203125" style="211" hidden="1" customWidth="1"/>
    <col min="22" max="22" width="12.33203125" style="211" hidden="1" customWidth="1"/>
    <col min="23" max="23" width="16.33203125" style="211" hidden="1" customWidth="1"/>
    <col min="24" max="24" width="12.16015625" style="211" hidden="1" customWidth="1"/>
    <col min="25" max="25" width="15" style="211" hidden="1" customWidth="1"/>
    <col min="26" max="26" width="11" style="211" hidden="1" customWidth="1"/>
    <col min="27" max="27" width="15" style="211" hidden="1" customWidth="1"/>
    <col min="28" max="28" width="16.33203125" style="211" hidden="1" customWidth="1"/>
    <col min="29" max="29" width="11" style="211" customWidth="1"/>
    <col min="30" max="30" width="15" style="211" customWidth="1"/>
    <col min="31" max="31" width="16.33203125" style="211" customWidth="1"/>
    <col min="32" max="43" width="10.5" style="308" customWidth="1"/>
    <col min="44" max="64" width="10.5" style="211" hidden="1" customWidth="1"/>
    <col min="65" max="256" width="10.5" style="308" customWidth="1"/>
    <col min="257" max="257" width="8.33203125" style="308" customWidth="1"/>
    <col min="258" max="258" width="1.66796875" style="308" customWidth="1"/>
    <col min="259" max="259" width="4.16015625" style="308" customWidth="1"/>
    <col min="260" max="260" width="4.33203125" style="308" customWidth="1"/>
    <col min="261" max="261" width="17.16015625" style="308" customWidth="1"/>
    <col min="262" max="263" width="11.16015625" style="308" customWidth="1"/>
    <col min="264" max="264" width="12.5" style="308" customWidth="1"/>
    <col min="265" max="265" width="7" style="308" customWidth="1"/>
    <col min="266" max="266" width="5.16015625" style="308" customWidth="1"/>
    <col min="267" max="267" width="11.5" style="308" customWidth="1"/>
    <col min="268" max="268" width="12" style="308" customWidth="1"/>
    <col min="269" max="270" width="6" style="308" customWidth="1"/>
    <col min="271" max="271" width="2" style="308" customWidth="1"/>
    <col min="272" max="272" width="12.5" style="308" customWidth="1"/>
    <col min="273" max="273" width="4.16015625" style="308" customWidth="1"/>
    <col min="274" max="274" width="1.66796875" style="308" customWidth="1"/>
    <col min="275" max="275" width="8.16015625" style="308" customWidth="1"/>
    <col min="276" max="284" width="10.5" style="308" hidden="1" customWidth="1"/>
    <col min="285" max="285" width="11" style="308" customWidth="1"/>
    <col min="286" max="286" width="15" style="308" customWidth="1"/>
    <col min="287" max="287" width="16.33203125" style="308" customWidth="1"/>
    <col min="288" max="299" width="10.5" style="308" customWidth="1"/>
    <col min="300" max="320" width="10.5" style="308" hidden="1" customWidth="1"/>
    <col min="321" max="512" width="10.5" style="308" customWidth="1"/>
    <col min="513" max="513" width="8.33203125" style="308" customWidth="1"/>
    <col min="514" max="514" width="1.66796875" style="308" customWidth="1"/>
    <col min="515" max="515" width="4.16015625" style="308" customWidth="1"/>
    <col min="516" max="516" width="4.33203125" style="308" customWidth="1"/>
    <col min="517" max="517" width="17.16015625" style="308" customWidth="1"/>
    <col min="518" max="519" width="11.16015625" style="308" customWidth="1"/>
    <col min="520" max="520" width="12.5" style="308" customWidth="1"/>
    <col min="521" max="521" width="7" style="308" customWidth="1"/>
    <col min="522" max="522" width="5.16015625" style="308" customWidth="1"/>
    <col min="523" max="523" width="11.5" style="308" customWidth="1"/>
    <col min="524" max="524" width="12" style="308" customWidth="1"/>
    <col min="525" max="526" width="6" style="308" customWidth="1"/>
    <col min="527" max="527" width="2" style="308" customWidth="1"/>
    <col min="528" max="528" width="12.5" style="308" customWidth="1"/>
    <col min="529" max="529" width="4.16015625" style="308" customWidth="1"/>
    <col min="530" max="530" width="1.66796875" style="308" customWidth="1"/>
    <col min="531" max="531" width="8.16015625" style="308" customWidth="1"/>
    <col min="532" max="540" width="10.5" style="308" hidden="1" customWidth="1"/>
    <col min="541" max="541" width="11" style="308" customWidth="1"/>
    <col min="542" max="542" width="15" style="308" customWidth="1"/>
    <col min="543" max="543" width="16.33203125" style="308" customWidth="1"/>
    <col min="544" max="555" width="10.5" style="308" customWidth="1"/>
    <col min="556" max="576" width="10.5" style="308" hidden="1" customWidth="1"/>
    <col min="577" max="768" width="10.5" style="308" customWidth="1"/>
    <col min="769" max="769" width="8.33203125" style="308" customWidth="1"/>
    <col min="770" max="770" width="1.66796875" style="308" customWidth="1"/>
    <col min="771" max="771" width="4.16015625" style="308" customWidth="1"/>
    <col min="772" max="772" width="4.33203125" style="308" customWidth="1"/>
    <col min="773" max="773" width="17.16015625" style="308" customWidth="1"/>
    <col min="774" max="775" width="11.16015625" style="308" customWidth="1"/>
    <col min="776" max="776" width="12.5" style="308" customWidth="1"/>
    <col min="777" max="777" width="7" style="308" customWidth="1"/>
    <col min="778" max="778" width="5.16015625" style="308" customWidth="1"/>
    <col min="779" max="779" width="11.5" style="308" customWidth="1"/>
    <col min="780" max="780" width="12" style="308" customWidth="1"/>
    <col min="781" max="782" width="6" style="308" customWidth="1"/>
    <col min="783" max="783" width="2" style="308" customWidth="1"/>
    <col min="784" max="784" width="12.5" style="308" customWidth="1"/>
    <col min="785" max="785" width="4.16015625" style="308" customWidth="1"/>
    <col min="786" max="786" width="1.66796875" style="308" customWidth="1"/>
    <col min="787" max="787" width="8.16015625" style="308" customWidth="1"/>
    <col min="788" max="796" width="10.5" style="308" hidden="1" customWidth="1"/>
    <col min="797" max="797" width="11" style="308" customWidth="1"/>
    <col min="798" max="798" width="15" style="308" customWidth="1"/>
    <col min="799" max="799" width="16.33203125" style="308" customWidth="1"/>
    <col min="800" max="811" width="10.5" style="308" customWidth="1"/>
    <col min="812" max="832" width="10.5" style="308" hidden="1" customWidth="1"/>
    <col min="833" max="1024" width="10.5" style="308" customWidth="1"/>
    <col min="1025" max="1025" width="8.33203125" style="308" customWidth="1"/>
    <col min="1026" max="1026" width="1.66796875" style="308" customWidth="1"/>
    <col min="1027" max="1027" width="4.16015625" style="308" customWidth="1"/>
    <col min="1028" max="1028" width="4.33203125" style="308" customWidth="1"/>
    <col min="1029" max="1029" width="17.16015625" style="308" customWidth="1"/>
    <col min="1030" max="1031" width="11.16015625" style="308" customWidth="1"/>
    <col min="1032" max="1032" width="12.5" style="308" customWidth="1"/>
    <col min="1033" max="1033" width="7" style="308" customWidth="1"/>
    <col min="1034" max="1034" width="5.16015625" style="308" customWidth="1"/>
    <col min="1035" max="1035" width="11.5" style="308" customWidth="1"/>
    <col min="1036" max="1036" width="12" style="308" customWidth="1"/>
    <col min="1037" max="1038" width="6" style="308" customWidth="1"/>
    <col min="1039" max="1039" width="2" style="308" customWidth="1"/>
    <col min="1040" max="1040" width="12.5" style="308" customWidth="1"/>
    <col min="1041" max="1041" width="4.16015625" style="308" customWidth="1"/>
    <col min="1042" max="1042" width="1.66796875" style="308" customWidth="1"/>
    <col min="1043" max="1043" width="8.16015625" style="308" customWidth="1"/>
    <col min="1044" max="1052" width="10.5" style="308" hidden="1" customWidth="1"/>
    <col min="1053" max="1053" width="11" style="308" customWidth="1"/>
    <col min="1054" max="1054" width="15" style="308" customWidth="1"/>
    <col min="1055" max="1055" width="16.33203125" style="308" customWidth="1"/>
    <col min="1056" max="1067" width="10.5" style="308" customWidth="1"/>
    <col min="1068" max="1088" width="10.5" style="308" hidden="1" customWidth="1"/>
    <col min="1089" max="1280" width="10.5" style="308" customWidth="1"/>
    <col min="1281" max="1281" width="8.33203125" style="308" customWidth="1"/>
    <col min="1282" max="1282" width="1.66796875" style="308" customWidth="1"/>
    <col min="1283" max="1283" width="4.16015625" style="308" customWidth="1"/>
    <col min="1284" max="1284" width="4.33203125" style="308" customWidth="1"/>
    <col min="1285" max="1285" width="17.16015625" style="308" customWidth="1"/>
    <col min="1286" max="1287" width="11.16015625" style="308" customWidth="1"/>
    <col min="1288" max="1288" width="12.5" style="308" customWidth="1"/>
    <col min="1289" max="1289" width="7" style="308" customWidth="1"/>
    <col min="1290" max="1290" width="5.16015625" style="308" customWidth="1"/>
    <col min="1291" max="1291" width="11.5" style="308" customWidth="1"/>
    <col min="1292" max="1292" width="12" style="308" customWidth="1"/>
    <col min="1293" max="1294" width="6" style="308" customWidth="1"/>
    <col min="1295" max="1295" width="2" style="308" customWidth="1"/>
    <col min="1296" max="1296" width="12.5" style="308" customWidth="1"/>
    <col min="1297" max="1297" width="4.16015625" style="308" customWidth="1"/>
    <col min="1298" max="1298" width="1.66796875" style="308" customWidth="1"/>
    <col min="1299" max="1299" width="8.16015625" style="308" customWidth="1"/>
    <col min="1300" max="1308" width="10.5" style="308" hidden="1" customWidth="1"/>
    <col min="1309" max="1309" width="11" style="308" customWidth="1"/>
    <col min="1310" max="1310" width="15" style="308" customWidth="1"/>
    <col min="1311" max="1311" width="16.33203125" style="308" customWidth="1"/>
    <col min="1312" max="1323" width="10.5" style="308" customWidth="1"/>
    <col min="1324" max="1344" width="10.5" style="308" hidden="1" customWidth="1"/>
    <col min="1345" max="1536" width="10.5" style="308" customWidth="1"/>
    <col min="1537" max="1537" width="8.33203125" style="308" customWidth="1"/>
    <col min="1538" max="1538" width="1.66796875" style="308" customWidth="1"/>
    <col min="1539" max="1539" width="4.16015625" style="308" customWidth="1"/>
    <col min="1540" max="1540" width="4.33203125" style="308" customWidth="1"/>
    <col min="1541" max="1541" width="17.16015625" style="308" customWidth="1"/>
    <col min="1542" max="1543" width="11.16015625" style="308" customWidth="1"/>
    <col min="1544" max="1544" width="12.5" style="308" customWidth="1"/>
    <col min="1545" max="1545" width="7" style="308" customWidth="1"/>
    <col min="1546" max="1546" width="5.16015625" style="308" customWidth="1"/>
    <col min="1547" max="1547" width="11.5" style="308" customWidth="1"/>
    <col min="1548" max="1548" width="12" style="308" customWidth="1"/>
    <col min="1549" max="1550" width="6" style="308" customWidth="1"/>
    <col min="1551" max="1551" width="2" style="308" customWidth="1"/>
    <col min="1552" max="1552" width="12.5" style="308" customWidth="1"/>
    <col min="1553" max="1553" width="4.16015625" style="308" customWidth="1"/>
    <col min="1554" max="1554" width="1.66796875" style="308" customWidth="1"/>
    <col min="1555" max="1555" width="8.16015625" style="308" customWidth="1"/>
    <col min="1556" max="1564" width="10.5" style="308" hidden="1" customWidth="1"/>
    <col min="1565" max="1565" width="11" style="308" customWidth="1"/>
    <col min="1566" max="1566" width="15" style="308" customWidth="1"/>
    <col min="1567" max="1567" width="16.33203125" style="308" customWidth="1"/>
    <col min="1568" max="1579" width="10.5" style="308" customWidth="1"/>
    <col min="1580" max="1600" width="10.5" style="308" hidden="1" customWidth="1"/>
    <col min="1601" max="1792" width="10.5" style="308" customWidth="1"/>
    <col min="1793" max="1793" width="8.33203125" style="308" customWidth="1"/>
    <col min="1794" max="1794" width="1.66796875" style="308" customWidth="1"/>
    <col min="1795" max="1795" width="4.16015625" style="308" customWidth="1"/>
    <col min="1796" max="1796" width="4.33203125" style="308" customWidth="1"/>
    <col min="1797" max="1797" width="17.16015625" style="308" customWidth="1"/>
    <col min="1798" max="1799" width="11.16015625" style="308" customWidth="1"/>
    <col min="1800" max="1800" width="12.5" style="308" customWidth="1"/>
    <col min="1801" max="1801" width="7" style="308" customWidth="1"/>
    <col min="1802" max="1802" width="5.16015625" style="308" customWidth="1"/>
    <col min="1803" max="1803" width="11.5" style="308" customWidth="1"/>
    <col min="1804" max="1804" width="12" style="308" customWidth="1"/>
    <col min="1805" max="1806" width="6" style="308" customWidth="1"/>
    <col min="1807" max="1807" width="2" style="308" customWidth="1"/>
    <col min="1808" max="1808" width="12.5" style="308" customWidth="1"/>
    <col min="1809" max="1809" width="4.16015625" style="308" customWidth="1"/>
    <col min="1810" max="1810" width="1.66796875" style="308" customWidth="1"/>
    <col min="1811" max="1811" width="8.16015625" style="308" customWidth="1"/>
    <col min="1812" max="1820" width="10.5" style="308" hidden="1" customWidth="1"/>
    <col min="1821" max="1821" width="11" style="308" customWidth="1"/>
    <col min="1822" max="1822" width="15" style="308" customWidth="1"/>
    <col min="1823" max="1823" width="16.33203125" style="308" customWidth="1"/>
    <col min="1824" max="1835" width="10.5" style="308" customWidth="1"/>
    <col min="1836" max="1856" width="10.5" style="308" hidden="1" customWidth="1"/>
    <col min="1857" max="2048" width="10.5" style="308" customWidth="1"/>
    <col min="2049" max="2049" width="8.33203125" style="308" customWidth="1"/>
    <col min="2050" max="2050" width="1.66796875" style="308" customWidth="1"/>
    <col min="2051" max="2051" width="4.16015625" style="308" customWidth="1"/>
    <col min="2052" max="2052" width="4.33203125" style="308" customWidth="1"/>
    <col min="2053" max="2053" width="17.16015625" style="308" customWidth="1"/>
    <col min="2054" max="2055" width="11.16015625" style="308" customWidth="1"/>
    <col min="2056" max="2056" width="12.5" style="308" customWidth="1"/>
    <col min="2057" max="2057" width="7" style="308" customWidth="1"/>
    <col min="2058" max="2058" width="5.16015625" style="308" customWidth="1"/>
    <col min="2059" max="2059" width="11.5" style="308" customWidth="1"/>
    <col min="2060" max="2060" width="12" style="308" customWidth="1"/>
    <col min="2061" max="2062" width="6" style="308" customWidth="1"/>
    <col min="2063" max="2063" width="2" style="308" customWidth="1"/>
    <col min="2064" max="2064" width="12.5" style="308" customWidth="1"/>
    <col min="2065" max="2065" width="4.16015625" style="308" customWidth="1"/>
    <col min="2066" max="2066" width="1.66796875" style="308" customWidth="1"/>
    <col min="2067" max="2067" width="8.16015625" style="308" customWidth="1"/>
    <col min="2068" max="2076" width="10.5" style="308" hidden="1" customWidth="1"/>
    <col min="2077" max="2077" width="11" style="308" customWidth="1"/>
    <col min="2078" max="2078" width="15" style="308" customWidth="1"/>
    <col min="2079" max="2079" width="16.33203125" style="308" customWidth="1"/>
    <col min="2080" max="2091" width="10.5" style="308" customWidth="1"/>
    <col min="2092" max="2112" width="10.5" style="308" hidden="1" customWidth="1"/>
    <col min="2113" max="2304" width="10.5" style="308" customWidth="1"/>
    <col min="2305" max="2305" width="8.33203125" style="308" customWidth="1"/>
    <col min="2306" max="2306" width="1.66796875" style="308" customWidth="1"/>
    <col min="2307" max="2307" width="4.16015625" style="308" customWidth="1"/>
    <col min="2308" max="2308" width="4.33203125" style="308" customWidth="1"/>
    <col min="2309" max="2309" width="17.16015625" style="308" customWidth="1"/>
    <col min="2310" max="2311" width="11.16015625" style="308" customWidth="1"/>
    <col min="2312" max="2312" width="12.5" style="308" customWidth="1"/>
    <col min="2313" max="2313" width="7" style="308" customWidth="1"/>
    <col min="2314" max="2314" width="5.16015625" style="308" customWidth="1"/>
    <col min="2315" max="2315" width="11.5" style="308" customWidth="1"/>
    <col min="2316" max="2316" width="12" style="308" customWidth="1"/>
    <col min="2317" max="2318" width="6" style="308" customWidth="1"/>
    <col min="2319" max="2319" width="2" style="308" customWidth="1"/>
    <col min="2320" max="2320" width="12.5" style="308" customWidth="1"/>
    <col min="2321" max="2321" width="4.16015625" style="308" customWidth="1"/>
    <col min="2322" max="2322" width="1.66796875" style="308" customWidth="1"/>
    <col min="2323" max="2323" width="8.16015625" style="308" customWidth="1"/>
    <col min="2324" max="2332" width="10.5" style="308" hidden="1" customWidth="1"/>
    <col min="2333" max="2333" width="11" style="308" customWidth="1"/>
    <col min="2334" max="2334" width="15" style="308" customWidth="1"/>
    <col min="2335" max="2335" width="16.33203125" style="308" customWidth="1"/>
    <col min="2336" max="2347" width="10.5" style="308" customWidth="1"/>
    <col min="2348" max="2368" width="10.5" style="308" hidden="1" customWidth="1"/>
    <col min="2369" max="2560" width="10.5" style="308" customWidth="1"/>
    <col min="2561" max="2561" width="8.33203125" style="308" customWidth="1"/>
    <col min="2562" max="2562" width="1.66796875" style="308" customWidth="1"/>
    <col min="2563" max="2563" width="4.16015625" style="308" customWidth="1"/>
    <col min="2564" max="2564" width="4.33203125" style="308" customWidth="1"/>
    <col min="2565" max="2565" width="17.16015625" style="308" customWidth="1"/>
    <col min="2566" max="2567" width="11.16015625" style="308" customWidth="1"/>
    <col min="2568" max="2568" width="12.5" style="308" customWidth="1"/>
    <col min="2569" max="2569" width="7" style="308" customWidth="1"/>
    <col min="2570" max="2570" width="5.16015625" style="308" customWidth="1"/>
    <col min="2571" max="2571" width="11.5" style="308" customWidth="1"/>
    <col min="2572" max="2572" width="12" style="308" customWidth="1"/>
    <col min="2573" max="2574" width="6" style="308" customWidth="1"/>
    <col min="2575" max="2575" width="2" style="308" customWidth="1"/>
    <col min="2576" max="2576" width="12.5" style="308" customWidth="1"/>
    <col min="2577" max="2577" width="4.16015625" style="308" customWidth="1"/>
    <col min="2578" max="2578" width="1.66796875" style="308" customWidth="1"/>
    <col min="2579" max="2579" width="8.16015625" style="308" customWidth="1"/>
    <col min="2580" max="2588" width="10.5" style="308" hidden="1" customWidth="1"/>
    <col min="2589" max="2589" width="11" style="308" customWidth="1"/>
    <col min="2590" max="2590" width="15" style="308" customWidth="1"/>
    <col min="2591" max="2591" width="16.33203125" style="308" customWidth="1"/>
    <col min="2592" max="2603" width="10.5" style="308" customWidth="1"/>
    <col min="2604" max="2624" width="10.5" style="308" hidden="1" customWidth="1"/>
    <col min="2625" max="2816" width="10.5" style="308" customWidth="1"/>
    <col min="2817" max="2817" width="8.33203125" style="308" customWidth="1"/>
    <col min="2818" max="2818" width="1.66796875" style="308" customWidth="1"/>
    <col min="2819" max="2819" width="4.16015625" style="308" customWidth="1"/>
    <col min="2820" max="2820" width="4.33203125" style="308" customWidth="1"/>
    <col min="2821" max="2821" width="17.16015625" style="308" customWidth="1"/>
    <col min="2822" max="2823" width="11.16015625" style="308" customWidth="1"/>
    <col min="2824" max="2824" width="12.5" style="308" customWidth="1"/>
    <col min="2825" max="2825" width="7" style="308" customWidth="1"/>
    <col min="2826" max="2826" width="5.16015625" style="308" customWidth="1"/>
    <col min="2827" max="2827" width="11.5" style="308" customWidth="1"/>
    <col min="2828" max="2828" width="12" style="308" customWidth="1"/>
    <col min="2829" max="2830" width="6" style="308" customWidth="1"/>
    <col min="2831" max="2831" width="2" style="308" customWidth="1"/>
    <col min="2832" max="2832" width="12.5" style="308" customWidth="1"/>
    <col min="2833" max="2833" width="4.16015625" style="308" customWidth="1"/>
    <col min="2834" max="2834" width="1.66796875" style="308" customWidth="1"/>
    <col min="2835" max="2835" width="8.16015625" style="308" customWidth="1"/>
    <col min="2836" max="2844" width="10.5" style="308" hidden="1" customWidth="1"/>
    <col min="2845" max="2845" width="11" style="308" customWidth="1"/>
    <col min="2846" max="2846" width="15" style="308" customWidth="1"/>
    <col min="2847" max="2847" width="16.33203125" style="308" customWidth="1"/>
    <col min="2848" max="2859" width="10.5" style="308" customWidth="1"/>
    <col min="2860" max="2880" width="10.5" style="308" hidden="1" customWidth="1"/>
    <col min="2881" max="3072" width="10.5" style="308" customWidth="1"/>
    <col min="3073" max="3073" width="8.33203125" style="308" customWidth="1"/>
    <col min="3074" max="3074" width="1.66796875" style="308" customWidth="1"/>
    <col min="3075" max="3075" width="4.16015625" style="308" customWidth="1"/>
    <col min="3076" max="3076" width="4.33203125" style="308" customWidth="1"/>
    <col min="3077" max="3077" width="17.16015625" style="308" customWidth="1"/>
    <col min="3078" max="3079" width="11.16015625" style="308" customWidth="1"/>
    <col min="3080" max="3080" width="12.5" style="308" customWidth="1"/>
    <col min="3081" max="3081" width="7" style="308" customWidth="1"/>
    <col min="3082" max="3082" width="5.16015625" style="308" customWidth="1"/>
    <col min="3083" max="3083" width="11.5" style="308" customWidth="1"/>
    <col min="3084" max="3084" width="12" style="308" customWidth="1"/>
    <col min="3085" max="3086" width="6" style="308" customWidth="1"/>
    <col min="3087" max="3087" width="2" style="308" customWidth="1"/>
    <col min="3088" max="3088" width="12.5" style="308" customWidth="1"/>
    <col min="3089" max="3089" width="4.16015625" style="308" customWidth="1"/>
    <col min="3090" max="3090" width="1.66796875" style="308" customWidth="1"/>
    <col min="3091" max="3091" width="8.16015625" style="308" customWidth="1"/>
    <col min="3092" max="3100" width="10.5" style="308" hidden="1" customWidth="1"/>
    <col min="3101" max="3101" width="11" style="308" customWidth="1"/>
    <col min="3102" max="3102" width="15" style="308" customWidth="1"/>
    <col min="3103" max="3103" width="16.33203125" style="308" customWidth="1"/>
    <col min="3104" max="3115" width="10.5" style="308" customWidth="1"/>
    <col min="3116" max="3136" width="10.5" style="308" hidden="1" customWidth="1"/>
    <col min="3137" max="3328" width="10.5" style="308" customWidth="1"/>
    <col min="3329" max="3329" width="8.33203125" style="308" customWidth="1"/>
    <col min="3330" max="3330" width="1.66796875" style="308" customWidth="1"/>
    <col min="3331" max="3331" width="4.16015625" style="308" customWidth="1"/>
    <col min="3332" max="3332" width="4.33203125" style="308" customWidth="1"/>
    <col min="3333" max="3333" width="17.16015625" style="308" customWidth="1"/>
    <col min="3334" max="3335" width="11.16015625" style="308" customWidth="1"/>
    <col min="3336" max="3336" width="12.5" style="308" customWidth="1"/>
    <col min="3337" max="3337" width="7" style="308" customWidth="1"/>
    <col min="3338" max="3338" width="5.16015625" style="308" customWidth="1"/>
    <col min="3339" max="3339" width="11.5" style="308" customWidth="1"/>
    <col min="3340" max="3340" width="12" style="308" customWidth="1"/>
    <col min="3341" max="3342" width="6" style="308" customWidth="1"/>
    <col min="3343" max="3343" width="2" style="308" customWidth="1"/>
    <col min="3344" max="3344" width="12.5" style="308" customWidth="1"/>
    <col min="3345" max="3345" width="4.16015625" style="308" customWidth="1"/>
    <col min="3346" max="3346" width="1.66796875" style="308" customWidth="1"/>
    <col min="3347" max="3347" width="8.16015625" style="308" customWidth="1"/>
    <col min="3348" max="3356" width="10.5" style="308" hidden="1" customWidth="1"/>
    <col min="3357" max="3357" width="11" style="308" customWidth="1"/>
    <col min="3358" max="3358" width="15" style="308" customWidth="1"/>
    <col min="3359" max="3359" width="16.33203125" style="308" customWidth="1"/>
    <col min="3360" max="3371" width="10.5" style="308" customWidth="1"/>
    <col min="3372" max="3392" width="10.5" style="308" hidden="1" customWidth="1"/>
    <col min="3393" max="3584" width="10.5" style="308" customWidth="1"/>
    <col min="3585" max="3585" width="8.33203125" style="308" customWidth="1"/>
    <col min="3586" max="3586" width="1.66796875" style="308" customWidth="1"/>
    <col min="3587" max="3587" width="4.16015625" style="308" customWidth="1"/>
    <col min="3588" max="3588" width="4.33203125" style="308" customWidth="1"/>
    <col min="3589" max="3589" width="17.16015625" style="308" customWidth="1"/>
    <col min="3590" max="3591" width="11.16015625" style="308" customWidth="1"/>
    <col min="3592" max="3592" width="12.5" style="308" customWidth="1"/>
    <col min="3593" max="3593" width="7" style="308" customWidth="1"/>
    <col min="3594" max="3594" width="5.16015625" style="308" customWidth="1"/>
    <col min="3595" max="3595" width="11.5" style="308" customWidth="1"/>
    <col min="3596" max="3596" width="12" style="308" customWidth="1"/>
    <col min="3597" max="3598" width="6" style="308" customWidth="1"/>
    <col min="3599" max="3599" width="2" style="308" customWidth="1"/>
    <col min="3600" max="3600" width="12.5" style="308" customWidth="1"/>
    <col min="3601" max="3601" width="4.16015625" style="308" customWidth="1"/>
    <col min="3602" max="3602" width="1.66796875" style="308" customWidth="1"/>
    <col min="3603" max="3603" width="8.16015625" style="308" customWidth="1"/>
    <col min="3604" max="3612" width="10.5" style="308" hidden="1" customWidth="1"/>
    <col min="3613" max="3613" width="11" style="308" customWidth="1"/>
    <col min="3614" max="3614" width="15" style="308" customWidth="1"/>
    <col min="3615" max="3615" width="16.33203125" style="308" customWidth="1"/>
    <col min="3616" max="3627" width="10.5" style="308" customWidth="1"/>
    <col min="3628" max="3648" width="10.5" style="308" hidden="1" customWidth="1"/>
    <col min="3649" max="3840" width="10.5" style="308" customWidth="1"/>
    <col min="3841" max="3841" width="8.33203125" style="308" customWidth="1"/>
    <col min="3842" max="3842" width="1.66796875" style="308" customWidth="1"/>
    <col min="3843" max="3843" width="4.16015625" style="308" customWidth="1"/>
    <col min="3844" max="3844" width="4.33203125" style="308" customWidth="1"/>
    <col min="3845" max="3845" width="17.16015625" style="308" customWidth="1"/>
    <col min="3846" max="3847" width="11.16015625" style="308" customWidth="1"/>
    <col min="3848" max="3848" width="12.5" style="308" customWidth="1"/>
    <col min="3849" max="3849" width="7" style="308" customWidth="1"/>
    <col min="3850" max="3850" width="5.16015625" style="308" customWidth="1"/>
    <col min="3851" max="3851" width="11.5" style="308" customWidth="1"/>
    <col min="3852" max="3852" width="12" style="308" customWidth="1"/>
    <col min="3853" max="3854" width="6" style="308" customWidth="1"/>
    <col min="3855" max="3855" width="2" style="308" customWidth="1"/>
    <col min="3856" max="3856" width="12.5" style="308" customWidth="1"/>
    <col min="3857" max="3857" width="4.16015625" style="308" customWidth="1"/>
    <col min="3858" max="3858" width="1.66796875" style="308" customWidth="1"/>
    <col min="3859" max="3859" width="8.16015625" style="308" customWidth="1"/>
    <col min="3860" max="3868" width="10.5" style="308" hidden="1" customWidth="1"/>
    <col min="3869" max="3869" width="11" style="308" customWidth="1"/>
    <col min="3870" max="3870" width="15" style="308" customWidth="1"/>
    <col min="3871" max="3871" width="16.33203125" style="308" customWidth="1"/>
    <col min="3872" max="3883" width="10.5" style="308" customWidth="1"/>
    <col min="3884" max="3904" width="10.5" style="308" hidden="1" customWidth="1"/>
    <col min="3905" max="4096" width="10.5" style="308" customWidth="1"/>
    <col min="4097" max="4097" width="8.33203125" style="308" customWidth="1"/>
    <col min="4098" max="4098" width="1.66796875" style="308" customWidth="1"/>
    <col min="4099" max="4099" width="4.16015625" style="308" customWidth="1"/>
    <col min="4100" max="4100" width="4.33203125" style="308" customWidth="1"/>
    <col min="4101" max="4101" width="17.16015625" style="308" customWidth="1"/>
    <col min="4102" max="4103" width="11.16015625" style="308" customWidth="1"/>
    <col min="4104" max="4104" width="12.5" style="308" customWidth="1"/>
    <col min="4105" max="4105" width="7" style="308" customWidth="1"/>
    <col min="4106" max="4106" width="5.16015625" style="308" customWidth="1"/>
    <col min="4107" max="4107" width="11.5" style="308" customWidth="1"/>
    <col min="4108" max="4108" width="12" style="308" customWidth="1"/>
    <col min="4109" max="4110" width="6" style="308" customWidth="1"/>
    <col min="4111" max="4111" width="2" style="308" customWidth="1"/>
    <col min="4112" max="4112" width="12.5" style="308" customWidth="1"/>
    <col min="4113" max="4113" width="4.16015625" style="308" customWidth="1"/>
    <col min="4114" max="4114" width="1.66796875" style="308" customWidth="1"/>
    <col min="4115" max="4115" width="8.16015625" style="308" customWidth="1"/>
    <col min="4116" max="4124" width="10.5" style="308" hidden="1" customWidth="1"/>
    <col min="4125" max="4125" width="11" style="308" customWidth="1"/>
    <col min="4126" max="4126" width="15" style="308" customWidth="1"/>
    <col min="4127" max="4127" width="16.33203125" style="308" customWidth="1"/>
    <col min="4128" max="4139" width="10.5" style="308" customWidth="1"/>
    <col min="4140" max="4160" width="10.5" style="308" hidden="1" customWidth="1"/>
    <col min="4161" max="4352" width="10.5" style="308" customWidth="1"/>
    <col min="4353" max="4353" width="8.33203125" style="308" customWidth="1"/>
    <col min="4354" max="4354" width="1.66796875" style="308" customWidth="1"/>
    <col min="4355" max="4355" width="4.16015625" style="308" customWidth="1"/>
    <col min="4356" max="4356" width="4.33203125" style="308" customWidth="1"/>
    <col min="4357" max="4357" width="17.16015625" style="308" customWidth="1"/>
    <col min="4358" max="4359" width="11.16015625" style="308" customWidth="1"/>
    <col min="4360" max="4360" width="12.5" style="308" customWidth="1"/>
    <col min="4361" max="4361" width="7" style="308" customWidth="1"/>
    <col min="4362" max="4362" width="5.16015625" style="308" customWidth="1"/>
    <col min="4363" max="4363" width="11.5" style="308" customWidth="1"/>
    <col min="4364" max="4364" width="12" style="308" customWidth="1"/>
    <col min="4365" max="4366" width="6" style="308" customWidth="1"/>
    <col min="4367" max="4367" width="2" style="308" customWidth="1"/>
    <col min="4368" max="4368" width="12.5" style="308" customWidth="1"/>
    <col min="4369" max="4369" width="4.16015625" style="308" customWidth="1"/>
    <col min="4370" max="4370" width="1.66796875" style="308" customWidth="1"/>
    <col min="4371" max="4371" width="8.16015625" style="308" customWidth="1"/>
    <col min="4372" max="4380" width="10.5" style="308" hidden="1" customWidth="1"/>
    <col min="4381" max="4381" width="11" style="308" customWidth="1"/>
    <col min="4382" max="4382" width="15" style="308" customWidth="1"/>
    <col min="4383" max="4383" width="16.33203125" style="308" customWidth="1"/>
    <col min="4384" max="4395" width="10.5" style="308" customWidth="1"/>
    <col min="4396" max="4416" width="10.5" style="308" hidden="1" customWidth="1"/>
    <col min="4417" max="4608" width="10.5" style="308" customWidth="1"/>
    <col min="4609" max="4609" width="8.33203125" style="308" customWidth="1"/>
    <col min="4610" max="4610" width="1.66796875" style="308" customWidth="1"/>
    <col min="4611" max="4611" width="4.16015625" style="308" customWidth="1"/>
    <col min="4612" max="4612" width="4.33203125" style="308" customWidth="1"/>
    <col min="4613" max="4613" width="17.16015625" style="308" customWidth="1"/>
    <col min="4614" max="4615" width="11.16015625" style="308" customWidth="1"/>
    <col min="4616" max="4616" width="12.5" style="308" customWidth="1"/>
    <col min="4617" max="4617" width="7" style="308" customWidth="1"/>
    <col min="4618" max="4618" width="5.16015625" style="308" customWidth="1"/>
    <col min="4619" max="4619" width="11.5" style="308" customWidth="1"/>
    <col min="4620" max="4620" width="12" style="308" customWidth="1"/>
    <col min="4621" max="4622" width="6" style="308" customWidth="1"/>
    <col min="4623" max="4623" width="2" style="308" customWidth="1"/>
    <col min="4624" max="4624" width="12.5" style="308" customWidth="1"/>
    <col min="4625" max="4625" width="4.16015625" style="308" customWidth="1"/>
    <col min="4626" max="4626" width="1.66796875" style="308" customWidth="1"/>
    <col min="4627" max="4627" width="8.16015625" style="308" customWidth="1"/>
    <col min="4628" max="4636" width="10.5" style="308" hidden="1" customWidth="1"/>
    <col min="4637" max="4637" width="11" style="308" customWidth="1"/>
    <col min="4638" max="4638" width="15" style="308" customWidth="1"/>
    <col min="4639" max="4639" width="16.33203125" style="308" customWidth="1"/>
    <col min="4640" max="4651" width="10.5" style="308" customWidth="1"/>
    <col min="4652" max="4672" width="10.5" style="308" hidden="1" customWidth="1"/>
    <col min="4673" max="4864" width="10.5" style="308" customWidth="1"/>
    <col min="4865" max="4865" width="8.33203125" style="308" customWidth="1"/>
    <col min="4866" max="4866" width="1.66796875" style="308" customWidth="1"/>
    <col min="4867" max="4867" width="4.16015625" style="308" customWidth="1"/>
    <col min="4868" max="4868" width="4.33203125" style="308" customWidth="1"/>
    <col min="4869" max="4869" width="17.16015625" style="308" customWidth="1"/>
    <col min="4870" max="4871" width="11.16015625" style="308" customWidth="1"/>
    <col min="4872" max="4872" width="12.5" style="308" customWidth="1"/>
    <col min="4873" max="4873" width="7" style="308" customWidth="1"/>
    <col min="4874" max="4874" width="5.16015625" style="308" customWidth="1"/>
    <col min="4875" max="4875" width="11.5" style="308" customWidth="1"/>
    <col min="4876" max="4876" width="12" style="308" customWidth="1"/>
    <col min="4877" max="4878" width="6" style="308" customWidth="1"/>
    <col min="4879" max="4879" width="2" style="308" customWidth="1"/>
    <col min="4880" max="4880" width="12.5" style="308" customWidth="1"/>
    <col min="4881" max="4881" width="4.16015625" style="308" customWidth="1"/>
    <col min="4882" max="4882" width="1.66796875" style="308" customWidth="1"/>
    <col min="4883" max="4883" width="8.16015625" style="308" customWidth="1"/>
    <col min="4884" max="4892" width="10.5" style="308" hidden="1" customWidth="1"/>
    <col min="4893" max="4893" width="11" style="308" customWidth="1"/>
    <col min="4894" max="4894" width="15" style="308" customWidth="1"/>
    <col min="4895" max="4895" width="16.33203125" style="308" customWidth="1"/>
    <col min="4896" max="4907" width="10.5" style="308" customWidth="1"/>
    <col min="4908" max="4928" width="10.5" style="308" hidden="1" customWidth="1"/>
    <col min="4929" max="5120" width="10.5" style="308" customWidth="1"/>
    <col min="5121" max="5121" width="8.33203125" style="308" customWidth="1"/>
    <col min="5122" max="5122" width="1.66796875" style="308" customWidth="1"/>
    <col min="5123" max="5123" width="4.16015625" style="308" customWidth="1"/>
    <col min="5124" max="5124" width="4.33203125" style="308" customWidth="1"/>
    <col min="5125" max="5125" width="17.16015625" style="308" customWidth="1"/>
    <col min="5126" max="5127" width="11.16015625" style="308" customWidth="1"/>
    <col min="5128" max="5128" width="12.5" style="308" customWidth="1"/>
    <col min="5129" max="5129" width="7" style="308" customWidth="1"/>
    <col min="5130" max="5130" width="5.16015625" style="308" customWidth="1"/>
    <col min="5131" max="5131" width="11.5" style="308" customWidth="1"/>
    <col min="5132" max="5132" width="12" style="308" customWidth="1"/>
    <col min="5133" max="5134" width="6" style="308" customWidth="1"/>
    <col min="5135" max="5135" width="2" style="308" customWidth="1"/>
    <col min="5136" max="5136" width="12.5" style="308" customWidth="1"/>
    <col min="5137" max="5137" width="4.16015625" style="308" customWidth="1"/>
    <col min="5138" max="5138" width="1.66796875" style="308" customWidth="1"/>
    <col min="5139" max="5139" width="8.16015625" style="308" customWidth="1"/>
    <col min="5140" max="5148" width="10.5" style="308" hidden="1" customWidth="1"/>
    <col min="5149" max="5149" width="11" style="308" customWidth="1"/>
    <col min="5150" max="5150" width="15" style="308" customWidth="1"/>
    <col min="5151" max="5151" width="16.33203125" style="308" customWidth="1"/>
    <col min="5152" max="5163" width="10.5" style="308" customWidth="1"/>
    <col min="5164" max="5184" width="10.5" style="308" hidden="1" customWidth="1"/>
    <col min="5185" max="5376" width="10.5" style="308" customWidth="1"/>
    <col min="5377" max="5377" width="8.33203125" style="308" customWidth="1"/>
    <col min="5378" max="5378" width="1.66796875" style="308" customWidth="1"/>
    <col min="5379" max="5379" width="4.16015625" style="308" customWidth="1"/>
    <col min="5380" max="5380" width="4.33203125" style="308" customWidth="1"/>
    <col min="5381" max="5381" width="17.16015625" style="308" customWidth="1"/>
    <col min="5382" max="5383" width="11.16015625" style="308" customWidth="1"/>
    <col min="5384" max="5384" width="12.5" style="308" customWidth="1"/>
    <col min="5385" max="5385" width="7" style="308" customWidth="1"/>
    <col min="5386" max="5386" width="5.16015625" style="308" customWidth="1"/>
    <col min="5387" max="5387" width="11.5" style="308" customWidth="1"/>
    <col min="5388" max="5388" width="12" style="308" customWidth="1"/>
    <col min="5389" max="5390" width="6" style="308" customWidth="1"/>
    <col min="5391" max="5391" width="2" style="308" customWidth="1"/>
    <col min="5392" max="5392" width="12.5" style="308" customWidth="1"/>
    <col min="5393" max="5393" width="4.16015625" style="308" customWidth="1"/>
    <col min="5394" max="5394" width="1.66796875" style="308" customWidth="1"/>
    <col min="5395" max="5395" width="8.16015625" style="308" customWidth="1"/>
    <col min="5396" max="5404" width="10.5" style="308" hidden="1" customWidth="1"/>
    <col min="5405" max="5405" width="11" style="308" customWidth="1"/>
    <col min="5406" max="5406" width="15" style="308" customWidth="1"/>
    <col min="5407" max="5407" width="16.33203125" style="308" customWidth="1"/>
    <col min="5408" max="5419" width="10.5" style="308" customWidth="1"/>
    <col min="5420" max="5440" width="10.5" style="308" hidden="1" customWidth="1"/>
    <col min="5441" max="5632" width="10.5" style="308" customWidth="1"/>
    <col min="5633" max="5633" width="8.33203125" style="308" customWidth="1"/>
    <col min="5634" max="5634" width="1.66796875" style="308" customWidth="1"/>
    <col min="5635" max="5635" width="4.16015625" style="308" customWidth="1"/>
    <col min="5636" max="5636" width="4.33203125" style="308" customWidth="1"/>
    <col min="5637" max="5637" width="17.16015625" style="308" customWidth="1"/>
    <col min="5638" max="5639" width="11.16015625" style="308" customWidth="1"/>
    <col min="5640" max="5640" width="12.5" style="308" customWidth="1"/>
    <col min="5641" max="5641" width="7" style="308" customWidth="1"/>
    <col min="5642" max="5642" width="5.16015625" style="308" customWidth="1"/>
    <col min="5643" max="5643" width="11.5" style="308" customWidth="1"/>
    <col min="5644" max="5644" width="12" style="308" customWidth="1"/>
    <col min="5645" max="5646" width="6" style="308" customWidth="1"/>
    <col min="5647" max="5647" width="2" style="308" customWidth="1"/>
    <col min="5648" max="5648" width="12.5" style="308" customWidth="1"/>
    <col min="5649" max="5649" width="4.16015625" style="308" customWidth="1"/>
    <col min="5650" max="5650" width="1.66796875" style="308" customWidth="1"/>
    <col min="5651" max="5651" width="8.16015625" style="308" customWidth="1"/>
    <col min="5652" max="5660" width="10.5" style="308" hidden="1" customWidth="1"/>
    <col min="5661" max="5661" width="11" style="308" customWidth="1"/>
    <col min="5662" max="5662" width="15" style="308" customWidth="1"/>
    <col min="5663" max="5663" width="16.33203125" style="308" customWidth="1"/>
    <col min="5664" max="5675" width="10.5" style="308" customWidth="1"/>
    <col min="5676" max="5696" width="10.5" style="308" hidden="1" customWidth="1"/>
    <col min="5697" max="5888" width="10.5" style="308" customWidth="1"/>
    <col min="5889" max="5889" width="8.33203125" style="308" customWidth="1"/>
    <col min="5890" max="5890" width="1.66796875" style="308" customWidth="1"/>
    <col min="5891" max="5891" width="4.16015625" style="308" customWidth="1"/>
    <col min="5892" max="5892" width="4.33203125" style="308" customWidth="1"/>
    <col min="5893" max="5893" width="17.16015625" style="308" customWidth="1"/>
    <col min="5894" max="5895" width="11.16015625" style="308" customWidth="1"/>
    <col min="5896" max="5896" width="12.5" style="308" customWidth="1"/>
    <col min="5897" max="5897" width="7" style="308" customWidth="1"/>
    <col min="5898" max="5898" width="5.16015625" style="308" customWidth="1"/>
    <col min="5899" max="5899" width="11.5" style="308" customWidth="1"/>
    <col min="5900" max="5900" width="12" style="308" customWidth="1"/>
    <col min="5901" max="5902" width="6" style="308" customWidth="1"/>
    <col min="5903" max="5903" width="2" style="308" customWidth="1"/>
    <col min="5904" max="5904" width="12.5" style="308" customWidth="1"/>
    <col min="5905" max="5905" width="4.16015625" style="308" customWidth="1"/>
    <col min="5906" max="5906" width="1.66796875" style="308" customWidth="1"/>
    <col min="5907" max="5907" width="8.16015625" style="308" customWidth="1"/>
    <col min="5908" max="5916" width="10.5" style="308" hidden="1" customWidth="1"/>
    <col min="5917" max="5917" width="11" style="308" customWidth="1"/>
    <col min="5918" max="5918" width="15" style="308" customWidth="1"/>
    <col min="5919" max="5919" width="16.33203125" style="308" customWidth="1"/>
    <col min="5920" max="5931" width="10.5" style="308" customWidth="1"/>
    <col min="5932" max="5952" width="10.5" style="308" hidden="1" customWidth="1"/>
    <col min="5953" max="6144" width="10.5" style="308" customWidth="1"/>
    <col min="6145" max="6145" width="8.33203125" style="308" customWidth="1"/>
    <col min="6146" max="6146" width="1.66796875" style="308" customWidth="1"/>
    <col min="6147" max="6147" width="4.16015625" style="308" customWidth="1"/>
    <col min="6148" max="6148" width="4.33203125" style="308" customWidth="1"/>
    <col min="6149" max="6149" width="17.16015625" style="308" customWidth="1"/>
    <col min="6150" max="6151" width="11.16015625" style="308" customWidth="1"/>
    <col min="6152" max="6152" width="12.5" style="308" customWidth="1"/>
    <col min="6153" max="6153" width="7" style="308" customWidth="1"/>
    <col min="6154" max="6154" width="5.16015625" style="308" customWidth="1"/>
    <col min="6155" max="6155" width="11.5" style="308" customWidth="1"/>
    <col min="6156" max="6156" width="12" style="308" customWidth="1"/>
    <col min="6157" max="6158" width="6" style="308" customWidth="1"/>
    <col min="6159" max="6159" width="2" style="308" customWidth="1"/>
    <col min="6160" max="6160" width="12.5" style="308" customWidth="1"/>
    <col min="6161" max="6161" width="4.16015625" style="308" customWidth="1"/>
    <col min="6162" max="6162" width="1.66796875" style="308" customWidth="1"/>
    <col min="6163" max="6163" width="8.16015625" style="308" customWidth="1"/>
    <col min="6164" max="6172" width="10.5" style="308" hidden="1" customWidth="1"/>
    <col min="6173" max="6173" width="11" style="308" customWidth="1"/>
    <col min="6174" max="6174" width="15" style="308" customWidth="1"/>
    <col min="6175" max="6175" width="16.33203125" style="308" customWidth="1"/>
    <col min="6176" max="6187" width="10.5" style="308" customWidth="1"/>
    <col min="6188" max="6208" width="10.5" style="308" hidden="1" customWidth="1"/>
    <col min="6209" max="6400" width="10.5" style="308" customWidth="1"/>
    <col min="6401" max="6401" width="8.33203125" style="308" customWidth="1"/>
    <col min="6402" max="6402" width="1.66796875" style="308" customWidth="1"/>
    <col min="6403" max="6403" width="4.16015625" style="308" customWidth="1"/>
    <col min="6404" max="6404" width="4.33203125" style="308" customWidth="1"/>
    <col min="6405" max="6405" width="17.16015625" style="308" customWidth="1"/>
    <col min="6406" max="6407" width="11.16015625" style="308" customWidth="1"/>
    <col min="6408" max="6408" width="12.5" style="308" customWidth="1"/>
    <col min="6409" max="6409" width="7" style="308" customWidth="1"/>
    <col min="6410" max="6410" width="5.16015625" style="308" customWidth="1"/>
    <col min="6411" max="6411" width="11.5" style="308" customWidth="1"/>
    <col min="6412" max="6412" width="12" style="308" customWidth="1"/>
    <col min="6413" max="6414" width="6" style="308" customWidth="1"/>
    <col min="6415" max="6415" width="2" style="308" customWidth="1"/>
    <col min="6416" max="6416" width="12.5" style="308" customWidth="1"/>
    <col min="6417" max="6417" width="4.16015625" style="308" customWidth="1"/>
    <col min="6418" max="6418" width="1.66796875" style="308" customWidth="1"/>
    <col min="6419" max="6419" width="8.16015625" style="308" customWidth="1"/>
    <col min="6420" max="6428" width="10.5" style="308" hidden="1" customWidth="1"/>
    <col min="6429" max="6429" width="11" style="308" customWidth="1"/>
    <col min="6430" max="6430" width="15" style="308" customWidth="1"/>
    <col min="6431" max="6431" width="16.33203125" style="308" customWidth="1"/>
    <col min="6432" max="6443" width="10.5" style="308" customWidth="1"/>
    <col min="6444" max="6464" width="10.5" style="308" hidden="1" customWidth="1"/>
    <col min="6465" max="6656" width="10.5" style="308" customWidth="1"/>
    <col min="6657" max="6657" width="8.33203125" style="308" customWidth="1"/>
    <col min="6658" max="6658" width="1.66796875" style="308" customWidth="1"/>
    <col min="6659" max="6659" width="4.16015625" style="308" customWidth="1"/>
    <col min="6660" max="6660" width="4.33203125" style="308" customWidth="1"/>
    <col min="6661" max="6661" width="17.16015625" style="308" customWidth="1"/>
    <col min="6662" max="6663" width="11.16015625" style="308" customWidth="1"/>
    <col min="6664" max="6664" width="12.5" style="308" customWidth="1"/>
    <col min="6665" max="6665" width="7" style="308" customWidth="1"/>
    <col min="6666" max="6666" width="5.16015625" style="308" customWidth="1"/>
    <col min="6667" max="6667" width="11.5" style="308" customWidth="1"/>
    <col min="6668" max="6668" width="12" style="308" customWidth="1"/>
    <col min="6669" max="6670" width="6" style="308" customWidth="1"/>
    <col min="6671" max="6671" width="2" style="308" customWidth="1"/>
    <col min="6672" max="6672" width="12.5" style="308" customWidth="1"/>
    <col min="6673" max="6673" width="4.16015625" style="308" customWidth="1"/>
    <col min="6674" max="6674" width="1.66796875" style="308" customWidth="1"/>
    <col min="6675" max="6675" width="8.16015625" style="308" customWidth="1"/>
    <col min="6676" max="6684" width="10.5" style="308" hidden="1" customWidth="1"/>
    <col min="6685" max="6685" width="11" style="308" customWidth="1"/>
    <col min="6686" max="6686" width="15" style="308" customWidth="1"/>
    <col min="6687" max="6687" width="16.33203125" style="308" customWidth="1"/>
    <col min="6688" max="6699" width="10.5" style="308" customWidth="1"/>
    <col min="6700" max="6720" width="10.5" style="308" hidden="1" customWidth="1"/>
    <col min="6721" max="6912" width="10.5" style="308" customWidth="1"/>
    <col min="6913" max="6913" width="8.33203125" style="308" customWidth="1"/>
    <col min="6914" max="6914" width="1.66796875" style="308" customWidth="1"/>
    <col min="6915" max="6915" width="4.16015625" style="308" customWidth="1"/>
    <col min="6916" max="6916" width="4.33203125" style="308" customWidth="1"/>
    <col min="6917" max="6917" width="17.16015625" style="308" customWidth="1"/>
    <col min="6918" max="6919" width="11.16015625" style="308" customWidth="1"/>
    <col min="6920" max="6920" width="12.5" style="308" customWidth="1"/>
    <col min="6921" max="6921" width="7" style="308" customWidth="1"/>
    <col min="6922" max="6922" width="5.16015625" style="308" customWidth="1"/>
    <col min="6923" max="6923" width="11.5" style="308" customWidth="1"/>
    <col min="6924" max="6924" width="12" style="308" customWidth="1"/>
    <col min="6925" max="6926" width="6" style="308" customWidth="1"/>
    <col min="6927" max="6927" width="2" style="308" customWidth="1"/>
    <col min="6928" max="6928" width="12.5" style="308" customWidth="1"/>
    <col min="6929" max="6929" width="4.16015625" style="308" customWidth="1"/>
    <col min="6930" max="6930" width="1.66796875" style="308" customWidth="1"/>
    <col min="6931" max="6931" width="8.16015625" style="308" customWidth="1"/>
    <col min="6932" max="6940" width="10.5" style="308" hidden="1" customWidth="1"/>
    <col min="6941" max="6941" width="11" style="308" customWidth="1"/>
    <col min="6942" max="6942" width="15" style="308" customWidth="1"/>
    <col min="6943" max="6943" width="16.33203125" style="308" customWidth="1"/>
    <col min="6944" max="6955" width="10.5" style="308" customWidth="1"/>
    <col min="6956" max="6976" width="10.5" style="308" hidden="1" customWidth="1"/>
    <col min="6977" max="7168" width="10.5" style="308" customWidth="1"/>
    <col min="7169" max="7169" width="8.33203125" style="308" customWidth="1"/>
    <col min="7170" max="7170" width="1.66796875" style="308" customWidth="1"/>
    <col min="7171" max="7171" width="4.16015625" style="308" customWidth="1"/>
    <col min="7172" max="7172" width="4.33203125" style="308" customWidth="1"/>
    <col min="7173" max="7173" width="17.16015625" style="308" customWidth="1"/>
    <col min="7174" max="7175" width="11.16015625" style="308" customWidth="1"/>
    <col min="7176" max="7176" width="12.5" style="308" customWidth="1"/>
    <col min="7177" max="7177" width="7" style="308" customWidth="1"/>
    <col min="7178" max="7178" width="5.16015625" style="308" customWidth="1"/>
    <col min="7179" max="7179" width="11.5" style="308" customWidth="1"/>
    <col min="7180" max="7180" width="12" style="308" customWidth="1"/>
    <col min="7181" max="7182" width="6" style="308" customWidth="1"/>
    <col min="7183" max="7183" width="2" style="308" customWidth="1"/>
    <col min="7184" max="7184" width="12.5" style="308" customWidth="1"/>
    <col min="7185" max="7185" width="4.16015625" style="308" customWidth="1"/>
    <col min="7186" max="7186" width="1.66796875" style="308" customWidth="1"/>
    <col min="7187" max="7187" width="8.16015625" style="308" customWidth="1"/>
    <col min="7188" max="7196" width="10.5" style="308" hidden="1" customWidth="1"/>
    <col min="7197" max="7197" width="11" style="308" customWidth="1"/>
    <col min="7198" max="7198" width="15" style="308" customWidth="1"/>
    <col min="7199" max="7199" width="16.33203125" style="308" customWidth="1"/>
    <col min="7200" max="7211" width="10.5" style="308" customWidth="1"/>
    <col min="7212" max="7232" width="10.5" style="308" hidden="1" customWidth="1"/>
    <col min="7233" max="7424" width="10.5" style="308" customWidth="1"/>
    <col min="7425" max="7425" width="8.33203125" style="308" customWidth="1"/>
    <col min="7426" max="7426" width="1.66796875" style="308" customWidth="1"/>
    <col min="7427" max="7427" width="4.16015625" style="308" customWidth="1"/>
    <col min="7428" max="7428" width="4.33203125" style="308" customWidth="1"/>
    <col min="7429" max="7429" width="17.16015625" style="308" customWidth="1"/>
    <col min="7430" max="7431" width="11.16015625" style="308" customWidth="1"/>
    <col min="7432" max="7432" width="12.5" style="308" customWidth="1"/>
    <col min="7433" max="7433" width="7" style="308" customWidth="1"/>
    <col min="7434" max="7434" width="5.16015625" style="308" customWidth="1"/>
    <col min="7435" max="7435" width="11.5" style="308" customWidth="1"/>
    <col min="7436" max="7436" width="12" style="308" customWidth="1"/>
    <col min="7437" max="7438" width="6" style="308" customWidth="1"/>
    <col min="7439" max="7439" width="2" style="308" customWidth="1"/>
    <col min="7440" max="7440" width="12.5" style="308" customWidth="1"/>
    <col min="7441" max="7441" width="4.16015625" style="308" customWidth="1"/>
    <col min="7442" max="7442" width="1.66796875" style="308" customWidth="1"/>
    <col min="7443" max="7443" width="8.16015625" style="308" customWidth="1"/>
    <col min="7444" max="7452" width="10.5" style="308" hidden="1" customWidth="1"/>
    <col min="7453" max="7453" width="11" style="308" customWidth="1"/>
    <col min="7454" max="7454" width="15" style="308" customWidth="1"/>
    <col min="7455" max="7455" width="16.33203125" style="308" customWidth="1"/>
    <col min="7456" max="7467" width="10.5" style="308" customWidth="1"/>
    <col min="7468" max="7488" width="10.5" style="308" hidden="1" customWidth="1"/>
    <col min="7489" max="7680" width="10.5" style="308" customWidth="1"/>
    <col min="7681" max="7681" width="8.33203125" style="308" customWidth="1"/>
    <col min="7682" max="7682" width="1.66796875" style="308" customWidth="1"/>
    <col min="7683" max="7683" width="4.16015625" style="308" customWidth="1"/>
    <col min="7684" max="7684" width="4.33203125" style="308" customWidth="1"/>
    <col min="7685" max="7685" width="17.16015625" style="308" customWidth="1"/>
    <col min="7686" max="7687" width="11.16015625" style="308" customWidth="1"/>
    <col min="7688" max="7688" width="12.5" style="308" customWidth="1"/>
    <col min="7689" max="7689" width="7" style="308" customWidth="1"/>
    <col min="7690" max="7690" width="5.16015625" style="308" customWidth="1"/>
    <col min="7691" max="7691" width="11.5" style="308" customWidth="1"/>
    <col min="7692" max="7692" width="12" style="308" customWidth="1"/>
    <col min="7693" max="7694" width="6" style="308" customWidth="1"/>
    <col min="7695" max="7695" width="2" style="308" customWidth="1"/>
    <col min="7696" max="7696" width="12.5" style="308" customWidth="1"/>
    <col min="7697" max="7697" width="4.16015625" style="308" customWidth="1"/>
    <col min="7698" max="7698" width="1.66796875" style="308" customWidth="1"/>
    <col min="7699" max="7699" width="8.16015625" style="308" customWidth="1"/>
    <col min="7700" max="7708" width="10.5" style="308" hidden="1" customWidth="1"/>
    <col min="7709" max="7709" width="11" style="308" customWidth="1"/>
    <col min="7710" max="7710" width="15" style="308" customWidth="1"/>
    <col min="7711" max="7711" width="16.33203125" style="308" customWidth="1"/>
    <col min="7712" max="7723" width="10.5" style="308" customWidth="1"/>
    <col min="7724" max="7744" width="10.5" style="308" hidden="1" customWidth="1"/>
    <col min="7745" max="7936" width="10.5" style="308" customWidth="1"/>
    <col min="7937" max="7937" width="8.33203125" style="308" customWidth="1"/>
    <col min="7938" max="7938" width="1.66796875" style="308" customWidth="1"/>
    <col min="7939" max="7939" width="4.16015625" style="308" customWidth="1"/>
    <col min="7940" max="7940" width="4.33203125" style="308" customWidth="1"/>
    <col min="7941" max="7941" width="17.16015625" style="308" customWidth="1"/>
    <col min="7942" max="7943" width="11.16015625" style="308" customWidth="1"/>
    <col min="7944" max="7944" width="12.5" style="308" customWidth="1"/>
    <col min="7945" max="7945" width="7" style="308" customWidth="1"/>
    <col min="7946" max="7946" width="5.16015625" style="308" customWidth="1"/>
    <col min="7947" max="7947" width="11.5" style="308" customWidth="1"/>
    <col min="7948" max="7948" width="12" style="308" customWidth="1"/>
    <col min="7949" max="7950" width="6" style="308" customWidth="1"/>
    <col min="7951" max="7951" width="2" style="308" customWidth="1"/>
    <col min="7952" max="7952" width="12.5" style="308" customWidth="1"/>
    <col min="7953" max="7953" width="4.16015625" style="308" customWidth="1"/>
    <col min="7954" max="7954" width="1.66796875" style="308" customWidth="1"/>
    <col min="7955" max="7955" width="8.16015625" style="308" customWidth="1"/>
    <col min="7956" max="7964" width="10.5" style="308" hidden="1" customWidth="1"/>
    <col min="7965" max="7965" width="11" style="308" customWidth="1"/>
    <col min="7966" max="7966" width="15" style="308" customWidth="1"/>
    <col min="7967" max="7967" width="16.33203125" style="308" customWidth="1"/>
    <col min="7968" max="7979" width="10.5" style="308" customWidth="1"/>
    <col min="7980" max="8000" width="10.5" style="308" hidden="1" customWidth="1"/>
    <col min="8001" max="8192" width="10.5" style="308" customWidth="1"/>
    <col min="8193" max="8193" width="8.33203125" style="308" customWidth="1"/>
    <col min="8194" max="8194" width="1.66796875" style="308" customWidth="1"/>
    <col min="8195" max="8195" width="4.16015625" style="308" customWidth="1"/>
    <col min="8196" max="8196" width="4.33203125" style="308" customWidth="1"/>
    <col min="8197" max="8197" width="17.16015625" style="308" customWidth="1"/>
    <col min="8198" max="8199" width="11.16015625" style="308" customWidth="1"/>
    <col min="8200" max="8200" width="12.5" style="308" customWidth="1"/>
    <col min="8201" max="8201" width="7" style="308" customWidth="1"/>
    <col min="8202" max="8202" width="5.16015625" style="308" customWidth="1"/>
    <col min="8203" max="8203" width="11.5" style="308" customWidth="1"/>
    <col min="8204" max="8204" width="12" style="308" customWidth="1"/>
    <col min="8205" max="8206" width="6" style="308" customWidth="1"/>
    <col min="8207" max="8207" width="2" style="308" customWidth="1"/>
    <col min="8208" max="8208" width="12.5" style="308" customWidth="1"/>
    <col min="8209" max="8209" width="4.16015625" style="308" customWidth="1"/>
    <col min="8210" max="8210" width="1.66796875" style="308" customWidth="1"/>
    <col min="8211" max="8211" width="8.16015625" style="308" customWidth="1"/>
    <col min="8212" max="8220" width="10.5" style="308" hidden="1" customWidth="1"/>
    <col min="8221" max="8221" width="11" style="308" customWidth="1"/>
    <col min="8222" max="8222" width="15" style="308" customWidth="1"/>
    <col min="8223" max="8223" width="16.33203125" style="308" customWidth="1"/>
    <col min="8224" max="8235" width="10.5" style="308" customWidth="1"/>
    <col min="8236" max="8256" width="10.5" style="308" hidden="1" customWidth="1"/>
    <col min="8257" max="8448" width="10.5" style="308" customWidth="1"/>
    <col min="8449" max="8449" width="8.33203125" style="308" customWidth="1"/>
    <col min="8450" max="8450" width="1.66796875" style="308" customWidth="1"/>
    <col min="8451" max="8451" width="4.16015625" style="308" customWidth="1"/>
    <col min="8452" max="8452" width="4.33203125" style="308" customWidth="1"/>
    <col min="8453" max="8453" width="17.16015625" style="308" customWidth="1"/>
    <col min="8454" max="8455" width="11.16015625" style="308" customWidth="1"/>
    <col min="8456" max="8456" width="12.5" style="308" customWidth="1"/>
    <col min="8457" max="8457" width="7" style="308" customWidth="1"/>
    <col min="8458" max="8458" width="5.16015625" style="308" customWidth="1"/>
    <col min="8459" max="8459" width="11.5" style="308" customWidth="1"/>
    <col min="8460" max="8460" width="12" style="308" customWidth="1"/>
    <col min="8461" max="8462" width="6" style="308" customWidth="1"/>
    <col min="8463" max="8463" width="2" style="308" customWidth="1"/>
    <col min="8464" max="8464" width="12.5" style="308" customWidth="1"/>
    <col min="8465" max="8465" width="4.16015625" style="308" customWidth="1"/>
    <col min="8466" max="8466" width="1.66796875" style="308" customWidth="1"/>
    <col min="8467" max="8467" width="8.16015625" style="308" customWidth="1"/>
    <col min="8468" max="8476" width="10.5" style="308" hidden="1" customWidth="1"/>
    <col min="8477" max="8477" width="11" style="308" customWidth="1"/>
    <col min="8478" max="8478" width="15" style="308" customWidth="1"/>
    <col min="8479" max="8479" width="16.33203125" style="308" customWidth="1"/>
    <col min="8480" max="8491" width="10.5" style="308" customWidth="1"/>
    <col min="8492" max="8512" width="10.5" style="308" hidden="1" customWidth="1"/>
    <col min="8513" max="8704" width="10.5" style="308" customWidth="1"/>
    <col min="8705" max="8705" width="8.33203125" style="308" customWidth="1"/>
    <col min="8706" max="8706" width="1.66796875" style="308" customWidth="1"/>
    <col min="8707" max="8707" width="4.16015625" style="308" customWidth="1"/>
    <col min="8708" max="8708" width="4.33203125" style="308" customWidth="1"/>
    <col min="8709" max="8709" width="17.16015625" style="308" customWidth="1"/>
    <col min="8710" max="8711" width="11.16015625" style="308" customWidth="1"/>
    <col min="8712" max="8712" width="12.5" style="308" customWidth="1"/>
    <col min="8713" max="8713" width="7" style="308" customWidth="1"/>
    <col min="8714" max="8714" width="5.16015625" style="308" customWidth="1"/>
    <col min="8715" max="8715" width="11.5" style="308" customWidth="1"/>
    <col min="8716" max="8716" width="12" style="308" customWidth="1"/>
    <col min="8717" max="8718" width="6" style="308" customWidth="1"/>
    <col min="8719" max="8719" width="2" style="308" customWidth="1"/>
    <col min="8720" max="8720" width="12.5" style="308" customWidth="1"/>
    <col min="8721" max="8721" width="4.16015625" style="308" customWidth="1"/>
    <col min="8722" max="8722" width="1.66796875" style="308" customWidth="1"/>
    <col min="8723" max="8723" width="8.16015625" style="308" customWidth="1"/>
    <col min="8724" max="8732" width="10.5" style="308" hidden="1" customWidth="1"/>
    <col min="8733" max="8733" width="11" style="308" customWidth="1"/>
    <col min="8734" max="8734" width="15" style="308" customWidth="1"/>
    <col min="8735" max="8735" width="16.33203125" style="308" customWidth="1"/>
    <col min="8736" max="8747" width="10.5" style="308" customWidth="1"/>
    <col min="8748" max="8768" width="10.5" style="308" hidden="1" customWidth="1"/>
    <col min="8769" max="8960" width="10.5" style="308" customWidth="1"/>
    <col min="8961" max="8961" width="8.33203125" style="308" customWidth="1"/>
    <col min="8962" max="8962" width="1.66796875" style="308" customWidth="1"/>
    <col min="8963" max="8963" width="4.16015625" style="308" customWidth="1"/>
    <col min="8964" max="8964" width="4.33203125" style="308" customWidth="1"/>
    <col min="8965" max="8965" width="17.16015625" style="308" customWidth="1"/>
    <col min="8966" max="8967" width="11.16015625" style="308" customWidth="1"/>
    <col min="8968" max="8968" width="12.5" style="308" customWidth="1"/>
    <col min="8969" max="8969" width="7" style="308" customWidth="1"/>
    <col min="8970" max="8970" width="5.16015625" style="308" customWidth="1"/>
    <col min="8971" max="8971" width="11.5" style="308" customWidth="1"/>
    <col min="8972" max="8972" width="12" style="308" customWidth="1"/>
    <col min="8973" max="8974" width="6" style="308" customWidth="1"/>
    <col min="8975" max="8975" width="2" style="308" customWidth="1"/>
    <col min="8976" max="8976" width="12.5" style="308" customWidth="1"/>
    <col min="8977" max="8977" width="4.16015625" style="308" customWidth="1"/>
    <col min="8978" max="8978" width="1.66796875" style="308" customWidth="1"/>
    <col min="8979" max="8979" width="8.16015625" style="308" customWidth="1"/>
    <col min="8980" max="8988" width="10.5" style="308" hidden="1" customWidth="1"/>
    <col min="8989" max="8989" width="11" style="308" customWidth="1"/>
    <col min="8990" max="8990" width="15" style="308" customWidth="1"/>
    <col min="8991" max="8991" width="16.33203125" style="308" customWidth="1"/>
    <col min="8992" max="9003" width="10.5" style="308" customWidth="1"/>
    <col min="9004" max="9024" width="10.5" style="308" hidden="1" customWidth="1"/>
    <col min="9025" max="9216" width="10.5" style="308" customWidth="1"/>
    <col min="9217" max="9217" width="8.33203125" style="308" customWidth="1"/>
    <col min="9218" max="9218" width="1.66796875" style="308" customWidth="1"/>
    <col min="9219" max="9219" width="4.16015625" style="308" customWidth="1"/>
    <col min="9220" max="9220" width="4.33203125" style="308" customWidth="1"/>
    <col min="9221" max="9221" width="17.16015625" style="308" customWidth="1"/>
    <col min="9222" max="9223" width="11.16015625" style="308" customWidth="1"/>
    <col min="9224" max="9224" width="12.5" style="308" customWidth="1"/>
    <col min="9225" max="9225" width="7" style="308" customWidth="1"/>
    <col min="9226" max="9226" width="5.16015625" style="308" customWidth="1"/>
    <col min="9227" max="9227" width="11.5" style="308" customWidth="1"/>
    <col min="9228" max="9228" width="12" style="308" customWidth="1"/>
    <col min="9229" max="9230" width="6" style="308" customWidth="1"/>
    <col min="9231" max="9231" width="2" style="308" customWidth="1"/>
    <col min="9232" max="9232" width="12.5" style="308" customWidth="1"/>
    <col min="9233" max="9233" width="4.16015625" style="308" customWidth="1"/>
    <col min="9234" max="9234" width="1.66796875" style="308" customWidth="1"/>
    <col min="9235" max="9235" width="8.16015625" style="308" customWidth="1"/>
    <col min="9236" max="9244" width="10.5" style="308" hidden="1" customWidth="1"/>
    <col min="9245" max="9245" width="11" style="308" customWidth="1"/>
    <col min="9246" max="9246" width="15" style="308" customWidth="1"/>
    <col min="9247" max="9247" width="16.33203125" style="308" customWidth="1"/>
    <col min="9248" max="9259" width="10.5" style="308" customWidth="1"/>
    <col min="9260" max="9280" width="10.5" style="308" hidden="1" customWidth="1"/>
    <col min="9281" max="9472" width="10.5" style="308" customWidth="1"/>
    <col min="9473" max="9473" width="8.33203125" style="308" customWidth="1"/>
    <col min="9474" max="9474" width="1.66796875" style="308" customWidth="1"/>
    <col min="9475" max="9475" width="4.16015625" style="308" customWidth="1"/>
    <col min="9476" max="9476" width="4.33203125" style="308" customWidth="1"/>
    <col min="9477" max="9477" width="17.16015625" style="308" customWidth="1"/>
    <col min="9478" max="9479" width="11.16015625" style="308" customWidth="1"/>
    <col min="9480" max="9480" width="12.5" style="308" customWidth="1"/>
    <col min="9481" max="9481" width="7" style="308" customWidth="1"/>
    <col min="9482" max="9482" width="5.16015625" style="308" customWidth="1"/>
    <col min="9483" max="9483" width="11.5" style="308" customWidth="1"/>
    <col min="9484" max="9484" width="12" style="308" customWidth="1"/>
    <col min="9485" max="9486" width="6" style="308" customWidth="1"/>
    <col min="9487" max="9487" width="2" style="308" customWidth="1"/>
    <col min="9488" max="9488" width="12.5" style="308" customWidth="1"/>
    <col min="9489" max="9489" width="4.16015625" style="308" customWidth="1"/>
    <col min="9490" max="9490" width="1.66796875" style="308" customWidth="1"/>
    <col min="9491" max="9491" width="8.16015625" style="308" customWidth="1"/>
    <col min="9492" max="9500" width="10.5" style="308" hidden="1" customWidth="1"/>
    <col min="9501" max="9501" width="11" style="308" customWidth="1"/>
    <col min="9502" max="9502" width="15" style="308" customWidth="1"/>
    <col min="9503" max="9503" width="16.33203125" style="308" customWidth="1"/>
    <col min="9504" max="9515" width="10.5" style="308" customWidth="1"/>
    <col min="9516" max="9536" width="10.5" style="308" hidden="1" customWidth="1"/>
    <col min="9537" max="9728" width="10.5" style="308" customWidth="1"/>
    <col min="9729" max="9729" width="8.33203125" style="308" customWidth="1"/>
    <col min="9730" max="9730" width="1.66796875" style="308" customWidth="1"/>
    <col min="9731" max="9731" width="4.16015625" style="308" customWidth="1"/>
    <col min="9732" max="9732" width="4.33203125" style="308" customWidth="1"/>
    <col min="9733" max="9733" width="17.16015625" style="308" customWidth="1"/>
    <col min="9734" max="9735" width="11.16015625" style="308" customWidth="1"/>
    <col min="9736" max="9736" width="12.5" style="308" customWidth="1"/>
    <col min="9737" max="9737" width="7" style="308" customWidth="1"/>
    <col min="9738" max="9738" width="5.16015625" style="308" customWidth="1"/>
    <col min="9739" max="9739" width="11.5" style="308" customWidth="1"/>
    <col min="9740" max="9740" width="12" style="308" customWidth="1"/>
    <col min="9741" max="9742" width="6" style="308" customWidth="1"/>
    <col min="9743" max="9743" width="2" style="308" customWidth="1"/>
    <col min="9744" max="9744" width="12.5" style="308" customWidth="1"/>
    <col min="9745" max="9745" width="4.16015625" style="308" customWidth="1"/>
    <col min="9746" max="9746" width="1.66796875" style="308" customWidth="1"/>
    <col min="9747" max="9747" width="8.16015625" style="308" customWidth="1"/>
    <col min="9748" max="9756" width="10.5" style="308" hidden="1" customWidth="1"/>
    <col min="9757" max="9757" width="11" style="308" customWidth="1"/>
    <col min="9758" max="9758" width="15" style="308" customWidth="1"/>
    <col min="9759" max="9759" width="16.33203125" style="308" customWidth="1"/>
    <col min="9760" max="9771" width="10.5" style="308" customWidth="1"/>
    <col min="9772" max="9792" width="10.5" style="308" hidden="1" customWidth="1"/>
    <col min="9793" max="9984" width="10.5" style="308" customWidth="1"/>
    <col min="9985" max="9985" width="8.33203125" style="308" customWidth="1"/>
    <col min="9986" max="9986" width="1.66796875" style="308" customWidth="1"/>
    <col min="9987" max="9987" width="4.16015625" style="308" customWidth="1"/>
    <col min="9988" max="9988" width="4.33203125" style="308" customWidth="1"/>
    <col min="9989" max="9989" width="17.16015625" style="308" customWidth="1"/>
    <col min="9990" max="9991" width="11.16015625" style="308" customWidth="1"/>
    <col min="9992" max="9992" width="12.5" style="308" customWidth="1"/>
    <col min="9993" max="9993" width="7" style="308" customWidth="1"/>
    <col min="9994" max="9994" width="5.16015625" style="308" customWidth="1"/>
    <col min="9995" max="9995" width="11.5" style="308" customWidth="1"/>
    <col min="9996" max="9996" width="12" style="308" customWidth="1"/>
    <col min="9997" max="9998" width="6" style="308" customWidth="1"/>
    <col min="9999" max="9999" width="2" style="308" customWidth="1"/>
    <col min="10000" max="10000" width="12.5" style="308" customWidth="1"/>
    <col min="10001" max="10001" width="4.16015625" style="308" customWidth="1"/>
    <col min="10002" max="10002" width="1.66796875" style="308" customWidth="1"/>
    <col min="10003" max="10003" width="8.16015625" style="308" customWidth="1"/>
    <col min="10004" max="10012" width="10.5" style="308" hidden="1" customWidth="1"/>
    <col min="10013" max="10013" width="11" style="308" customWidth="1"/>
    <col min="10014" max="10014" width="15" style="308" customWidth="1"/>
    <col min="10015" max="10015" width="16.33203125" style="308" customWidth="1"/>
    <col min="10016" max="10027" width="10.5" style="308" customWidth="1"/>
    <col min="10028" max="10048" width="10.5" style="308" hidden="1" customWidth="1"/>
    <col min="10049" max="10240" width="10.5" style="308" customWidth="1"/>
    <col min="10241" max="10241" width="8.33203125" style="308" customWidth="1"/>
    <col min="10242" max="10242" width="1.66796875" style="308" customWidth="1"/>
    <col min="10243" max="10243" width="4.16015625" style="308" customWidth="1"/>
    <col min="10244" max="10244" width="4.33203125" style="308" customWidth="1"/>
    <col min="10245" max="10245" width="17.16015625" style="308" customWidth="1"/>
    <col min="10246" max="10247" width="11.16015625" style="308" customWidth="1"/>
    <col min="10248" max="10248" width="12.5" style="308" customWidth="1"/>
    <col min="10249" max="10249" width="7" style="308" customWidth="1"/>
    <col min="10250" max="10250" width="5.16015625" style="308" customWidth="1"/>
    <col min="10251" max="10251" width="11.5" style="308" customWidth="1"/>
    <col min="10252" max="10252" width="12" style="308" customWidth="1"/>
    <col min="10253" max="10254" width="6" style="308" customWidth="1"/>
    <col min="10255" max="10255" width="2" style="308" customWidth="1"/>
    <col min="10256" max="10256" width="12.5" style="308" customWidth="1"/>
    <col min="10257" max="10257" width="4.16015625" style="308" customWidth="1"/>
    <col min="10258" max="10258" width="1.66796875" style="308" customWidth="1"/>
    <col min="10259" max="10259" width="8.16015625" style="308" customWidth="1"/>
    <col min="10260" max="10268" width="10.5" style="308" hidden="1" customWidth="1"/>
    <col min="10269" max="10269" width="11" style="308" customWidth="1"/>
    <col min="10270" max="10270" width="15" style="308" customWidth="1"/>
    <col min="10271" max="10271" width="16.33203125" style="308" customWidth="1"/>
    <col min="10272" max="10283" width="10.5" style="308" customWidth="1"/>
    <col min="10284" max="10304" width="10.5" style="308" hidden="1" customWidth="1"/>
    <col min="10305" max="10496" width="10.5" style="308" customWidth="1"/>
    <col min="10497" max="10497" width="8.33203125" style="308" customWidth="1"/>
    <col min="10498" max="10498" width="1.66796875" style="308" customWidth="1"/>
    <col min="10499" max="10499" width="4.16015625" style="308" customWidth="1"/>
    <col min="10500" max="10500" width="4.33203125" style="308" customWidth="1"/>
    <col min="10501" max="10501" width="17.16015625" style="308" customWidth="1"/>
    <col min="10502" max="10503" width="11.16015625" style="308" customWidth="1"/>
    <col min="10504" max="10504" width="12.5" style="308" customWidth="1"/>
    <col min="10505" max="10505" width="7" style="308" customWidth="1"/>
    <col min="10506" max="10506" width="5.16015625" style="308" customWidth="1"/>
    <col min="10507" max="10507" width="11.5" style="308" customWidth="1"/>
    <col min="10508" max="10508" width="12" style="308" customWidth="1"/>
    <col min="10509" max="10510" width="6" style="308" customWidth="1"/>
    <col min="10511" max="10511" width="2" style="308" customWidth="1"/>
    <col min="10512" max="10512" width="12.5" style="308" customWidth="1"/>
    <col min="10513" max="10513" width="4.16015625" style="308" customWidth="1"/>
    <col min="10514" max="10514" width="1.66796875" style="308" customWidth="1"/>
    <col min="10515" max="10515" width="8.16015625" style="308" customWidth="1"/>
    <col min="10516" max="10524" width="10.5" style="308" hidden="1" customWidth="1"/>
    <col min="10525" max="10525" width="11" style="308" customWidth="1"/>
    <col min="10526" max="10526" width="15" style="308" customWidth="1"/>
    <col min="10527" max="10527" width="16.33203125" style="308" customWidth="1"/>
    <col min="10528" max="10539" width="10.5" style="308" customWidth="1"/>
    <col min="10540" max="10560" width="10.5" style="308" hidden="1" customWidth="1"/>
    <col min="10561" max="10752" width="10.5" style="308" customWidth="1"/>
    <col min="10753" max="10753" width="8.33203125" style="308" customWidth="1"/>
    <col min="10754" max="10754" width="1.66796875" style="308" customWidth="1"/>
    <col min="10755" max="10755" width="4.16015625" style="308" customWidth="1"/>
    <col min="10756" max="10756" width="4.33203125" style="308" customWidth="1"/>
    <col min="10757" max="10757" width="17.16015625" style="308" customWidth="1"/>
    <col min="10758" max="10759" width="11.16015625" style="308" customWidth="1"/>
    <col min="10760" max="10760" width="12.5" style="308" customWidth="1"/>
    <col min="10761" max="10761" width="7" style="308" customWidth="1"/>
    <col min="10762" max="10762" width="5.16015625" style="308" customWidth="1"/>
    <col min="10763" max="10763" width="11.5" style="308" customWidth="1"/>
    <col min="10764" max="10764" width="12" style="308" customWidth="1"/>
    <col min="10765" max="10766" width="6" style="308" customWidth="1"/>
    <col min="10767" max="10767" width="2" style="308" customWidth="1"/>
    <col min="10768" max="10768" width="12.5" style="308" customWidth="1"/>
    <col min="10769" max="10769" width="4.16015625" style="308" customWidth="1"/>
    <col min="10770" max="10770" width="1.66796875" style="308" customWidth="1"/>
    <col min="10771" max="10771" width="8.16015625" style="308" customWidth="1"/>
    <col min="10772" max="10780" width="10.5" style="308" hidden="1" customWidth="1"/>
    <col min="10781" max="10781" width="11" style="308" customWidth="1"/>
    <col min="10782" max="10782" width="15" style="308" customWidth="1"/>
    <col min="10783" max="10783" width="16.33203125" style="308" customWidth="1"/>
    <col min="10784" max="10795" width="10.5" style="308" customWidth="1"/>
    <col min="10796" max="10816" width="10.5" style="308" hidden="1" customWidth="1"/>
    <col min="10817" max="11008" width="10.5" style="308" customWidth="1"/>
    <col min="11009" max="11009" width="8.33203125" style="308" customWidth="1"/>
    <col min="11010" max="11010" width="1.66796875" style="308" customWidth="1"/>
    <col min="11011" max="11011" width="4.16015625" style="308" customWidth="1"/>
    <col min="11012" max="11012" width="4.33203125" style="308" customWidth="1"/>
    <col min="11013" max="11013" width="17.16015625" style="308" customWidth="1"/>
    <col min="11014" max="11015" width="11.16015625" style="308" customWidth="1"/>
    <col min="11016" max="11016" width="12.5" style="308" customWidth="1"/>
    <col min="11017" max="11017" width="7" style="308" customWidth="1"/>
    <col min="11018" max="11018" width="5.16015625" style="308" customWidth="1"/>
    <col min="11019" max="11019" width="11.5" style="308" customWidth="1"/>
    <col min="11020" max="11020" width="12" style="308" customWidth="1"/>
    <col min="11021" max="11022" width="6" style="308" customWidth="1"/>
    <col min="11023" max="11023" width="2" style="308" customWidth="1"/>
    <col min="11024" max="11024" width="12.5" style="308" customWidth="1"/>
    <col min="11025" max="11025" width="4.16015625" style="308" customWidth="1"/>
    <col min="11026" max="11026" width="1.66796875" style="308" customWidth="1"/>
    <col min="11027" max="11027" width="8.16015625" style="308" customWidth="1"/>
    <col min="11028" max="11036" width="10.5" style="308" hidden="1" customWidth="1"/>
    <col min="11037" max="11037" width="11" style="308" customWidth="1"/>
    <col min="11038" max="11038" width="15" style="308" customWidth="1"/>
    <col min="11039" max="11039" width="16.33203125" style="308" customWidth="1"/>
    <col min="11040" max="11051" width="10.5" style="308" customWidth="1"/>
    <col min="11052" max="11072" width="10.5" style="308" hidden="1" customWidth="1"/>
    <col min="11073" max="11264" width="10.5" style="308" customWidth="1"/>
    <col min="11265" max="11265" width="8.33203125" style="308" customWidth="1"/>
    <col min="11266" max="11266" width="1.66796875" style="308" customWidth="1"/>
    <col min="11267" max="11267" width="4.16015625" style="308" customWidth="1"/>
    <col min="11268" max="11268" width="4.33203125" style="308" customWidth="1"/>
    <col min="11269" max="11269" width="17.16015625" style="308" customWidth="1"/>
    <col min="11270" max="11271" width="11.16015625" style="308" customWidth="1"/>
    <col min="11272" max="11272" width="12.5" style="308" customWidth="1"/>
    <col min="11273" max="11273" width="7" style="308" customWidth="1"/>
    <col min="11274" max="11274" width="5.16015625" style="308" customWidth="1"/>
    <col min="11275" max="11275" width="11.5" style="308" customWidth="1"/>
    <col min="11276" max="11276" width="12" style="308" customWidth="1"/>
    <col min="11277" max="11278" width="6" style="308" customWidth="1"/>
    <col min="11279" max="11279" width="2" style="308" customWidth="1"/>
    <col min="11280" max="11280" width="12.5" style="308" customWidth="1"/>
    <col min="11281" max="11281" width="4.16015625" style="308" customWidth="1"/>
    <col min="11282" max="11282" width="1.66796875" style="308" customWidth="1"/>
    <col min="11283" max="11283" width="8.16015625" style="308" customWidth="1"/>
    <col min="11284" max="11292" width="10.5" style="308" hidden="1" customWidth="1"/>
    <col min="11293" max="11293" width="11" style="308" customWidth="1"/>
    <col min="11294" max="11294" width="15" style="308" customWidth="1"/>
    <col min="11295" max="11295" width="16.33203125" style="308" customWidth="1"/>
    <col min="11296" max="11307" width="10.5" style="308" customWidth="1"/>
    <col min="11308" max="11328" width="10.5" style="308" hidden="1" customWidth="1"/>
    <col min="11329" max="11520" width="10.5" style="308" customWidth="1"/>
    <col min="11521" max="11521" width="8.33203125" style="308" customWidth="1"/>
    <col min="11522" max="11522" width="1.66796875" style="308" customWidth="1"/>
    <col min="11523" max="11523" width="4.16015625" style="308" customWidth="1"/>
    <col min="11524" max="11524" width="4.33203125" style="308" customWidth="1"/>
    <col min="11525" max="11525" width="17.16015625" style="308" customWidth="1"/>
    <col min="11526" max="11527" width="11.16015625" style="308" customWidth="1"/>
    <col min="11528" max="11528" width="12.5" style="308" customWidth="1"/>
    <col min="11529" max="11529" width="7" style="308" customWidth="1"/>
    <col min="11530" max="11530" width="5.16015625" style="308" customWidth="1"/>
    <col min="11531" max="11531" width="11.5" style="308" customWidth="1"/>
    <col min="11532" max="11532" width="12" style="308" customWidth="1"/>
    <col min="11533" max="11534" width="6" style="308" customWidth="1"/>
    <col min="11535" max="11535" width="2" style="308" customWidth="1"/>
    <col min="11536" max="11536" width="12.5" style="308" customWidth="1"/>
    <col min="11537" max="11537" width="4.16015625" style="308" customWidth="1"/>
    <col min="11538" max="11538" width="1.66796875" style="308" customWidth="1"/>
    <col min="11539" max="11539" width="8.16015625" style="308" customWidth="1"/>
    <col min="11540" max="11548" width="10.5" style="308" hidden="1" customWidth="1"/>
    <col min="11549" max="11549" width="11" style="308" customWidth="1"/>
    <col min="11550" max="11550" width="15" style="308" customWidth="1"/>
    <col min="11551" max="11551" width="16.33203125" style="308" customWidth="1"/>
    <col min="11552" max="11563" width="10.5" style="308" customWidth="1"/>
    <col min="11564" max="11584" width="10.5" style="308" hidden="1" customWidth="1"/>
    <col min="11585" max="11776" width="10.5" style="308" customWidth="1"/>
    <col min="11777" max="11777" width="8.33203125" style="308" customWidth="1"/>
    <col min="11778" max="11778" width="1.66796875" style="308" customWidth="1"/>
    <col min="11779" max="11779" width="4.16015625" style="308" customWidth="1"/>
    <col min="11780" max="11780" width="4.33203125" style="308" customWidth="1"/>
    <col min="11781" max="11781" width="17.16015625" style="308" customWidth="1"/>
    <col min="11782" max="11783" width="11.16015625" style="308" customWidth="1"/>
    <col min="11784" max="11784" width="12.5" style="308" customWidth="1"/>
    <col min="11785" max="11785" width="7" style="308" customWidth="1"/>
    <col min="11786" max="11786" width="5.16015625" style="308" customWidth="1"/>
    <col min="11787" max="11787" width="11.5" style="308" customWidth="1"/>
    <col min="11788" max="11788" width="12" style="308" customWidth="1"/>
    <col min="11789" max="11790" width="6" style="308" customWidth="1"/>
    <col min="11791" max="11791" width="2" style="308" customWidth="1"/>
    <col min="11792" max="11792" width="12.5" style="308" customWidth="1"/>
    <col min="11793" max="11793" width="4.16015625" style="308" customWidth="1"/>
    <col min="11794" max="11794" width="1.66796875" style="308" customWidth="1"/>
    <col min="11795" max="11795" width="8.16015625" style="308" customWidth="1"/>
    <col min="11796" max="11804" width="10.5" style="308" hidden="1" customWidth="1"/>
    <col min="11805" max="11805" width="11" style="308" customWidth="1"/>
    <col min="11806" max="11806" width="15" style="308" customWidth="1"/>
    <col min="11807" max="11807" width="16.33203125" style="308" customWidth="1"/>
    <col min="11808" max="11819" width="10.5" style="308" customWidth="1"/>
    <col min="11820" max="11840" width="10.5" style="308" hidden="1" customWidth="1"/>
    <col min="11841" max="12032" width="10.5" style="308" customWidth="1"/>
    <col min="12033" max="12033" width="8.33203125" style="308" customWidth="1"/>
    <col min="12034" max="12034" width="1.66796875" style="308" customWidth="1"/>
    <col min="12035" max="12035" width="4.16015625" style="308" customWidth="1"/>
    <col min="12036" max="12036" width="4.33203125" style="308" customWidth="1"/>
    <col min="12037" max="12037" width="17.16015625" style="308" customWidth="1"/>
    <col min="12038" max="12039" width="11.16015625" style="308" customWidth="1"/>
    <col min="12040" max="12040" width="12.5" style="308" customWidth="1"/>
    <col min="12041" max="12041" width="7" style="308" customWidth="1"/>
    <col min="12042" max="12042" width="5.16015625" style="308" customWidth="1"/>
    <col min="12043" max="12043" width="11.5" style="308" customWidth="1"/>
    <col min="12044" max="12044" width="12" style="308" customWidth="1"/>
    <col min="12045" max="12046" width="6" style="308" customWidth="1"/>
    <col min="12047" max="12047" width="2" style="308" customWidth="1"/>
    <col min="12048" max="12048" width="12.5" style="308" customWidth="1"/>
    <col min="12049" max="12049" width="4.16015625" style="308" customWidth="1"/>
    <col min="12050" max="12050" width="1.66796875" style="308" customWidth="1"/>
    <col min="12051" max="12051" width="8.16015625" style="308" customWidth="1"/>
    <col min="12052" max="12060" width="10.5" style="308" hidden="1" customWidth="1"/>
    <col min="12061" max="12061" width="11" style="308" customWidth="1"/>
    <col min="12062" max="12062" width="15" style="308" customWidth="1"/>
    <col min="12063" max="12063" width="16.33203125" style="308" customWidth="1"/>
    <col min="12064" max="12075" width="10.5" style="308" customWidth="1"/>
    <col min="12076" max="12096" width="10.5" style="308" hidden="1" customWidth="1"/>
    <col min="12097" max="12288" width="10.5" style="308" customWidth="1"/>
    <col min="12289" max="12289" width="8.33203125" style="308" customWidth="1"/>
    <col min="12290" max="12290" width="1.66796875" style="308" customWidth="1"/>
    <col min="12291" max="12291" width="4.16015625" style="308" customWidth="1"/>
    <col min="12292" max="12292" width="4.33203125" style="308" customWidth="1"/>
    <col min="12293" max="12293" width="17.16015625" style="308" customWidth="1"/>
    <col min="12294" max="12295" width="11.16015625" style="308" customWidth="1"/>
    <col min="12296" max="12296" width="12.5" style="308" customWidth="1"/>
    <col min="12297" max="12297" width="7" style="308" customWidth="1"/>
    <col min="12298" max="12298" width="5.16015625" style="308" customWidth="1"/>
    <col min="12299" max="12299" width="11.5" style="308" customWidth="1"/>
    <col min="12300" max="12300" width="12" style="308" customWidth="1"/>
    <col min="12301" max="12302" width="6" style="308" customWidth="1"/>
    <col min="12303" max="12303" width="2" style="308" customWidth="1"/>
    <col min="12304" max="12304" width="12.5" style="308" customWidth="1"/>
    <col min="12305" max="12305" width="4.16015625" style="308" customWidth="1"/>
    <col min="12306" max="12306" width="1.66796875" style="308" customWidth="1"/>
    <col min="12307" max="12307" width="8.16015625" style="308" customWidth="1"/>
    <col min="12308" max="12316" width="10.5" style="308" hidden="1" customWidth="1"/>
    <col min="12317" max="12317" width="11" style="308" customWidth="1"/>
    <col min="12318" max="12318" width="15" style="308" customWidth="1"/>
    <col min="12319" max="12319" width="16.33203125" style="308" customWidth="1"/>
    <col min="12320" max="12331" width="10.5" style="308" customWidth="1"/>
    <col min="12332" max="12352" width="10.5" style="308" hidden="1" customWidth="1"/>
    <col min="12353" max="12544" width="10.5" style="308" customWidth="1"/>
    <col min="12545" max="12545" width="8.33203125" style="308" customWidth="1"/>
    <col min="12546" max="12546" width="1.66796875" style="308" customWidth="1"/>
    <col min="12547" max="12547" width="4.16015625" style="308" customWidth="1"/>
    <col min="12548" max="12548" width="4.33203125" style="308" customWidth="1"/>
    <col min="12549" max="12549" width="17.16015625" style="308" customWidth="1"/>
    <col min="12550" max="12551" width="11.16015625" style="308" customWidth="1"/>
    <col min="12552" max="12552" width="12.5" style="308" customWidth="1"/>
    <col min="12553" max="12553" width="7" style="308" customWidth="1"/>
    <col min="12554" max="12554" width="5.16015625" style="308" customWidth="1"/>
    <col min="12555" max="12555" width="11.5" style="308" customWidth="1"/>
    <col min="12556" max="12556" width="12" style="308" customWidth="1"/>
    <col min="12557" max="12558" width="6" style="308" customWidth="1"/>
    <col min="12559" max="12559" width="2" style="308" customWidth="1"/>
    <col min="12560" max="12560" width="12.5" style="308" customWidth="1"/>
    <col min="12561" max="12561" width="4.16015625" style="308" customWidth="1"/>
    <col min="12562" max="12562" width="1.66796875" style="308" customWidth="1"/>
    <col min="12563" max="12563" width="8.16015625" style="308" customWidth="1"/>
    <col min="12564" max="12572" width="10.5" style="308" hidden="1" customWidth="1"/>
    <col min="12573" max="12573" width="11" style="308" customWidth="1"/>
    <col min="12574" max="12574" width="15" style="308" customWidth="1"/>
    <col min="12575" max="12575" width="16.33203125" style="308" customWidth="1"/>
    <col min="12576" max="12587" width="10.5" style="308" customWidth="1"/>
    <col min="12588" max="12608" width="10.5" style="308" hidden="1" customWidth="1"/>
    <col min="12609" max="12800" width="10.5" style="308" customWidth="1"/>
    <col min="12801" max="12801" width="8.33203125" style="308" customWidth="1"/>
    <col min="12802" max="12802" width="1.66796875" style="308" customWidth="1"/>
    <col min="12803" max="12803" width="4.16015625" style="308" customWidth="1"/>
    <col min="12804" max="12804" width="4.33203125" style="308" customWidth="1"/>
    <col min="12805" max="12805" width="17.16015625" style="308" customWidth="1"/>
    <col min="12806" max="12807" width="11.16015625" style="308" customWidth="1"/>
    <col min="12808" max="12808" width="12.5" style="308" customWidth="1"/>
    <col min="12809" max="12809" width="7" style="308" customWidth="1"/>
    <col min="12810" max="12810" width="5.16015625" style="308" customWidth="1"/>
    <col min="12811" max="12811" width="11.5" style="308" customWidth="1"/>
    <col min="12812" max="12812" width="12" style="308" customWidth="1"/>
    <col min="12813" max="12814" width="6" style="308" customWidth="1"/>
    <col min="12815" max="12815" width="2" style="308" customWidth="1"/>
    <col min="12816" max="12816" width="12.5" style="308" customWidth="1"/>
    <col min="12817" max="12817" width="4.16015625" style="308" customWidth="1"/>
    <col min="12818" max="12818" width="1.66796875" style="308" customWidth="1"/>
    <col min="12819" max="12819" width="8.16015625" style="308" customWidth="1"/>
    <col min="12820" max="12828" width="10.5" style="308" hidden="1" customWidth="1"/>
    <col min="12829" max="12829" width="11" style="308" customWidth="1"/>
    <col min="12830" max="12830" width="15" style="308" customWidth="1"/>
    <col min="12831" max="12831" width="16.33203125" style="308" customWidth="1"/>
    <col min="12832" max="12843" width="10.5" style="308" customWidth="1"/>
    <col min="12844" max="12864" width="10.5" style="308" hidden="1" customWidth="1"/>
    <col min="12865" max="13056" width="10.5" style="308" customWidth="1"/>
    <col min="13057" max="13057" width="8.33203125" style="308" customWidth="1"/>
    <col min="13058" max="13058" width="1.66796875" style="308" customWidth="1"/>
    <col min="13059" max="13059" width="4.16015625" style="308" customWidth="1"/>
    <col min="13060" max="13060" width="4.33203125" style="308" customWidth="1"/>
    <col min="13061" max="13061" width="17.16015625" style="308" customWidth="1"/>
    <col min="13062" max="13063" width="11.16015625" style="308" customWidth="1"/>
    <col min="13064" max="13064" width="12.5" style="308" customWidth="1"/>
    <col min="13065" max="13065" width="7" style="308" customWidth="1"/>
    <col min="13066" max="13066" width="5.16015625" style="308" customWidth="1"/>
    <col min="13067" max="13067" width="11.5" style="308" customWidth="1"/>
    <col min="13068" max="13068" width="12" style="308" customWidth="1"/>
    <col min="13069" max="13070" width="6" style="308" customWidth="1"/>
    <col min="13071" max="13071" width="2" style="308" customWidth="1"/>
    <col min="13072" max="13072" width="12.5" style="308" customWidth="1"/>
    <col min="13073" max="13073" width="4.16015625" style="308" customWidth="1"/>
    <col min="13074" max="13074" width="1.66796875" style="308" customWidth="1"/>
    <col min="13075" max="13075" width="8.16015625" style="308" customWidth="1"/>
    <col min="13076" max="13084" width="10.5" style="308" hidden="1" customWidth="1"/>
    <col min="13085" max="13085" width="11" style="308" customWidth="1"/>
    <col min="13086" max="13086" width="15" style="308" customWidth="1"/>
    <col min="13087" max="13087" width="16.33203125" style="308" customWidth="1"/>
    <col min="13088" max="13099" width="10.5" style="308" customWidth="1"/>
    <col min="13100" max="13120" width="10.5" style="308" hidden="1" customWidth="1"/>
    <col min="13121" max="13312" width="10.5" style="308" customWidth="1"/>
    <col min="13313" max="13313" width="8.33203125" style="308" customWidth="1"/>
    <col min="13314" max="13314" width="1.66796875" style="308" customWidth="1"/>
    <col min="13315" max="13315" width="4.16015625" style="308" customWidth="1"/>
    <col min="13316" max="13316" width="4.33203125" style="308" customWidth="1"/>
    <col min="13317" max="13317" width="17.16015625" style="308" customWidth="1"/>
    <col min="13318" max="13319" width="11.16015625" style="308" customWidth="1"/>
    <col min="13320" max="13320" width="12.5" style="308" customWidth="1"/>
    <col min="13321" max="13321" width="7" style="308" customWidth="1"/>
    <col min="13322" max="13322" width="5.16015625" style="308" customWidth="1"/>
    <col min="13323" max="13323" width="11.5" style="308" customWidth="1"/>
    <col min="13324" max="13324" width="12" style="308" customWidth="1"/>
    <col min="13325" max="13326" width="6" style="308" customWidth="1"/>
    <col min="13327" max="13327" width="2" style="308" customWidth="1"/>
    <col min="13328" max="13328" width="12.5" style="308" customWidth="1"/>
    <col min="13329" max="13329" width="4.16015625" style="308" customWidth="1"/>
    <col min="13330" max="13330" width="1.66796875" style="308" customWidth="1"/>
    <col min="13331" max="13331" width="8.16015625" style="308" customWidth="1"/>
    <col min="13332" max="13340" width="10.5" style="308" hidden="1" customWidth="1"/>
    <col min="13341" max="13341" width="11" style="308" customWidth="1"/>
    <col min="13342" max="13342" width="15" style="308" customWidth="1"/>
    <col min="13343" max="13343" width="16.33203125" style="308" customWidth="1"/>
    <col min="13344" max="13355" width="10.5" style="308" customWidth="1"/>
    <col min="13356" max="13376" width="10.5" style="308" hidden="1" customWidth="1"/>
    <col min="13377" max="13568" width="10.5" style="308" customWidth="1"/>
    <col min="13569" max="13569" width="8.33203125" style="308" customWidth="1"/>
    <col min="13570" max="13570" width="1.66796875" style="308" customWidth="1"/>
    <col min="13571" max="13571" width="4.16015625" style="308" customWidth="1"/>
    <col min="13572" max="13572" width="4.33203125" style="308" customWidth="1"/>
    <col min="13573" max="13573" width="17.16015625" style="308" customWidth="1"/>
    <col min="13574" max="13575" width="11.16015625" style="308" customWidth="1"/>
    <col min="13576" max="13576" width="12.5" style="308" customWidth="1"/>
    <col min="13577" max="13577" width="7" style="308" customWidth="1"/>
    <col min="13578" max="13578" width="5.16015625" style="308" customWidth="1"/>
    <col min="13579" max="13579" width="11.5" style="308" customWidth="1"/>
    <col min="13580" max="13580" width="12" style="308" customWidth="1"/>
    <col min="13581" max="13582" width="6" style="308" customWidth="1"/>
    <col min="13583" max="13583" width="2" style="308" customWidth="1"/>
    <col min="13584" max="13584" width="12.5" style="308" customWidth="1"/>
    <col min="13585" max="13585" width="4.16015625" style="308" customWidth="1"/>
    <col min="13586" max="13586" width="1.66796875" style="308" customWidth="1"/>
    <col min="13587" max="13587" width="8.16015625" style="308" customWidth="1"/>
    <col min="13588" max="13596" width="10.5" style="308" hidden="1" customWidth="1"/>
    <col min="13597" max="13597" width="11" style="308" customWidth="1"/>
    <col min="13598" max="13598" width="15" style="308" customWidth="1"/>
    <col min="13599" max="13599" width="16.33203125" style="308" customWidth="1"/>
    <col min="13600" max="13611" width="10.5" style="308" customWidth="1"/>
    <col min="13612" max="13632" width="10.5" style="308" hidden="1" customWidth="1"/>
    <col min="13633" max="13824" width="10.5" style="308" customWidth="1"/>
    <col min="13825" max="13825" width="8.33203125" style="308" customWidth="1"/>
    <col min="13826" max="13826" width="1.66796875" style="308" customWidth="1"/>
    <col min="13827" max="13827" width="4.16015625" style="308" customWidth="1"/>
    <col min="13828" max="13828" width="4.33203125" style="308" customWidth="1"/>
    <col min="13829" max="13829" width="17.16015625" style="308" customWidth="1"/>
    <col min="13830" max="13831" width="11.16015625" style="308" customWidth="1"/>
    <col min="13832" max="13832" width="12.5" style="308" customWidth="1"/>
    <col min="13833" max="13833" width="7" style="308" customWidth="1"/>
    <col min="13834" max="13834" width="5.16015625" style="308" customWidth="1"/>
    <col min="13835" max="13835" width="11.5" style="308" customWidth="1"/>
    <col min="13836" max="13836" width="12" style="308" customWidth="1"/>
    <col min="13837" max="13838" width="6" style="308" customWidth="1"/>
    <col min="13839" max="13839" width="2" style="308" customWidth="1"/>
    <col min="13840" max="13840" width="12.5" style="308" customWidth="1"/>
    <col min="13841" max="13841" width="4.16015625" style="308" customWidth="1"/>
    <col min="13842" max="13842" width="1.66796875" style="308" customWidth="1"/>
    <col min="13843" max="13843" width="8.16015625" style="308" customWidth="1"/>
    <col min="13844" max="13852" width="10.5" style="308" hidden="1" customWidth="1"/>
    <col min="13853" max="13853" width="11" style="308" customWidth="1"/>
    <col min="13854" max="13854" width="15" style="308" customWidth="1"/>
    <col min="13855" max="13855" width="16.33203125" style="308" customWidth="1"/>
    <col min="13856" max="13867" width="10.5" style="308" customWidth="1"/>
    <col min="13868" max="13888" width="10.5" style="308" hidden="1" customWidth="1"/>
    <col min="13889" max="14080" width="10.5" style="308" customWidth="1"/>
    <col min="14081" max="14081" width="8.33203125" style="308" customWidth="1"/>
    <col min="14082" max="14082" width="1.66796875" style="308" customWidth="1"/>
    <col min="14083" max="14083" width="4.16015625" style="308" customWidth="1"/>
    <col min="14084" max="14084" width="4.33203125" style="308" customWidth="1"/>
    <col min="14085" max="14085" width="17.16015625" style="308" customWidth="1"/>
    <col min="14086" max="14087" width="11.16015625" style="308" customWidth="1"/>
    <col min="14088" max="14088" width="12.5" style="308" customWidth="1"/>
    <col min="14089" max="14089" width="7" style="308" customWidth="1"/>
    <col min="14090" max="14090" width="5.16015625" style="308" customWidth="1"/>
    <col min="14091" max="14091" width="11.5" style="308" customWidth="1"/>
    <col min="14092" max="14092" width="12" style="308" customWidth="1"/>
    <col min="14093" max="14094" width="6" style="308" customWidth="1"/>
    <col min="14095" max="14095" width="2" style="308" customWidth="1"/>
    <col min="14096" max="14096" width="12.5" style="308" customWidth="1"/>
    <col min="14097" max="14097" width="4.16015625" style="308" customWidth="1"/>
    <col min="14098" max="14098" width="1.66796875" style="308" customWidth="1"/>
    <col min="14099" max="14099" width="8.16015625" style="308" customWidth="1"/>
    <col min="14100" max="14108" width="10.5" style="308" hidden="1" customWidth="1"/>
    <col min="14109" max="14109" width="11" style="308" customWidth="1"/>
    <col min="14110" max="14110" width="15" style="308" customWidth="1"/>
    <col min="14111" max="14111" width="16.33203125" style="308" customWidth="1"/>
    <col min="14112" max="14123" width="10.5" style="308" customWidth="1"/>
    <col min="14124" max="14144" width="10.5" style="308" hidden="1" customWidth="1"/>
    <col min="14145" max="14336" width="10.5" style="308" customWidth="1"/>
    <col min="14337" max="14337" width="8.33203125" style="308" customWidth="1"/>
    <col min="14338" max="14338" width="1.66796875" style="308" customWidth="1"/>
    <col min="14339" max="14339" width="4.16015625" style="308" customWidth="1"/>
    <col min="14340" max="14340" width="4.33203125" style="308" customWidth="1"/>
    <col min="14341" max="14341" width="17.16015625" style="308" customWidth="1"/>
    <col min="14342" max="14343" width="11.16015625" style="308" customWidth="1"/>
    <col min="14344" max="14344" width="12.5" style="308" customWidth="1"/>
    <col min="14345" max="14345" width="7" style="308" customWidth="1"/>
    <col min="14346" max="14346" width="5.16015625" style="308" customWidth="1"/>
    <col min="14347" max="14347" width="11.5" style="308" customWidth="1"/>
    <col min="14348" max="14348" width="12" style="308" customWidth="1"/>
    <col min="14349" max="14350" width="6" style="308" customWidth="1"/>
    <col min="14351" max="14351" width="2" style="308" customWidth="1"/>
    <col min="14352" max="14352" width="12.5" style="308" customWidth="1"/>
    <col min="14353" max="14353" width="4.16015625" style="308" customWidth="1"/>
    <col min="14354" max="14354" width="1.66796875" style="308" customWidth="1"/>
    <col min="14355" max="14355" width="8.16015625" style="308" customWidth="1"/>
    <col min="14356" max="14364" width="10.5" style="308" hidden="1" customWidth="1"/>
    <col min="14365" max="14365" width="11" style="308" customWidth="1"/>
    <col min="14366" max="14366" width="15" style="308" customWidth="1"/>
    <col min="14367" max="14367" width="16.33203125" style="308" customWidth="1"/>
    <col min="14368" max="14379" width="10.5" style="308" customWidth="1"/>
    <col min="14380" max="14400" width="10.5" style="308" hidden="1" customWidth="1"/>
    <col min="14401" max="14592" width="10.5" style="308" customWidth="1"/>
    <col min="14593" max="14593" width="8.33203125" style="308" customWidth="1"/>
    <col min="14594" max="14594" width="1.66796875" style="308" customWidth="1"/>
    <col min="14595" max="14595" width="4.16015625" style="308" customWidth="1"/>
    <col min="14596" max="14596" width="4.33203125" style="308" customWidth="1"/>
    <col min="14597" max="14597" width="17.16015625" style="308" customWidth="1"/>
    <col min="14598" max="14599" width="11.16015625" style="308" customWidth="1"/>
    <col min="14600" max="14600" width="12.5" style="308" customWidth="1"/>
    <col min="14601" max="14601" width="7" style="308" customWidth="1"/>
    <col min="14602" max="14602" width="5.16015625" style="308" customWidth="1"/>
    <col min="14603" max="14603" width="11.5" style="308" customWidth="1"/>
    <col min="14604" max="14604" width="12" style="308" customWidth="1"/>
    <col min="14605" max="14606" width="6" style="308" customWidth="1"/>
    <col min="14607" max="14607" width="2" style="308" customWidth="1"/>
    <col min="14608" max="14608" width="12.5" style="308" customWidth="1"/>
    <col min="14609" max="14609" width="4.16015625" style="308" customWidth="1"/>
    <col min="14610" max="14610" width="1.66796875" style="308" customWidth="1"/>
    <col min="14611" max="14611" width="8.16015625" style="308" customWidth="1"/>
    <col min="14612" max="14620" width="10.5" style="308" hidden="1" customWidth="1"/>
    <col min="14621" max="14621" width="11" style="308" customWidth="1"/>
    <col min="14622" max="14622" width="15" style="308" customWidth="1"/>
    <col min="14623" max="14623" width="16.33203125" style="308" customWidth="1"/>
    <col min="14624" max="14635" width="10.5" style="308" customWidth="1"/>
    <col min="14636" max="14656" width="10.5" style="308" hidden="1" customWidth="1"/>
    <col min="14657" max="14848" width="10.5" style="308" customWidth="1"/>
    <col min="14849" max="14849" width="8.33203125" style="308" customWidth="1"/>
    <col min="14850" max="14850" width="1.66796875" style="308" customWidth="1"/>
    <col min="14851" max="14851" width="4.16015625" style="308" customWidth="1"/>
    <col min="14852" max="14852" width="4.33203125" style="308" customWidth="1"/>
    <col min="14853" max="14853" width="17.16015625" style="308" customWidth="1"/>
    <col min="14854" max="14855" width="11.16015625" style="308" customWidth="1"/>
    <col min="14856" max="14856" width="12.5" style="308" customWidth="1"/>
    <col min="14857" max="14857" width="7" style="308" customWidth="1"/>
    <col min="14858" max="14858" width="5.16015625" style="308" customWidth="1"/>
    <col min="14859" max="14859" width="11.5" style="308" customWidth="1"/>
    <col min="14860" max="14860" width="12" style="308" customWidth="1"/>
    <col min="14861" max="14862" width="6" style="308" customWidth="1"/>
    <col min="14863" max="14863" width="2" style="308" customWidth="1"/>
    <col min="14864" max="14864" width="12.5" style="308" customWidth="1"/>
    <col min="14865" max="14865" width="4.16015625" style="308" customWidth="1"/>
    <col min="14866" max="14866" width="1.66796875" style="308" customWidth="1"/>
    <col min="14867" max="14867" width="8.16015625" style="308" customWidth="1"/>
    <col min="14868" max="14876" width="10.5" style="308" hidden="1" customWidth="1"/>
    <col min="14877" max="14877" width="11" style="308" customWidth="1"/>
    <col min="14878" max="14878" width="15" style="308" customWidth="1"/>
    <col min="14879" max="14879" width="16.33203125" style="308" customWidth="1"/>
    <col min="14880" max="14891" width="10.5" style="308" customWidth="1"/>
    <col min="14892" max="14912" width="10.5" style="308" hidden="1" customWidth="1"/>
    <col min="14913" max="15104" width="10.5" style="308" customWidth="1"/>
    <col min="15105" max="15105" width="8.33203125" style="308" customWidth="1"/>
    <col min="15106" max="15106" width="1.66796875" style="308" customWidth="1"/>
    <col min="15107" max="15107" width="4.16015625" style="308" customWidth="1"/>
    <col min="15108" max="15108" width="4.33203125" style="308" customWidth="1"/>
    <col min="15109" max="15109" width="17.16015625" style="308" customWidth="1"/>
    <col min="15110" max="15111" width="11.16015625" style="308" customWidth="1"/>
    <col min="15112" max="15112" width="12.5" style="308" customWidth="1"/>
    <col min="15113" max="15113" width="7" style="308" customWidth="1"/>
    <col min="15114" max="15114" width="5.16015625" style="308" customWidth="1"/>
    <col min="15115" max="15115" width="11.5" style="308" customWidth="1"/>
    <col min="15116" max="15116" width="12" style="308" customWidth="1"/>
    <col min="15117" max="15118" width="6" style="308" customWidth="1"/>
    <col min="15119" max="15119" width="2" style="308" customWidth="1"/>
    <col min="15120" max="15120" width="12.5" style="308" customWidth="1"/>
    <col min="15121" max="15121" width="4.16015625" style="308" customWidth="1"/>
    <col min="15122" max="15122" width="1.66796875" style="308" customWidth="1"/>
    <col min="15123" max="15123" width="8.16015625" style="308" customWidth="1"/>
    <col min="15124" max="15132" width="10.5" style="308" hidden="1" customWidth="1"/>
    <col min="15133" max="15133" width="11" style="308" customWidth="1"/>
    <col min="15134" max="15134" width="15" style="308" customWidth="1"/>
    <col min="15135" max="15135" width="16.33203125" style="308" customWidth="1"/>
    <col min="15136" max="15147" width="10.5" style="308" customWidth="1"/>
    <col min="15148" max="15168" width="10.5" style="308" hidden="1" customWidth="1"/>
    <col min="15169" max="15360" width="10.5" style="308" customWidth="1"/>
    <col min="15361" max="15361" width="8.33203125" style="308" customWidth="1"/>
    <col min="15362" max="15362" width="1.66796875" style="308" customWidth="1"/>
    <col min="15363" max="15363" width="4.16015625" style="308" customWidth="1"/>
    <col min="15364" max="15364" width="4.33203125" style="308" customWidth="1"/>
    <col min="15365" max="15365" width="17.16015625" style="308" customWidth="1"/>
    <col min="15366" max="15367" width="11.16015625" style="308" customWidth="1"/>
    <col min="15368" max="15368" width="12.5" style="308" customWidth="1"/>
    <col min="15369" max="15369" width="7" style="308" customWidth="1"/>
    <col min="15370" max="15370" width="5.16015625" style="308" customWidth="1"/>
    <col min="15371" max="15371" width="11.5" style="308" customWidth="1"/>
    <col min="15372" max="15372" width="12" style="308" customWidth="1"/>
    <col min="15373" max="15374" width="6" style="308" customWidth="1"/>
    <col min="15375" max="15375" width="2" style="308" customWidth="1"/>
    <col min="15376" max="15376" width="12.5" style="308" customWidth="1"/>
    <col min="15377" max="15377" width="4.16015625" style="308" customWidth="1"/>
    <col min="15378" max="15378" width="1.66796875" style="308" customWidth="1"/>
    <col min="15379" max="15379" width="8.16015625" style="308" customWidth="1"/>
    <col min="15380" max="15388" width="10.5" style="308" hidden="1" customWidth="1"/>
    <col min="15389" max="15389" width="11" style="308" customWidth="1"/>
    <col min="15390" max="15390" width="15" style="308" customWidth="1"/>
    <col min="15391" max="15391" width="16.33203125" style="308" customWidth="1"/>
    <col min="15392" max="15403" width="10.5" style="308" customWidth="1"/>
    <col min="15404" max="15424" width="10.5" style="308" hidden="1" customWidth="1"/>
    <col min="15425" max="15616" width="10.5" style="308" customWidth="1"/>
    <col min="15617" max="15617" width="8.33203125" style="308" customWidth="1"/>
    <col min="15618" max="15618" width="1.66796875" style="308" customWidth="1"/>
    <col min="15619" max="15619" width="4.16015625" style="308" customWidth="1"/>
    <col min="15620" max="15620" width="4.33203125" style="308" customWidth="1"/>
    <col min="15621" max="15621" width="17.16015625" style="308" customWidth="1"/>
    <col min="15622" max="15623" width="11.16015625" style="308" customWidth="1"/>
    <col min="15624" max="15624" width="12.5" style="308" customWidth="1"/>
    <col min="15625" max="15625" width="7" style="308" customWidth="1"/>
    <col min="15626" max="15626" width="5.16015625" style="308" customWidth="1"/>
    <col min="15627" max="15627" width="11.5" style="308" customWidth="1"/>
    <col min="15628" max="15628" width="12" style="308" customWidth="1"/>
    <col min="15629" max="15630" width="6" style="308" customWidth="1"/>
    <col min="15631" max="15631" width="2" style="308" customWidth="1"/>
    <col min="15632" max="15632" width="12.5" style="308" customWidth="1"/>
    <col min="15633" max="15633" width="4.16015625" style="308" customWidth="1"/>
    <col min="15634" max="15634" width="1.66796875" style="308" customWidth="1"/>
    <col min="15635" max="15635" width="8.16015625" style="308" customWidth="1"/>
    <col min="15636" max="15644" width="10.5" style="308" hidden="1" customWidth="1"/>
    <col min="15645" max="15645" width="11" style="308" customWidth="1"/>
    <col min="15646" max="15646" width="15" style="308" customWidth="1"/>
    <col min="15647" max="15647" width="16.33203125" style="308" customWidth="1"/>
    <col min="15648" max="15659" width="10.5" style="308" customWidth="1"/>
    <col min="15660" max="15680" width="10.5" style="308" hidden="1" customWidth="1"/>
    <col min="15681" max="15872" width="10.5" style="308" customWidth="1"/>
    <col min="15873" max="15873" width="8.33203125" style="308" customWidth="1"/>
    <col min="15874" max="15874" width="1.66796875" style="308" customWidth="1"/>
    <col min="15875" max="15875" width="4.16015625" style="308" customWidth="1"/>
    <col min="15876" max="15876" width="4.33203125" style="308" customWidth="1"/>
    <col min="15877" max="15877" width="17.16015625" style="308" customWidth="1"/>
    <col min="15878" max="15879" width="11.16015625" style="308" customWidth="1"/>
    <col min="15880" max="15880" width="12.5" style="308" customWidth="1"/>
    <col min="15881" max="15881" width="7" style="308" customWidth="1"/>
    <col min="15882" max="15882" width="5.16015625" style="308" customWidth="1"/>
    <col min="15883" max="15883" width="11.5" style="308" customWidth="1"/>
    <col min="15884" max="15884" width="12" style="308" customWidth="1"/>
    <col min="15885" max="15886" width="6" style="308" customWidth="1"/>
    <col min="15887" max="15887" width="2" style="308" customWidth="1"/>
    <col min="15888" max="15888" width="12.5" style="308" customWidth="1"/>
    <col min="15889" max="15889" width="4.16015625" style="308" customWidth="1"/>
    <col min="15890" max="15890" width="1.66796875" style="308" customWidth="1"/>
    <col min="15891" max="15891" width="8.16015625" style="308" customWidth="1"/>
    <col min="15892" max="15900" width="10.5" style="308" hidden="1" customWidth="1"/>
    <col min="15901" max="15901" width="11" style="308" customWidth="1"/>
    <col min="15902" max="15902" width="15" style="308" customWidth="1"/>
    <col min="15903" max="15903" width="16.33203125" style="308" customWidth="1"/>
    <col min="15904" max="15915" width="10.5" style="308" customWidth="1"/>
    <col min="15916" max="15936" width="10.5" style="308" hidden="1" customWidth="1"/>
    <col min="15937" max="16128" width="10.5" style="308" customWidth="1"/>
    <col min="16129" max="16129" width="8.33203125" style="308" customWidth="1"/>
    <col min="16130" max="16130" width="1.66796875" style="308" customWidth="1"/>
    <col min="16131" max="16131" width="4.16015625" style="308" customWidth="1"/>
    <col min="16132" max="16132" width="4.33203125" style="308" customWidth="1"/>
    <col min="16133" max="16133" width="17.16015625" style="308" customWidth="1"/>
    <col min="16134" max="16135" width="11.16015625" style="308" customWidth="1"/>
    <col min="16136" max="16136" width="12.5" style="308" customWidth="1"/>
    <col min="16137" max="16137" width="7" style="308" customWidth="1"/>
    <col min="16138" max="16138" width="5.16015625" style="308" customWidth="1"/>
    <col min="16139" max="16139" width="11.5" style="308" customWidth="1"/>
    <col min="16140" max="16140" width="12" style="308" customWidth="1"/>
    <col min="16141" max="16142" width="6" style="308" customWidth="1"/>
    <col min="16143" max="16143" width="2" style="308" customWidth="1"/>
    <col min="16144" max="16144" width="12.5" style="308" customWidth="1"/>
    <col min="16145" max="16145" width="4.16015625" style="308" customWidth="1"/>
    <col min="16146" max="16146" width="1.66796875" style="308" customWidth="1"/>
    <col min="16147" max="16147" width="8.16015625" style="308" customWidth="1"/>
    <col min="16148" max="16156" width="10.5" style="308" hidden="1" customWidth="1"/>
    <col min="16157" max="16157" width="11" style="308" customWidth="1"/>
    <col min="16158" max="16158" width="15" style="308" customWidth="1"/>
    <col min="16159" max="16159" width="16.33203125" style="308" customWidth="1"/>
    <col min="16160" max="16171" width="10.5" style="308" customWidth="1"/>
    <col min="16172" max="16192" width="10.5" style="308" hidden="1" customWidth="1"/>
    <col min="16193" max="16384" width="10.5" style="308" customWidth="1"/>
  </cols>
  <sheetData>
    <row r="1" spans="1:256" s="210" customFormat="1" ht="22.5" customHeight="1">
      <c r="A1" s="206"/>
      <c r="B1" s="207"/>
      <c r="C1" s="207"/>
      <c r="D1" s="208" t="s">
        <v>1</v>
      </c>
      <c r="E1" s="207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207"/>
      <c r="N1" s="207"/>
      <c r="O1" s="208" t="s">
        <v>91</v>
      </c>
      <c r="P1" s="207"/>
      <c r="Q1" s="207"/>
      <c r="R1" s="207"/>
      <c r="S1" s="138" t="s">
        <v>865</v>
      </c>
      <c r="T1" s="138"/>
      <c r="U1" s="206"/>
      <c r="V1" s="206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3:46" s="211" customFormat="1" ht="37.5" customHeight="1">
      <c r="C2" s="422" t="s">
        <v>4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S2" s="424" t="s">
        <v>5</v>
      </c>
      <c r="T2" s="423"/>
      <c r="U2" s="423"/>
      <c r="V2" s="423"/>
      <c r="W2" s="423"/>
      <c r="X2" s="423"/>
      <c r="Y2" s="423"/>
      <c r="Z2" s="423"/>
      <c r="AA2" s="423"/>
      <c r="AB2" s="423"/>
      <c r="AC2" s="423"/>
      <c r="AT2" s="211" t="s">
        <v>79</v>
      </c>
    </row>
    <row r="3" spans="2:46" s="211" customFormat="1" ht="7.5" customHeight="1"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/>
      <c r="AT3" s="211" t="s">
        <v>80</v>
      </c>
    </row>
    <row r="4" spans="2:46" s="211" customFormat="1" ht="37.5" customHeight="1">
      <c r="B4" s="215"/>
      <c r="C4" s="409" t="s">
        <v>92</v>
      </c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216"/>
      <c r="T4" s="217" t="s">
        <v>10</v>
      </c>
      <c r="AT4" s="211" t="s">
        <v>3</v>
      </c>
    </row>
    <row r="5" spans="2:18" s="211" customFormat="1" ht="7.5" customHeight="1">
      <c r="B5" s="215"/>
      <c r="R5" s="216"/>
    </row>
    <row r="6" spans="2:18" s="211" customFormat="1" ht="26.25" customHeight="1">
      <c r="B6" s="215"/>
      <c r="D6" s="218" t="s">
        <v>14</v>
      </c>
      <c r="F6" s="410" t="str">
        <f>'[1]Rekapitulace stavby'!$K$6</f>
        <v>Rekonstrukce komunikace III/00312 ul. Rooseveltova úsek Kolovratská - Kuříčko v Říčanech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R6" s="216"/>
    </row>
    <row r="7" spans="2:18" s="219" customFormat="1" ht="33.75" customHeight="1">
      <c r="B7" s="220"/>
      <c r="D7" s="221" t="s">
        <v>93</v>
      </c>
      <c r="F7" s="425" t="s">
        <v>925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R7" s="222"/>
    </row>
    <row r="8" spans="2:18" s="219" customFormat="1" ht="15" customHeight="1">
      <c r="B8" s="220"/>
      <c r="D8" s="218" t="s">
        <v>17</v>
      </c>
      <c r="F8" s="223" t="s">
        <v>519</v>
      </c>
      <c r="M8" s="218" t="s">
        <v>18</v>
      </c>
      <c r="O8" s="223" t="s">
        <v>19</v>
      </c>
      <c r="R8" s="222"/>
    </row>
    <row r="9" spans="2:18" s="219" customFormat="1" ht="15" customHeight="1">
      <c r="B9" s="220"/>
      <c r="D9" s="218" t="s">
        <v>21</v>
      </c>
      <c r="F9" s="223" t="s">
        <v>22</v>
      </c>
      <c r="M9" s="218" t="s">
        <v>23</v>
      </c>
      <c r="O9" s="400" t="str">
        <f>'[1]Rekapitulace stavby'!$AN$8</f>
        <v>23.06.2014</v>
      </c>
      <c r="P9" s="398"/>
      <c r="R9" s="222"/>
    </row>
    <row r="10" spans="2:18" s="219" customFormat="1" ht="22.5" customHeight="1">
      <c r="B10" s="220"/>
      <c r="D10" s="224" t="s">
        <v>95</v>
      </c>
      <c r="F10" s="225" t="s">
        <v>520</v>
      </c>
      <c r="M10" s="224" t="s">
        <v>97</v>
      </c>
      <c r="O10" s="225" t="s">
        <v>98</v>
      </c>
      <c r="R10" s="222"/>
    </row>
    <row r="11" spans="2:18" s="219" customFormat="1" ht="15" customHeight="1">
      <c r="B11" s="220"/>
      <c r="D11" s="218" t="s">
        <v>26</v>
      </c>
      <c r="M11" s="218" t="s">
        <v>27</v>
      </c>
      <c r="O11" s="401"/>
      <c r="P11" s="398"/>
      <c r="R11" s="222"/>
    </row>
    <row r="12" spans="2:18" s="219" customFormat="1" ht="18.75" customHeight="1">
      <c r="B12" s="220"/>
      <c r="E12" s="223" t="s">
        <v>22</v>
      </c>
      <c r="M12" s="218" t="s">
        <v>28</v>
      </c>
      <c r="O12" s="401"/>
      <c r="P12" s="398"/>
      <c r="R12" s="222"/>
    </row>
    <row r="13" spans="2:18" s="219" customFormat="1" ht="7.5" customHeight="1">
      <c r="B13" s="220"/>
      <c r="R13" s="222"/>
    </row>
    <row r="14" spans="2:18" s="219" customFormat="1" ht="15" customHeight="1">
      <c r="B14" s="220"/>
      <c r="D14" s="218" t="s">
        <v>29</v>
      </c>
      <c r="M14" s="218" t="s">
        <v>27</v>
      </c>
      <c r="O14" s="401" t="str">
        <f>IF('[1]Rekapitulace stavby'!$AN$13="","",'[1]Rekapitulace stavby'!$AN$13)</f>
        <v/>
      </c>
      <c r="P14" s="398"/>
      <c r="R14" s="222"/>
    </row>
    <row r="15" spans="2:18" s="219" customFormat="1" ht="18.75" customHeight="1">
      <c r="B15" s="220"/>
      <c r="E15" s="223" t="str">
        <f>IF('[1]Rekapitulace stavby'!$E$14="","",'[1]Rekapitulace stavby'!$E$14)</f>
        <v xml:space="preserve"> </v>
      </c>
      <c r="M15" s="218" t="s">
        <v>28</v>
      </c>
      <c r="O15" s="401" t="str">
        <f>IF('[1]Rekapitulace stavby'!$AN$14="","",'[1]Rekapitulace stavby'!$AN$14)</f>
        <v/>
      </c>
      <c r="P15" s="398"/>
      <c r="R15" s="222"/>
    </row>
    <row r="16" spans="2:18" s="219" customFormat="1" ht="7.5" customHeight="1">
      <c r="B16" s="220"/>
      <c r="R16" s="222"/>
    </row>
    <row r="17" spans="2:18" s="219" customFormat="1" ht="15" customHeight="1">
      <c r="B17" s="220"/>
      <c r="D17" s="218" t="s">
        <v>31</v>
      </c>
      <c r="M17" s="218" t="s">
        <v>27</v>
      </c>
      <c r="O17" s="401" t="s">
        <v>32</v>
      </c>
      <c r="P17" s="398"/>
      <c r="R17" s="222"/>
    </row>
    <row r="18" spans="2:18" s="219" customFormat="1" ht="18.75" customHeight="1">
      <c r="B18" s="220"/>
      <c r="E18" s="223" t="s">
        <v>100</v>
      </c>
      <c r="M18" s="218" t="s">
        <v>28</v>
      </c>
      <c r="O18" s="401" t="s">
        <v>34</v>
      </c>
      <c r="P18" s="398"/>
      <c r="R18" s="222"/>
    </row>
    <row r="19" spans="2:18" s="219" customFormat="1" ht="7.5" customHeight="1">
      <c r="B19" s="220"/>
      <c r="R19" s="222"/>
    </row>
    <row r="20" spans="2:18" s="219" customFormat="1" ht="15" customHeight="1">
      <c r="B20" s="220"/>
      <c r="D20" s="218" t="s">
        <v>36</v>
      </c>
      <c r="M20" s="218" t="s">
        <v>27</v>
      </c>
      <c r="O20" s="401"/>
      <c r="P20" s="398"/>
      <c r="R20" s="222"/>
    </row>
    <row r="21" spans="2:18" s="219" customFormat="1" ht="18.75" customHeight="1">
      <c r="B21" s="220"/>
      <c r="E21" s="223" t="s">
        <v>521</v>
      </c>
      <c r="M21" s="218" t="s">
        <v>28</v>
      </c>
      <c r="O21" s="401"/>
      <c r="P21" s="398"/>
      <c r="R21" s="222"/>
    </row>
    <row r="22" spans="2:18" s="219" customFormat="1" ht="7.5" customHeight="1">
      <c r="B22" s="220"/>
      <c r="R22" s="222"/>
    </row>
    <row r="23" spans="2:18" s="219" customFormat="1" ht="7.5" customHeight="1">
      <c r="B23" s="220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R23" s="222"/>
    </row>
    <row r="24" spans="2:18" s="219" customFormat="1" ht="15" customHeight="1">
      <c r="B24" s="220"/>
      <c r="D24" s="227" t="s">
        <v>101</v>
      </c>
      <c r="M24" s="420">
        <f>$N$76</f>
        <v>0</v>
      </c>
      <c r="N24" s="398"/>
      <c r="O24" s="398"/>
      <c r="P24" s="398"/>
      <c r="R24" s="222"/>
    </row>
    <row r="25" spans="2:18" s="219" customFormat="1" ht="15" customHeight="1">
      <c r="B25" s="220"/>
      <c r="D25" s="228" t="s">
        <v>102</v>
      </c>
      <c r="M25" s="420">
        <f>$N$87</f>
        <v>0</v>
      </c>
      <c r="N25" s="398"/>
      <c r="O25" s="398"/>
      <c r="P25" s="398"/>
      <c r="R25" s="222"/>
    </row>
    <row r="26" spans="2:18" s="219" customFormat="1" ht="7.5" customHeight="1">
      <c r="B26" s="220"/>
      <c r="R26" s="222"/>
    </row>
    <row r="27" spans="2:18" s="219" customFormat="1" ht="26.25" customHeight="1">
      <c r="B27" s="220"/>
      <c r="D27" s="229" t="s">
        <v>40</v>
      </c>
      <c r="M27" s="421">
        <f>ROUND($M$24+$M$25,2)</f>
        <v>0</v>
      </c>
      <c r="N27" s="398"/>
      <c r="O27" s="398"/>
      <c r="P27" s="398"/>
      <c r="R27" s="222"/>
    </row>
    <row r="28" spans="2:18" s="219" customFormat="1" ht="7.5" customHeight="1">
      <c r="B28" s="220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R28" s="222"/>
    </row>
    <row r="29" spans="2:18" s="219" customFormat="1" ht="15" customHeight="1">
      <c r="B29" s="220"/>
      <c r="D29" s="230" t="s">
        <v>41</v>
      </c>
      <c r="E29" s="230" t="s">
        <v>42</v>
      </c>
      <c r="F29" s="231">
        <v>0.21</v>
      </c>
      <c r="G29" s="232" t="s">
        <v>43</v>
      </c>
      <c r="H29" s="233">
        <f>ROUND((SUM($BE$87:$BE$90)+SUM($BE$108:$BE$191)),2)</f>
        <v>0</v>
      </c>
      <c r="I29" s="234"/>
      <c r="J29" s="234"/>
      <c r="M29" s="416">
        <f>ROUND((SUM($BE$87:$BE$90)+SUM($BE$108:$BE$191))*$F$29,2)</f>
        <v>0</v>
      </c>
      <c r="N29" s="398"/>
      <c r="O29" s="398"/>
      <c r="P29" s="398"/>
      <c r="R29" s="222"/>
    </row>
    <row r="30" spans="2:18" s="219" customFormat="1" ht="15" customHeight="1">
      <c r="B30" s="220"/>
      <c r="E30" s="230" t="s">
        <v>44</v>
      </c>
      <c r="F30" s="231">
        <v>0.15</v>
      </c>
      <c r="G30" s="232" t="s">
        <v>43</v>
      </c>
      <c r="H30" s="416">
        <f>ROUND((SUM($BF$87:$BF$90)+SUM($BF$108:$BF$191)),2)</f>
        <v>0</v>
      </c>
      <c r="I30" s="398"/>
      <c r="J30" s="398"/>
      <c r="M30" s="416">
        <f>ROUND((SUM($BF$87:$BF$90)+SUM($BF$108:$BF$191))*$F$30,2)</f>
        <v>0</v>
      </c>
      <c r="N30" s="398"/>
      <c r="O30" s="398"/>
      <c r="P30" s="398"/>
      <c r="R30" s="222"/>
    </row>
    <row r="31" spans="2:18" s="219" customFormat="1" ht="15" customHeight="1" hidden="1">
      <c r="B31" s="220"/>
      <c r="E31" s="230" t="s">
        <v>45</v>
      </c>
      <c r="F31" s="231">
        <v>0.21</v>
      </c>
      <c r="G31" s="232" t="s">
        <v>43</v>
      </c>
      <c r="H31" s="416">
        <f>ROUND((SUM($BG$87:$BG$90)+SUM($BG$108:$BG$191)),2)</f>
        <v>0</v>
      </c>
      <c r="I31" s="398"/>
      <c r="J31" s="398"/>
      <c r="M31" s="416">
        <v>0</v>
      </c>
      <c r="N31" s="398"/>
      <c r="O31" s="398"/>
      <c r="P31" s="398"/>
      <c r="R31" s="222"/>
    </row>
    <row r="32" spans="2:18" s="219" customFormat="1" ht="15" customHeight="1" hidden="1">
      <c r="B32" s="220"/>
      <c r="E32" s="230" t="s">
        <v>46</v>
      </c>
      <c r="F32" s="231">
        <v>0.15</v>
      </c>
      <c r="G32" s="232" t="s">
        <v>43</v>
      </c>
      <c r="H32" s="416">
        <f>ROUND((SUM($BH$87:$BH$90)+SUM($BH$108:$BH$191)),2)</f>
        <v>0</v>
      </c>
      <c r="I32" s="398"/>
      <c r="J32" s="398"/>
      <c r="M32" s="416">
        <v>0</v>
      </c>
      <c r="N32" s="398"/>
      <c r="O32" s="398"/>
      <c r="P32" s="398"/>
      <c r="R32" s="222"/>
    </row>
    <row r="33" spans="2:18" s="219" customFormat="1" ht="15" customHeight="1" hidden="1">
      <c r="B33" s="220"/>
      <c r="E33" s="230" t="s">
        <v>47</v>
      </c>
      <c r="F33" s="231">
        <v>0</v>
      </c>
      <c r="G33" s="232" t="s">
        <v>43</v>
      </c>
      <c r="H33" s="416">
        <f>ROUND((SUM($BI$87:$BI$90)+SUM($BI$108:$BI$191)),2)</f>
        <v>0</v>
      </c>
      <c r="I33" s="398"/>
      <c r="J33" s="398"/>
      <c r="M33" s="416">
        <v>0</v>
      </c>
      <c r="N33" s="398"/>
      <c r="O33" s="398"/>
      <c r="P33" s="398"/>
      <c r="R33" s="222"/>
    </row>
    <row r="34" spans="2:18" s="219" customFormat="1" ht="7.5" customHeight="1">
      <c r="B34" s="220"/>
      <c r="R34" s="222"/>
    </row>
    <row r="35" spans="2:18" s="219" customFormat="1" ht="26.25" customHeight="1">
      <c r="B35" s="220"/>
      <c r="C35" s="235"/>
      <c r="D35" s="236" t="s">
        <v>48</v>
      </c>
      <c r="E35" s="237"/>
      <c r="F35" s="237"/>
      <c r="G35" s="238" t="s">
        <v>49</v>
      </c>
      <c r="H35" s="239" t="s">
        <v>50</v>
      </c>
      <c r="I35" s="237"/>
      <c r="J35" s="237"/>
      <c r="K35" s="237"/>
      <c r="L35" s="417">
        <f>ROUND(SUM($M$27:$M$33),2)</f>
        <v>0</v>
      </c>
      <c r="M35" s="418"/>
      <c r="N35" s="418"/>
      <c r="O35" s="418"/>
      <c r="P35" s="419"/>
      <c r="Q35" s="235"/>
      <c r="R35" s="222"/>
    </row>
    <row r="36" spans="2:18" s="219" customFormat="1" ht="15" customHeight="1">
      <c r="B36" s="220"/>
      <c r="R36" s="222"/>
    </row>
    <row r="37" spans="2:18" s="211" customFormat="1" ht="14.25" customHeight="1">
      <c r="B37" s="215"/>
      <c r="R37" s="216"/>
    </row>
    <row r="38" spans="2:18" s="219" customFormat="1" ht="15.75" customHeight="1">
      <c r="B38" s="220"/>
      <c r="D38" s="240" t="s">
        <v>51</v>
      </c>
      <c r="E38" s="226"/>
      <c r="F38" s="226"/>
      <c r="G38" s="226"/>
      <c r="H38" s="241"/>
      <c r="J38" s="240" t="s">
        <v>52</v>
      </c>
      <c r="K38" s="226"/>
      <c r="L38" s="226"/>
      <c r="M38" s="226"/>
      <c r="N38" s="226"/>
      <c r="O38" s="226"/>
      <c r="P38" s="241"/>
      <c r="R38" s="222"/>
    </row>
    <row r="39" spans="2:18" s="211" customFormat="1" ht="14.25" customHeight="1">
      <c r="B39" s="215"/>
      <c r="D39" s="242"/>
      <c r="H39" s="243"/>
      <c r="J39" s="242"/>
      <c r="P39" s="243"/>
      <c r="R39" s="216"/>
    </row>
    <row r="40" spans="2:18" s="211" customFormat="1" ht="14.25" customHeight="1">
      <c r="B40" s="215"/>
      <c r="D40" s="242"/>
      <c r="H40" s="243"/>
      <c r="J40" s="242"/>
      <c r="P40" s="243"/>
      <c r="R40" s="216"/>
    </row>
    <row r="41" spans="2:18" s="211" customFormat="1" ht="14.25" customHeight="1">
      <c r="B41" s="215"/>
      <c r="D41" s="242"/>
      <c r="H41" s="243"/>
      <c r="J41" s="242"/>
      <c r="P41" s="243"/>
      <c r="R41" s="216"/>
    </row>
    <row r="42" spans="2:18" s="211" customFormat="1" ht="14.25" customHeight="1">
      <c r="B42" s="215"/>
      <c r="D42" s="242"/>
      <c r="H42" s="243"/>
      <c r="J42" s="242"/>
      <c r="P42" s="243"/>
      <c r="R42" s="216"/>
    </row>
    <row r="43" spans="2:18" s="211" customFormat="1" ht="14.25" customHeight="1">
      <c r="B43" s="215"/>
      <c r="D43" s="242"/>
      <c r="H43" s="243"/>
      <c r="J43" s="242"/>
      <c r="P43" s="243"/>
      <c r="R43" s="216"/>
    </row>
    <row r="44" spans="2:18" s="211" customFormat="1" ht="14.25" customHeight="1">
      <c r="B44" s="215"/>
      <c r="D44" s="242"/>
      <c r="H44" s="243"/>
      <c r="J44" s="242"/>
      <c r="P44" s="243"/>
      <c r="R44" s="216"/>
    </row>
    <row r="45" spans="2:18" s="211" customFormat="1" ht="14.25" customHeight="1">
      <c r="B45" s="215"/>
      <c r="D45" s="242"/>
      <c r="H45" s="243"/>
      <c r="J45" s="242"/>
      <c r="P45" s="243"/>
      <c r="R45" s="216"/>
    </row>
    <row r="46" spans="2:18" s="211" customFormat="1" ht="14.25" customHeight="1">
      <c r="B46" s="215"/>
      <c r="D46" s="242"/>
      <c r="H46" s="243"/>
      <c r="J46" s="242"/>
      <c r="P46" s="243"/>
      <c r="R46" s="216"/>
    </row>
    <row r="47" spans="2:18" s="219" customFormat="1" ht="15.75" customHeight="1">
      <c r="B47" s="220"/>
      <c r="D47" s="244" t="s">
        <v>53</v>
      </c>
      <c r="E47" s="245"/>
      <c r="F47" s="245"/>
      <c r="G47" s="246" t="s">
        <v>54</v>
      </c>
      <c r="H47" s="247"/>
      <c r="J47" s="244" t="s">
        <v>53</v>
      </c>
      <c r="K47" s="245"/>
      <c r="L47" s="245"/>
      <c r="M47" s="245"/>
      <c r="N47" s="246" t="s">
        <v>54</v>
      </c>
      <c r="O47" s="245"/>
      <c r="P47" s="247"/>
      <c r="R47" s="222"/>
    </row>
    <row r="48" spans="2:18" s="211" customFormat="1" ht="14.25" customHeight="1">
      <c r="B48" s="215"/>
      <c r="R48" s="216"/>
    </row>
    <row r="49" spans="2:18" s="219" customFormat="1" ht="15.75" customHeight="1">
      <c r="B49" s="220"/>
      <c r="D49" s="240" t="s">
        <v>55</v>
      </c>
      <c r="E49" s="226"/>
      <c r="F49" s="226"/>
      <c r="G49" s="226"/>
      <c r="H49" s="241"/>
      <c r="J49" s="240" t="s">
        <v>56</v>
      </c>
      <c r="K49" s="226"/>
      <c r="L49" s="226"/>
      <c r="M49" s="226"/>
      <c r="N49" s="226"/>
      <c r="O49" s="226"/>
      <c r="P49" s="241"/>
      <c r="R49" s="222"/>
    </row>
    <row r="50" spans="2:18" s="211" customFormat="1" ht="14.25" customHeight="1">
      <c r="B50" s="215"/>
      <c r="D50" s="242"/>
      <c r="H50" s="243"/>
      <c r="J50" s="242"/>
      <c r="P50" s="243"/>
      <c r="R50" s="216"/>
    </row>
    <row r="51" spans="2:18" s="211" customFormat="1" ht="14.25" customHeight="1">
      <c r="B51" s="215"/>
      <c r="D51" s="242"/>
      <c r="H51" s="243"/>
      <c r="J51" s="242"/>
      <c r="P51" s="243"/>
      <c r="R51" s="216"/>
    </row>
    <row r="52" spans="2:18" s="211" customFormat="1" ht="14.25" customHeight="1">
      <c r="B52" s="215"/>
      <c r="D52" s="242"/>
      <c r="H52" s="243"/>
      <c r="J52" s="242"/>
      <c r="P52" s="243"/>
      <c r="R52" s="216"/>
    </row>
    <row r="53" spans="2:18" s="211" customFormat="1" ht="14.25" customHeight="1">
      <c r="B53" s="215"/>
      <c r="D53" s="242"/>
      <c r="H53" s="243"/>
      <c r="J53" s="242"/>
      <c r="P53" s="243"/>
      <c r="R53" s="216"/>
    </row>
    <row r="54" spans="2:18" s="211" customFormat="1" ht="14.25" customHeight="1">
      <c r="B54" s="215"/>
      <c r="D54" s="242"/>
      <c r="H54" s="243"/>
      <c r="J54" s="242"/>
      <c r="P54" s="243"/>
      <c r="R54" s="216"/>
    </row>
    <row r="55" spans="2:18" s="211" customFormat="1" ht="14.25" customHeight="1">
      <c r="B55" s="215"/>
      <c r="D55" s="242"/>
      <c r="H55" s="243"/>
      <c r="J55" s="242"/>
      <c r="P55" s="243"/>
      <c r="R55" s="216"/>
    </row>
    <row r="56" spans="2:18" s="211" customFormat="1" ht="14.25" customHeight="1">
      <c r="B56" s="215"/>
      <c r="D56" s="242"/>
      <c r="H56" s="243"/>
      <c r="J56" s="242"/>
      <c r="P56" s="243"/>
      <c r="R56" s="216"/>
    </row>
    <row r="57" spans="2:18" s="211" customFormat="1" ht="14.25" customHeight="1">
      <c r="B57" s="215"/>
      <c r="D57" s="242"/>
      <c r="H57" s="243"/>
      <c r="J57" s="242"/>
      <c r="P57" s="243"/>
      <c r="R57" s="216"/>
    </row>
    <row r="58" spans="2:18" s="219" customFormat="1" ht="15.75" customHeight="1">
      <c r="B58" s="220"/>
      <c r="D58" s="244" t="s">
        <v>53</v>
      </c>
      <c r="E58" s="245"/>
      <c r="F58" s="245"/>
      <c r="G58" s="246" t="s">
        <v>54</v>
      </c>
      <c r="H58" s="247"/>
      <c r="J58" s="244" t="s">
        <v>53</v>
      </c>
      <c r="K58" s="245"/>
      <c r="L58" s="245"/>
      <c r="M58" s="245"/>
      <c r="N58" s="246" t="s">
        <v>54</v>
      </c>
      <c r="O58" s="245"/>
      <c r="P58" s="247"/>
      <c r="R58" s="222"/>
    </row>
    <row r="59" spans="2:18" s="219" customFormat="1" ht="15" customHeight="1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50"/>
    </row>
    <row r="63" spans="2:18" s="219" customFormat="1" ht="7.5" customHeight="1">
      <c r="B63" s="25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3"/>
    </row>
    <row r="64" spans="2:18" s="219" customFormat="1" ht="37.5" customHeight="1">
      <c r="B64" s="220"/>
      <c r="C64" s="409" t="s">
        <v>103</v>
      </c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222"/>
    </row>
    <row r="65" spans="2:18" s="219" customFormat="1" ht="7.5" customHeight="1">
      <c r="B65" s="220"/>
      <c r="R65" s="222"/>
    </row>
    <row r="66" spans="2:18" s="219" customFormat="1" ht="30.75" customHeight="1">
      <c r="B66" s="220"/>
      <c r="C66" s="218" t="s">
        <v>14</v>
      </c>
      <c r="F66" s="410" t="str">
        <f>$F$6</f>
        <v>Rekonstrukce komunikace III/00312 ul. Rooseveltova úsek Kolovratská - Kuříčko v Říčanech</v>
      </c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R66" s="222"/>
    </row>
    <row r="67" spans="2:18" s="219" customFormat="1" ht="37.5" customHeight="1">
      <c r="B67" s="220"/>
      <c r="C67" s="254" t="s">
        <v>93</v>
      </c>
      <c r="F67" s="411" t="str">
        <f>$F$7</f>
        <v>IO 03 Chodníky, úsek Lipanská - Na Výšině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R67" s="222"/>
    </row>
    <row r="68" spans="2:18" s="219" customFormat="1" ht="7.5" customHeight="1">
      <c r="B68" s="220"/>
      <c r="R68" s="222"/>
    </row>
    <row r="69" spans="2:18" s="219" customFormat="1" ht="18.75" customHeight="1">
      <c r="B69" s="220"/>
      <c r="C69" s="218" t="s">
        <v>21</v>
      </c>
      <c r="F69" s="223" t="str">
        <f>$F$9</f>
        <v>Město Říčany</v>
      </c>
      <c r="K69" s="218" t="s">
        <v>23</v>
      </c>
      <c r="M69" s="400" t="str">
        <f>IF($O$9="","",$O$9)</f>
        <v>23.06.2014</v>
      </c>
      <c r="N69" s="398"/>
      <c r="O69" s="398"/>
      <c r="P69" s="398"/>
      <c r="R69" s="222"/>
    </row>
    <row r="70" spans="2:18" s="219" customFormat="1" ht="7.5" customHeight="1">
      <c r="B70" s="220"/>
      <c r="R70" s="222"/>
    </row>
    <row r="71" spans="2:18" s="219" customFormat="1" ht="15.75" customHeight="1">
      <c r="B71" s="220"/>
      <c r="C71" s="218" t="s">
        <v>26</v>
      </c>
      <c r="F71" s="223" t="str">
        <f>$E$12</f>
        <v>Město Říčany</v>
      </c>
      <c r="K71" s="218" t="s">
        <v>31</v>
      </c>
      <c r="M71" s="401" t="str">
        <f>$E$18</f>
        <v>Sella &amp; Agreta</v>
      </c>
      <c r="N71" s="398"/>
      <c r="O71" s="398"/>
      <c r="P71" s="398"/>
      <c r="Q71" s="398"/>
      <c r="R71" s="222"/>
    </row>
    <row r="72" spans="2:18" s="219" customFormat="1" ht="15" customHeight="1">
      <c r="B72" s="220"/>
      <c r="C72" s="218" t="s">
        <v>29</v>
      </c>
      <c r="F72" s="223" t="str">
        <f>IF($E$15="","",$E$15)</f>
        <v xml:space="preserve"> </v>
      </c>
      <c r="K72" s="218" t="s">
        <v>36</v>
      </c>
      <c r="M72" s="401" t="str">
        <f>$E$21</f>
        <v>Ing. Milan Petr</v>
      </c>
      <c r="N72" s="398"/>
      <c r="O72" s="398"/>
      <c r="P72" s="398"/>
      <c r="Q72" s="398"/>
      <c r="R72" s="222"/>
    </row>
    <row r="73" spans="2:18" s="219" customFormat="1" ht="11.25" customHeight="1">
      <c r="B73" s="220"/>
      <c r="R73" s="222"/>
    </row>
    <row r="74" spans="2:18" s="219" customFormat="1" ht="30" customHeight="1">
      <c r="B74" s="220"/>
      <c r="C74" s="415" t="s">
        <v>104</v>
      </c>
      <c r="D74" s="408"/>
      <c r="E74" s="408"/>
      <c r="F74" s="408"/>
      <c r="G74" s="408"/>
      <c r="H74" s="235"/>
      <c r="I74" s="235"/>
      <c r="J74" s="235"/>
      <c r="K74" s="235"/>
      <c r="L74" s="235"/>
      <c r="M74" s="235"/>
      <c r="N74" s="415" t="s">
        <v>105</v>
      </c>
      <c r="O74" s="398"/>
      <c r="P74" s="398"/>
      <c r="Q74" s="398"/>
      <c r="R74" s="222"/>
    </row>
    <row r="75" spans="2:18" s="219" customFormat="1" ht="11.25" customHeight="1">
      <c r="B75" s="220"/>
      <c r="R75" s="222"/>
    </row>
    <row r="76" spans="2:47" s="219" customFormat="1" ht="30" customHeight="1">
      <c r="B76" s="220"/>
      <c r="C76" s="255" t="s">
        <v>106</v>
      </c>
      <c r="N76" s="413">
        <f>ROUND($N$108,2)</f>
        <v>0</v>
      </c>
      <c r="O76" s="398"/>
      <c r="P76" s="398"/>
      <c r="Q76" s="398"/>
      <c r="R76" s="222"/>
      <c r="AU76" s="219" t="s">
        <v>107</v>
      </c>
    </row>
    <row r="77" spans="2:18" s="257" customFormat="1" ht="25.5" customHeight="1">
      <c r="B77" s="256"/>
      <c r="D77" s="258" t="s">
        <v>108</v>
      </c>
      <c r="N77" s="414">
        <f>ROUND($N$109,2)</f>
        <v>0</v>
      </c>
      <c r="O77" s="412"/>
      <c r="P77" s="412"/>
      <c r="Q77" s="412"/>
      <c r="R77" s="259"/>
    </row>
    <row r="78" spans="2:18" s="227" customFormat="1" ht="21" customHeight="1">
      <c r="B78" s="260"/>
      <c r="D78" s="261" t="s">
        <v>109</v>
      </c>
      <c r="N78" s="406">
        <f>ROUND($N$110,2)</f>
        <v>0</v>
      </c>
      <c r="O78" s="412"/>
      <c r="P78" s="412"/>
      <c r="Q78" s="412"/>
      <c r="R78" s="262"/>
    </row>
    <row r="79" spans="2:18" s="227" customFormat="1" ht="21" customHeight="1">
      <c r="B79" s="260"/>
      <c r="D79" s="261" t="s">
        <v>110</v>
      </c>
      <c r="N79" s="406">
        <f>ROUND($N$140,2)</f>
        <v>0</v>
      </c>
      <c r="O79" s="412"/>
      <c r="P79" s="412"/>
      <c r="Q79" s="412"/>
      <c r="R79" s="262"/>
    </row>
    <row r="80" spans="2:18" s="227" customFormat="1" ht="21" customHeight="1">
      <c r="B80" s="260"/>
      <c r="D80" s="261" t="s">
        <v>522</v>
      </c>
      <c r="N80" s="406">
        <f>ROUND($N$142,2)</f>
        <v>0</v>
      </c>
      <c r="O80" s="412"/>
      <c r="P80" s="412"/>
      <c r="Q80" s="412"/>
      <c r="R80" s="262"/>
    </row>
    <row r="81" spans="2:18" s="227" customFormat="1" ht="21" customHeight="1">
      <c r="B81" s="260"/>
      <c r="D81" s="261" t="s">
        <v>111</v>
      </c>
      <c r="N81" s="406">
        <f>ROUND($N$158,2)</f>
        <v>0</v>
      </c>
      <c r="O81" s="412"/>
      <c r="P81" s="412"/>
      <c r="Q81" s="412"/>
      <c r="R81" s="262"/>
    </row>
    <row r="82" spans="2:18" s="227" customFormat="1" ht="21" customHeight="1">
      <c r="B82" s="260"/>
      <c r="D82" s="261" t="s">
        <v>112</v>
      </c>
      <c r="N82" s="406">
        <f>ROUND($N$160,2)</f>
        <v>0</v>
      </c>
      <c r="O82" s="412"/>
      <c r="P82" s="412"/>
      <c r="Q82" s="412"/>
      <c r="R82" s="262"/>
    </row>
    <row r="83" spans="2:18" s="227" customFormat="1" ht="21" customHeight="1">
      <c r="B83" s="260"/>
      <c r="D83" s="261" t="s">
        <v>113</v>
      </c>
      <c r="N83" s="406">
        <f>ROUND($N$176,2)</f>
        <v>0</v>
      </c>
      <c r="O83" s="412"/>
      <c r="P83" s="412"/>
      <c r="Q83" s="412"/>
      <c r="R83" s="262"/>
    </row>
    <row r="84" spans="2:18" s="227" customFormat="1" ht="21" customHeight="1">
      <c r="B84" s="260"/>
      <c r="D84" s="261" t="s">
        <v>114</v>
      </c>
      <c r="N84" s="406">
        <f>ROUND($N$179,2)</f>
        <v>0</v>
      </c>
      <c r="O84" s="412"/>
      <c r="P84" s="412"/>
      <c r="Q84" s="412"/>
      <c r="R84" s="262"/>
    </row>
    <row r="85" spans="2:18" s="227" customFormat="1" ht="15.75" customHeight="1">
      <c r="B85" s="260"/>
      <c r="C85" s="227"/>
      <c r="D85" s="261" t="s">
        <v>115</v>
      </c>
      <c r="N85" s="406">
        <f>ROUND($N$190,2)</f>
        <v>0</v>
      </c>
      <c r="O85" s="412"/>
      <c r="P85" s="412"/>
      <c r="Q85" s="412"/>
      <c r="R85" s="262"/>
    </row>
    <row r="86" spans="2:18" s="219" customFormat="1" ht="22.5" customHeight="1">
      <c r="B86" s="220"/>
      <c r="R86" s="222"/>
    </row>
    <row r="87" spans="2:21" s="219" customFormat="1" ht="30" customHeight="1">
      <c r="B87" s="220"/>
      <c r="C87" s="255" t="s">
        <v>116</v>
      </c>
      <c r="N87" s="413">
        <f>ROUND($N$88+$N$89,2)</f>
        <v>0</v>
      </c>
      <c r="O87" s="398"/>
      <c r="P87" s="398"/>
      <c r="Q87" s="398"/>
      <c r="R87" s="222"/>
      <c r="T87" s="263"/>
      <c r="U87" s="264" t="s">
        <v>41</v>
      </c>
    </row>
    <row r="88" spans="2:62" s="219" customFormat="1" ht="18.75" customHeight="1">
      <c r="B88" s="220"/>
      <c r="D88" s="405" t="s">
        <v>117</v>
      </c>
      <c r="E88" s="398"/>
      <c r="F88" s="398"/>
      <c r="G88" s="398"/>
      <c r="H88" s="398"/>
      <c r="N88" s="406">
        <v>0</v>
      </c>
      <c r="O88" s="398"/>
      <c r="P88" s="398"/>
      <c r="Q88" s="398"/>
      <c r="R88" s="222"/>
      <c r="T88" s="265"/>
      <c r="U88" s="266" t="s">
        <v>42</v>
      </c>
      <c r="AY88" s="219" t="s">
        <v>118</v>
      </c>
      <c r="BE88" s="267">
        <f>IF($U$88="základní",$N$88,0)</f>
        <v>0</v>
      </c>
      <c r="BF88" s="267">
        <f>IF($U$88="snížená",$N$88,0)</f>
        <v>0</v>
      </c>
      <c r="BG88" s="267">
        <f>IF($U$88="zákl. přenesená",$N$88,0)</f>
        <v>0</v>
      </c>
      <c r="BH88" s="267">
        <f>IF($U$88="sníž. přenesená",$N$88,0)</f>
        <v>0</v>
      </c>
      <c r="BI88" s="267">
        <f>IF($U$88="nulová",$N$88,0)</f>
        <v>0</v>
      </c>
      <c r="BJ88" s="219" t="s">
        <v>20</v>
      </c>
    </row>
    <row r="89" spans="2:62" s="219" customFormat="1" ht="18.75" customHeight="1">
      <c r="B89" s="220"/>
      <c r="D89" s="405" t="s">
        <v>523</v>
      </c>
      <c r="E89" s="398"/>
      <c r="F89" s="398"/>
      <c r="G89" s="398"/>
      <c r="H89" s="398"/>
      <c r="N89" s="406">
        <v>0</v>
      </c>
      <c r="O89" s="398"/>
      <c r="P89" s="398"/>
      <c r="Q89" s="398"/>
      <c r="R89" s="222"/>
      <c r="T89" s="268"/>
      <c r="U89" s="269" t="s">
        <v>42</v>
      </c>
      <c r="AY89" s="219" t="s">
        <v>118</v>
      </c>
      <c r="BE89" s="267">
        <f>IF($U$89="základní",$N$89,0)</f>
        <v>0</v>
      </c>
      <c r="BF89" s="267">
        <f>IF($U$89="snížená",$N$89,0)</f>
        <v>0</v>
      </c>
      <c r="BG89" s="267">
        <f>IF($U$89="zákl. přenesená",$N$89,0)</f>
        <v>0</v>
      </c>
      <c r="BH89" s="267">
        <f>IF($U$89="sníž. přenesená",$N$89,0)</f>
        <v>0</v>
      </c>
      <c r="BI89" s="267">
        <f>IF($U$89="nulová",$N$89,0)</f>
        <v>0</v>
      </c>
      <c r="BJ89" s="219" t="s">
        <v>20</v>
      </c>
    </row>
    <row r="90" spans="2:18" s="219" customFormat="1" ht="18.75" customHeight="1">
      <c r="B90" s="220"/>
      <c r="R90" s="222"/>
    </row>
    <row r="91" spans="2:18" s="219" customFormat="1" ht="30" customHeight="1">
      <c r="B91" s="220"/>
      <c r="C91" s="270" t="s">
        <v>90</v>
      </c>
      <c r="D91" s="235"/>
      <c r="E91" s="235"/>
      <c r="F91" s="235"/>
      <c r="G91" s="235"/>
      <c r="H91" s="235"/>
      <c r="I91" s="235"/>
      <c r="J91" s="235"/>
      <c r="K91" s="235"/>
      <c r="L91" s="407">
        <f>ROUND(SUM($N$76+$N$87),2)</f>
        <v>0</v>
      </c>
      <c r="M91" s="408"/>
      <c r="N91" s="408"/>
      <c r="O91" s="408"/>
      <c r="P91" s="408"/>
      <c r="Q91" s="408"/>
      <c r="R91" s="222"/>
    </row>
    <row r="92" spans="2:18" s="219" customFormat="1" ht="7.5" customHeight="1">
      <c r="B92" s="248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</row>
    <row r="96" spans="2:18" s="219" customFormat="1" ht="7.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3"/>
    </row>
    <row r="97" spans="2:18" s="219" customFormat="1" ht="37.5" customHeight="1">
      <c r="B97" s="220"/>
      <c r="C97" s="409" t="s">
        <v>120</v>
      </c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222"/>
    </row>
    <row r="98" spans="2:18" s="219" customFormat="1" ht="7.5" customHeight="1">
      <c r="B98" s="220"/>
      <c r="R98" s="222"/>
    </row>
    <row r="99" spans="2:18" s="219" customFormat="1" ht="30.75" customHeight="1">
      <c r="B99" s="220"/>
      <c r="C99" s="218" t="s">
        <v>14</v>
      </c>
      <c r="F99" s="410" t="str">
        <f>$F$6</f>
        <v>Rekonstrukce komunikace III/00312 ul. Rooseveltova úsek Kolovratská - Kuříčko v Říčanech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R99" s="222"/>
    </row>
    <row r="100" spans="2:18" s="219" customFormat="1" ht="37.5" customHeight="1">
      <c r="B100" s="220"/>
      <c r="C100" s="254" t="s">
        <v>93</v>
      </c>
      <c r="F100" s="411" t="str">
        <f>$F$7</f>
        <v>IO 03 Chodníky, úsek Lipanská - Na Výšině</v>
      </c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R100" s="222"/>
    </row>
    <row r="101" spans="2:18" s="219" customFormat="1" ht="7.5" customHeight="1">
      <c r="B101" s="220"/>
      <c r="R101" s="222"/>
    </row>
    <row r="102" spans="2:18" s="219" customFormat="1" ht="18.75" customHeight="1">
      <c r="B102" s="220"/>
      <c r="C102" s="218" t="s">
        <v>21</v>
      </c>
      <c r="F102" s="223" t="str">
        <f>$F$9</f>
        <v>Město Říčany</v>
      </c>
      <c r="K102" s="218" t="s">
        <v>23</v>
      </c>
      <c r="M102" s="400" t="str">
        <f>IF($O$9="","",$O$9)</f>
        <v>23.06.2014</v>
      </c>
      <c r="N102" s="398"/>
      <c r="O102" s="398"/>
      <c r="P102" s="398"/>
      <c r="R102" s="222"/>
    </row>
    <row r="103" spans="2:18" s="219" customFormat="1" ht="7.5" customHeight="1">
      <c r="B103" s="220"/>
      <c r="R103" s="222"/>
    </row>
    <row r="104" spans="2:18" s="219" customFormat="1" ht="15.75" customHeight="1">
      <c r="B104" s="220"/>
      <c r="C104" s="218" t="s">
        <v>26</v>
      </c>
      <c r="F104" s="223" t="str">
        <f>$E$12</f>
        <v>Město Říčany</v>
      </c>
      <c r="K104" s="218" t="s">
        <v>31</v>
      </c>
      <c r="M104" s="401" t="str">
        <f>$E$18</f>
        <v>Sella &amp; Agreta</v>
      </c>
      <c r="N104" s="398"/>
      <c r="O104" s="398"/>
      <c r="P104" s="398"/>
      <c r="Q104" s="398"/>
      <c r="R104" s="222"/>
    </row>
    <row r="105" spans="2:18" s="219" customFormat="1" ht="15" customHeight="1">
      <c r="B105" s="220"/>
      <c r="C105" s="218" t="s">
        <v>29</v>
      </c>
      <c r="F105" s="223" t="str">
        <f>IF($E$15="","",$E$15)</f>
        <v xml:space="preserve"> </v>
      </c>
      <c r="K105" s="218" t="s">
        <v>36</v>
      </c>
      <c r="M105" s="401" t="str">
        <f>$E$21</f>
        <v>Ing. Milan Petr</v>
      </c>
      <c r="N105" s="398"/>
      <c r="O105" s="398"/>
      <c r="P105" s="398"/>
      <c r="Q105" s="398"/>
      <c r="R105" s="222"/>
    </row>
    <row r="106" spans="2:18" s="219" customFormat="1" ht="11.25" customHeight="1">
      <c r="B106" s="220"/>
      <c r="R106" s="222"/>
    </row>
    <row r="107" spans="2:27" s="275" customFormat="1" ht="30" customHeight="1">
      <c r="B107" s="271"/>
      <c r="C107" s="272" t="s">
        <v>121</v>
      </c>
      <c r="D107" s="273" t="s">
        <v>122</v>
      </c>
      <c r="E107" s="273" t="s">
        <v>59</v>
      </c>
      <c r="F107" s="402" t="s">
        <v>123</v>
      </c>
      <c r="G107" s="403"/>
      <c r="H107" s="403"/>
      <c r="I107" s="403"/>
      <c r="J107" s="273" t="s">
        <v>124</v>
      </c>
      <c r="K107" s="273" t="s">
        <v>125</v>
      </c>
      <c r="L107" s="402" t="s">
        <v>126</v>
      </c>
      <c r="M107" s="403"/>
      <c r="N107" s="402" t="s">
        <v>127</v>
      </c>
      <c r="O107" s="403"/>
      <c r="P107" s="403"/>
      <c r="Q107" s="404"/>
      <c r="R107" s="274"/>
      <c r="T107" s="276" t="s">
        <v>128</v>
      </c>
      <c r="U107" s="277" t="s">
        <v>41</v>
      </c>
      <c r="V107" s="277" t="s">
        <v>129</v>
      </c>
      <c r="W107" s="277" t="s">
        <v>130</v>
      </c>
      <c r="X107" s="277" t="s">
        <v>131</v>
      </c>
      <c r="Y107" s="277" t="s">
        <v>132</v>
      </c>
      <c r="Z107" s="277" t="s">
        <v>133</v>
      </c>
      <c r="AA107" s="278" t="s">
        <v>134</v>
      </c>
    </row>
    <row r="108" spans="2:63" s="219" customFormat="1" ht="30" customHeight="1">
      <c r="B108" s="220"/>
      <c r="C108" s="255" t="s">
        <v>101</v>
      </c>
      <c r="N108" s="397">
        <f>$BK$108</f>
        <v>0</v>
      </c>
      <c r="O108" s="398"/>
      <c r="P108" s="398"/>
      <c r="Q108" s="398"/>
      <c r="R108" s="222"/>
      <c r="T108" s="279"/>
      <c r="U108" s="226"/>
      <c r="V108" s="226"/>
      <c r="W108" s="280">
        <f>$W$109</f>
        <v>1599.963606</v>
      </c>
      <c r="X108" s="226"/>
      <c r="Y108" s="280">
        <f>$Y$109</f>
        <v>508.78476280000007</v>
      </c>
      <c r="Z108" s="226"/>
      <c r="AA108" s="281">
        <f>$AA$109</f>
        <v>529.489</v>
      </c>
      <c r="AT108" s="219" t="s">
        <v>76</v>
      </c>
      <c r="AU108" s="219" t="s">
        <v>107</v>
      </c>
      <c r="BK108" s="282">
        <f>$BK$109</f>
        <v>0</v>
      </c>
    </row>
    <row r="109" spans="2:63" s="284" customFormat="1" ht="37.5" customHeight="1">
      <c r="B109" s="283"/>
      <c r="D109" s="285" t="s">
        <v>108</v>
      </c>
      <c r="N109" s="399">
        <f>$BK$109</f>
        <v>0</v>
      </c>
      <c r="O109" s="390"/>
      <c r="P109" s="390"/>
      <c r="Q109" s="390"/>
      <c r="R109" s="286"/>
      <c r="T109" s="287"/>
      <c r="W109" s="288">
        <f>$W$110+$W$140+$W$142+$W$158+$W$160+$W$176+$W$179</f>
        <v>1599.963606</v>
      </c>
      <c r="Y109" s="288">
        <f>$Y$110+$Y$140+$Y$142+$Y$158+$Y$160+$Y$176+$Y$179</f>
        <v>508.78476280000007</v>
      </c>
      <c r="AA109" s="289">
        <f>$AA$110+$AA$140+$AA$142+$AA$158+$AA$160+$AA$176+$AA$179</f>
        <v>529.489</v>
      </c>
      <c r="AR109" s="290" t="s">
        <v>20</v>
      </c>
      <c r="AT109" s="290" t="s">
        <v>76</v>
      </c>
      <c r="AU109" s="290" t="s">
        <v>77</v>
      </c>
      <c r="AY109" s="290" t="s">
        <v>135</v>
      </c>
      <c r="BK109" s="291">
        <f>$BK$110+$BK$140+$BK$142+$BK$158+$BK$160+$BK$176+$BK$179</f>
        <v>0</v>
      </c>
    </row>
    <row r="110" spans="2:63" s="284" customFormat="1" ht="21" customHeight="1">
      <c r="B110" s="283"/>
      <c r="D110" s="292" t="s">
        <v>109</v>
      </c>
      <c r="N110" s="389">
        <f>$BK$110</f>
        <v>0</v>
      </c>
      <c r="O110" s="390"/>
      <c r="P110" s="390"/>
      <c r="Q110" s="390"/>
      <c r="R110" s="286"/>
      <c r="T110" s="287"/>
      <c r="W110" s="288">
        <f>SUM($W$111:$W$139)</f>
        <v>776.743716</v>
      </c>
      <c r="Y110" s="288">
        <f>SUM($Y$111:$Y$139)</f>
        <v>70.272</v>
      </c>
      <c r="AA110" s="289">
        <f>SUM($AA$111:$AA$139)</f>
        <v>529.243</v>
      </c>
      <c r="AR110" s="290" t="s">
        <v>20</v>
      </c>
      <c r="AT110" s="290" t="s">
        <v>76</v>
      </c>
      <c r="AU110" s="290" t="s">
        <v>20</v>
      </c>
      <c r="AY110" s="290" t="s">
        <v>135</v>
      </c>
      <c r="BK110" s="291">
        <f>SUM($BK$111:$BK$139)</f>
        <v>0</v>
      </c>
    </row>
    <row r="111" spans="2:64" s="219" customFormat="1" ht="27" customHeight="1" hidden="1">
      <c r="B111" s="220"/>
      <c r="C111" s="293" t="s">
        <v>20</v>
      </c>
      <c r="D111" s="293" t="s">
        <v>136</v>
      </c>
      <c r="E111" s="294" t="s">
        <v>524</v>
      </c>
      <c r="F111" s="391" t="s">
        <v>525</v>
      </c>
      <c r="G111" s="392"/>
      <c r="H111" s="392"/>
      <c r="I111" s="392"/>
      <c r="J111" s="295" t="s">
        <v>296</v>
      </c>
      <c r="K111" s="296">
        <v>0</v>
      </c>
      <c r="L111" s="393">
        <v>0</v>
      </c>
      <c r="M111" s="392"/>
      <c r="N111" s="393">
        <f>ROUND($L$111*$K$111,2)</f>
        <v>0</v>
      </c>
      <c r="O111" s="392"/>
      <c r="P111" s="392"/>
      <c r="Q111" s="392"/>
      <c r="R111" s="222"/>
      <c r="T111" s="297"/>
      <c r="U111" s="298" t="s">
        <v>42</v>
      </c>
      <c r="V111" s="299">
        <v>0.288</v>
      </c>
      <c r="W111" s="299">
        <f>$V$111*$K$111</f>
        <v>0</v>
      </c>
      <c r="X111" s="299">
        <v>0.00018</v>
      </c>
      <c r="Y111" s="299">
        <f>$X$111*$K$111</f>
        <v>0</v>
      </c>
      <c r="Z111" s="299">
        <v>0</v>
      </c>
      <c r="AA111" s="300">
        <f>$Z$111*$K$111</f>
        <v>0</v>
      </c>
      <c r="AR111" s="219" t="s">
        <v>140</v>
      </c>
      <c r="AT111" s="219" t="s">
        <v>136</v>
      </c>
      <c r="AU111" s="219" t="s">
        <v>80</v>
      </c>
      <c r="AY111" s="219" t="s">
        <v>135</v>
      </c>
      <c r="BE111" s="267">
        <f>IF($U$111="základní",$N$111,0)</f>
        <v>0</v>
      </c>
      <c r="BF111" s="267">
        <f>IF($U$111="snížená",$N$111,0)</f>
        <v>0</v>
      </c>
      <c r="BG111" s="267">
        <f>IF($U$111="zákl. přenesená",$N$111,0)</f>
        <v>0</v>
      </c>
      <c r="BH111" s="267">
        <f>IF($U$111="sníž. přenesená",$N$111,0)</f>
        <v>0</v>
      </c>
      <c r="BI111" s="267">
        <f>IF($U$111="nulová",$N$111,0)</f>
        <v>0</v>
      </c>
      <c r="BJ111" s="219" t="s">
        <v>20</v>
      </c>
      <c r="BK111" s="267">
        <f>ROUND($L$111*$K$111,2)</f>
        <v>0</v>
      </c>
      <c r="BL111" s="219" t="s">
        <v>140</v>
      </c>
    </row>
    <row r="112" spans="2:64" s="219" customFormat="1" ht="27" customHeight="1" hidden="1">
      <c r="B112" s="220"/>
      <c r="C112" s="293" t="s">
        <v>80</v>
      </c>
      <c r="D112" s="293" t="s">
        <v>136</v>
      </c>
      <c r="E112" s="294" t="s">
        <v>526</v>
      </c>
      <c r="F112" s="391" t="s">
        <v>527</v>
      </c>
      <c r="G112" s="392"/>
      <c r="H112" s="392"/>
      <c r="I112" s="392"/>
      <c r="J112" s="295" t="s">
        <v>139</v>
      </c>
      <c r="K112" s="296">
        <v>0</v>
      </c>
      <c r="L112" s="393">
        <v>0</v>
      </c>
      <c r="M112" s="392"/>
      <c r="N112" s="393">
        <f>ROUND($L$112*$K$112,2)</f>
        <v>0</v>
      </c>
      <c r="O112" s="392"/>
      <c r="P112" s="392"/>
      <c r="Q112" s="392"/>
      <c r="R112" s="222"/>
      <c r="T112" s="297"/>
      <c r="U112" s="298" t="s">
        <v>42</v>
      </c>
      <c r="V112" s="299">
        <v>0.172</v>
      </c>
      <c r="W112" s="299">
        <f>$V$112*$K$112</f>
        <v>0</v>
      </c>
      <c r="X112" s="299">
        <v>0</v>
      </c>
      <c r="Y112" s="299">
        <f>$X$112*$K$112</f>
        <v>0</v>
      </c>
      <c r="Z112" s="299">
        <v>0</v>
      </c>
      <c r="AA112" s="300">
        <f>$Z$112*$K$112</f>
        <v>0</v>
      </c>
      <c r="AR112" s="219" t="s">
        <v>140</v>
      </c>
      <c r="AT112" s="219" t="s">
        <v>136</v>
      </c>
      <c r="AU112" s="219" t="s">
        <v>80</v>
      </c>
      <c r="AY112" s="219" t="s">
        <v>135</v>
      </c>
      <c r="BE112" s="267">
        <f>IF($U$112="základní",$N$112,0)</f>
        <v>0</v>
      </c>
      <c r="BF112" s="267">
        <f>IF($U$112="snížená",$N$112,0)</f>
        <v>0</v>
      </c>
      <c r="BG112" s="267">
        <f>IF($U$112="zákl. přenesená",$N$112,0)</f>
        <v>0</v>
      </c>
      <c r="BH112" s="267">
        <f>IF($U$112="sníž. přenesená",$N$112,0)</f>
        <v>0</v>
      </c>
      <c r="BI112" s="267">
        <f>IF($U$112="nulová",$N$112,0)</f>
        <v>0</v>
      </c>
      <c r="BJ112" s="219" t="s">
        <v>20</v>
      </c>
      <c r="BK112" s="267">
        <f>ROUND($L$112*$K$112,2)</f>
        <v>0</v>
      </c>
      <c r="BL112" s="219" t="s">
        <v>140</v>
      </c>
    </row>
    <row r="113" spans="2:64" s="219" customFormat="1" ht="15.75" customHeight="1" hidden="1">
      <c r="B113" s="220"/>
      <c r="C113" s="293" t="s">
        <v>143</v>
      </c>
      <c r="D113" s="293" t="s">
        <v>136</v>
      </c>
      <c r="E113" s="294" t="s">
        <v>528</v>
      </c>
      <c r="F113" s="391" t="s">
        <v>529</v>
      </c>
      <c r="G113" s="392"/>
      <c r="H113" s="392"/>
      <c r="I113" s="392"/>
      <c r="J113" s="295" t="s">
        <v>296</v>
      </c>
      <c r="K113" s="296">
        <v>0</v>
      </c>
      <c r="L113" s="393">
        <v>0</v>
      </c>
      <c r="M113" s="392"/>
      <c r="N113" s="393">
        <f>ROUND($L$113*$K$113,2)</f>
        <v>0</v>
      </c>
      <c r="O113" s="392"/>
      <c r="P113" s="392"/>
      <c r="Q113" s="392"/>
      <c r="R113" s="222"/>
      <c r="T113" s="297"/>
      <c r="U113" s="298" t="s">
        <v>42</v>
      </c>
      <c r="V113" s="299">
        <v>0.49</v>
      </c>
      <c r="W113" s="299">
        <f>$V$113*$K$113</f>
        <v>0</v>
      </c>
      <c r="X113" s="299">
        <v>0</v>
      </c>
      <c r="Y113" s="299">
        <f>$X$113*$K$113</f>
        <v>0</v>
      </c>
      <c r="Z113" s="299">
        <v>0</v>
      </c>
      <c r="AA113" s="300">
        <f>$Z$113*$K$113</f>
        <v>0</v>
      </c>
      <c r="AR113" s="219" t="s">
        <v>140</v>
      </c>
      <c r="AT113" s="219" t="s">
        <v>136</v>
      </c>
      <c r="AU113" s="219" t="s">
        <v>80</v>
      </c>
      <c r="AY113" s="219" t="s">
        <v>135</v>
      </c>
      <c r="BE113" s="267">
        <f>IF($U$113="základní",$N$113,0)</f>
        <v>0</v>
      </c>
      <c r="BF113" s="267">
        <f>IF($U$113="snížená",$N$113,0)</f>
        <v>0</v>
      </c>
      <c r="BG113" s="267">
        <f>IF($U$113="zákl. přenesená",$N$113,0)</f>
        <v>0</v>
      </c>
      <c r="BH113" s="267">
        <f>IF($U$113="sníž. přenesená",$N$113,0)</f>
        <v>0</v>
      </c>
      <c r="BI113" s="267">
        <f>IF($U$113="nulová",$N$113,0)</f>
        <v>0</v>
      </c>
      <c r="BJ113" s="219" t="s">
        <v>20</v>
      </c>
      <c r="BK113" s="267">
        <f>ROUND($L$113*$K$113,2)</f>
        <v>0</v>
      </c>
      <c r="BL113" s="219" t="s">
        <v>140</v>
      </c>
    </row>
    <row r="114" spans="2:64" s="219" customFormat="1" ht="27" customHeight="1">
      <c r="B114" s="220"/>
      <c r="C114" s="293" t="s">
        <v>140</v>
      </c>
      <c r="D114" s="293" t="s">
        <v>136</v>
      </c>
      <c r="E114" s="294" t="s">
        <v>530</v>
      </c>
      <c r="F114" s="391" t="s">
        <v>531</v>
      </c>
      <c r="G114" s="392"/>
      <c r="H114" s="392"/>
      <c r="I114" s="392"/>
      <c r="J114" s="295" t="s">
        <v>164</v>
      </c>
      <c r="K114" s="296">
        <v>30</v>
      </c>
      <c r="L114" s="393">
        <v>0</v>
      </c>
      <c r="M114" s="392"/>
      <c r="N114" s="393">
        <f>ROUND($L$114*$K$114,2)</f>
        <v>0</v>
      </c>
      <c r="O114" s="392"/>
      <c r="P114" s="392"/>
      <c r="Q114" s="392"/>
      <c r="R114" s="222"/>
      <c r="T114" s="297"/>
      <c r="U114" s="298" t="s">
        <v>42</v>
      </c>
      <c r="V114" s="299">
        <v>2.32</v>
      </c>
      <c r="W114" s="299">
        <f>$V$114*$K$114</f>
        <v>69.6</v>
      </c>
      <c r="X114" s="299">
        <v>0</v>
      </c>
      <c r="Y114" s="299">
        <f>$X$114*$K$114</f>
        <v>0</v>
      </c>
      <c r="Z114" s="299">
        <v>0</v>
      </c>
      <c r="AA114" s="300">
        <f>$Z$114*$K$114</f>
        <v>0</v>
      </c>
      <c r="AR114" s="219" t="s">
        <v>140</v>
      </c>
      <c r="AT114" s="219" t="s">
        <v>136</v>
      </c>
      <c r="AU114" s="219" t="s">
        <v>80</v>
      </c>
      <c r="AY114" s="219" t="s">
        <v>135</v>
      </c>
      <c r="BE114" s="267">
        <f>IF($U$114="základní",$N$114,0)</f>
        <v>0</v>
      </c>
      <c r="BF114" s="267">
        <f>IF($U$114="snížená",$N$114,0)</f>
        <v>0</v>
      </c>
      <c r="BG114" s="267">
        <f>IF($U$114="zákl. přenesená",$N$114,0)</f>
        <v>0</v>
      </c>
      <c r="BH114" s="267">
        <f>IF($U$114="sníž. přenesená",$N$114,0)</f>
        <v>0</v>
      </c>
      <c r="BI114" s="267">
        <f>IF($U$114="nulová",$N$114,0)</f>
        <v>0</v>
      </c>
      <c r="BJ114" s="219" t="s">
        <v>20</v>
      </c>
      <c r="BK114" s="267">
        <f>ROUND($L$114*$K$114,2)</f>
        <v>0</v>
      </c>
      <c r="BL114" s="219" t="s">
        <v>140</v>
      </c>
    </row>
    <row r="115" spans="2:64" s="219" customFormat="1" ht="27" customHeight="1" hidden="1">
      <c r="B115" s="220"/>
      <c r="C115" s="293" t="s">
        <v>148</v>
      </c>
      <c r="D115" s="293" t="s">
        <v>136</v>
      </c>
      <c r="E115" s="294" t="s">
        <v>532</v>
      </c>
      <c r="F115" s="391" t="s">
        <v>533</v>
      </c>
      <c r="G115" s="392"/>
      <c r="H115" s="392"/>
      <c r="I115" s="392"/>
      <c r="J115" s="295" t="s">
        <v>296</v>
      </c>
      <c r="K115" s="296">
        <v>0</v>
      </c>
      <c r="L115" s="393">
        <v>0</v>
      </c>
      <c r="M115" s="392"/>
      <c r="N115" s="393">
        <f>ROUND($L$115*$K$115,2)</f>
        <v>0</v>
      </c>
      <c r="O115" s="392"/>
      <c r="P115" s="392"/>
      <c r="Q115" s="392"/>
      <c r="R115" s="222"/>
      <c r="T115" s="297"/>
      <c r="U115" s="298" t="s">
        <v>42</v>
      </c>
      <c r="V115" s="299">
        <v>0.622</v>
      </c>
      <c r="W115" s="299">
        <f>$V$115*$K$115</f>
        <v>0</v>
      </c>
      <c r="X115" s="299">
        <v>0</v>
      </c>
      <c r="Y115" s="299">
        <f>$X$115*$K$115</f>
        <v>0</v>
      </c>
      <c r="Z115" s="299">
        <v>0</v>
      </c>
      <c r="AA115" s="300">
        <f>$Z$115*$K$115</f>
        <v>0</v>
      </c>
      <c r="AR115" s="219" t="s">
        <v>140</v>
      </c>
      <c r="AT115" s="219" t="s">
        <v>136</v>
      </c>
      <c r="AU115" s="219" t="s">
        <v>80</v>
      </c>
      <c r="AY115" s="219" t="s">
        <v>135</v>
      </c>
      <c r="BE115" s="267">
        <f>IF($U$115="základní",$N$115,0)</f>
        <v>0</v>
      </c>
      <c r="BF115" s="267">
        <f>IF($U$115="snížená",$N$115,0)</f>
        <v>0</v>
      </c>
      <c r="BG115" s="267">
        <f>IF($U$115="zákl. přenesená",$N$115,0)</f>
        <v>0</v>
      </c>
      <c r="BH115" s="267">
        <f>IF($U$115="sníž. přenesená",$N$115,0)</f>
        <v>0</v>
      </c>
      <c r="BI115" s="267">
        <f>IF($U$115="nulová",$N$115,0)</f>
        <v>0</v>
      </c>
      <c r="BJ115" s="219" t="s">
        <v>20</v>
      </c>
      <c r="BK115" s="267">
        <f>ROUND($L$115*$K$115,2)</f>
        <v>0</v>
      </c>
      <c r="BL115" s="219" t="s">
        <v>140</v>
      </c>
    </row>
    <row r="116" spans="2:64" s="219" customFormat="1" ht="27" customHeight="1" hidden="1">
      <c r="B116" s="220"/>
      <c r="C116" s="293" t="s">
        <v>151</v>
      </c>
      <c r="D116" s="293" t="s">
        <v>136</v>
      </c>
      <c r="E116" s="294" t="s">
        <v>534</v>
      </c>
      <c r="F116" s="391" t="s">
        <v>535</v>
      </c>
      <c r="G116" s="392"/>
      <c r="H116" s="392"/>
      <c r="I116" s="392"/>
      <c r="J116" s="295" t="s">
        <v>164</v>
      </c>
      <c r="K116" s="296">
        <v>0</v>
      </c>
      <c r="L116" s="393">
        <v>0</v>
      </c>
      <c r="M116" s="392"/>
      <c r="N116" s="393">
        <f>ROUND($L$116*$K$116,2)</f>
        <v>0</v>
      </c>
      <c r="O116" s="392"/>
      <c r="P116" s="392"/>
      <c r="Q116" s="392"/>
      <c r="R116" s="222"/>
      <c r="T116" s="297"/>
      <c r="U116" s="298" t="s">
        <v>42</v>
      </c>
      <c r="V116" s="299">
        <v>0.116</v>
      </c>
      <c r="W116" s="299">
        <f>$V$116*$K$116</f>
        <v>0</v>
      </c>
      <c r="X116" s="299">
        <v>0</v>
      </c>
      <c r="Y116" s="299">
        <f>$X$116*$K$116</f>
        <v>0</v>
      </c>
      <c r="Z116" s="299">
        <v>0</v>
      </c>
      <c r="AA116" s="300">
        <f>$Z$116*$K$116</f>
        <v>0</v>
      </c>
      <c r="AR116" s="219" t="s">
        <v>140</v>
      </c>
      <c r="AT116" s="219" t="s">
        <v>136</v>
      </c>
      <c r="AU116" s="219" t="s">
        <v>80</v>
      </c>
      <c r="AY116" s="219" t="s">
        <v>135</v>
      </c>
      <c r="BE116" s="267">
        <f>IF($U$116="základní",$N$116,0)</f>
        <v>0</v>
      </c>
      <c r="BF116" s="267">
        <f>IF($U$116="snížená",$N$116,0)</f>
        <v>0</v>
      </c>
      <c r="BG116" s="267">
        <f>IF($U$116="zákl. přenesená",$N$116,0)</f>
        <v>0</v>
      </c>
      <c r="BH116" s="267">
        <f>IF($U$116="sníž. přenesená",$N$116,0)</f>
        <v>0</v>
      </c>
      <c r="BI116" s="267">
        <f>IF($U$116="nulová",$N$116,0)</f>
        <v>0</v>
      </c>
      <c r="BJ116" s="219" t="s">
        <v>20</v>
      </c>
      <c r="BK116" s="267">
        <f>ROUND($L$116*$K$116,2)</f>
        <v>0</v>
      </c>
      <c r="BL116" s="219" t="s">
        <v>140</v>
      </c>
    </row>
    <row r="117" spans="2:64" s="219" customFormat="1" ht="15.75" customHeight="1">
      <c r="B117" s="220"/>
      <c r="C117" s="293" t="s">
        <v>154</v>
      </c>
      <c r="D117" s="293" t="s">
        <v>136</v>
      </c>
      <c r="E117" s="294" t="s">
        <v>536</v>
      </c>
      <c r="F117" s="391" t="s">
        <v>537</v>
      </c>
      <c r="G117" s="392"/>
      <c r="H117" s="392"/>
      <c r="I117" s="392"/>
      <c r="J117" s="295" t="s">
        <v>160</v>
      </c>
      <c r="K117" s="296">
        <v>20</v>
      </c>
      <c r="L117" s="393">
        <v>0</v>
      </c>
      <c r="M117" s="392"/>
      <c r="N117" s="393">
        <f>ROUND($L$117*$K$117,2)</f>
        <v>0</v>
      </c>
      <c r="O117" s="392"/>
      <c r="P117" s="392"/>
      <c r="Q117" s="392"/>
      <c r="R117" s="222"/>
      <c r="T117" s="297"/>
      <c r="U117" s="298" t="s">
        <v>42</v>
      </c>
      <c r="V117" s="299">
        <v>0.227</v>
      </c>
      <c r="W117" s="299">
        <f>$V$117*$K$117</f>
        <v>4.54</v>
      </c>
      <c r="X117" s="299">
        <v>0</v>
      </c>
      <c r="Y117" s="299">
        <f>$X$117*$K$117</f>
        <v>0</v>
      </c>
      <c r="Z117" s="299">
        <v>0.23</v>
      </c>
      <c r="AA117" s="300">
        <f>$Z$117*$K$117</f>
        <v>4.6000000000000005</v>
      </c>
      <c r="AR117" s="219" t="s">
        <v>140</v>
      </c>
      <c r="AT117" s="219" t="s">
        <v>136</v>
      </c>
      <c r="AU117" s="219" t="s">
        <v>80</v>
      </c>
      <c r="AY117" s="219" t="s">
        <v>135</v>
      </c>
      <c r="BE117" s="267">
        <f>IF($U$117="základní",$N$117,0)</f>
        <v>0</v>
      </c>
      <c r="BF117" s="267">
        <f>IF($U$117="snížená",$N$117,0)</f>
        <v>0</v>
      </c>
      <c r="BG117" s="267">
        <f>IF($U$117="zákl. přenesená",$N$117,0)</f>
        <v>0</v>
      </c>
      <c r="BH117" s="267">
        <f>IF($U$117="sníž. přenesená",$N$117,0)</f>
        <v>0</v>
      </c>
      <c r="BI117" s="267">
        <f>IF($U$117="nulová",$N$117,0)</f>
        <v>0</v>
      </c>
      <c r="BJ117" s="219" t="s">
        <v>20</v>
      </c>
      <c r="BK117" s="267">
        <f>ROUND($L$117*$K$117,2)</f>
        <v>0</v>
      </c>
      <c r="BL117" s="219" t="s">
        <v>140</v>
      </c>
    </row>
    <row r="118" spans="2:64" s="219" customFormat="1" ht="27" customHeight="1" hidden="1">
      <c r="B118" s="220"/>
      <c r="C118" s="293" t="s">
        <v>157</v>
      </c>
      <c r="D118" s="293" t="s">
        <v>136</v>
      </c>
      <c r="E118" s="294" t="s">
        <v>141</v>
      </c>
      <c r="F118" s="391" t="s">
        <v>538</v>
      </c>
      <c r="G118" s="392"/>
      <c r="H118" s="392"/>
      <c r="I118" s="392"/>
      <c r="J118" s="295" t="s">
        <v>139</v>
      </c>
      <c r="K118" s="296">
        <v>0</v>
      </c>
      <c r="L118" s="393">
        <v>0</v>
      </c>
      <c r="M118" s="392"/>
      <c r="N118" s="393">
        <f>ROUND($L$118*$K$118,2)</f>
        <v>0</v>
      </c>
      <c r="O118" s="392"/>
      <c r="P118" s="392"/>
      <c r="Q118" s="392"/>
      <c r="R118" s="222"/>
      <c r="T118" s="297"/>
      <c r="U118" s="298" t="s">
        <v>42</v>
      </c>
      <c r="V118" s="299">
        <v>0.21</v>
      </c>
      <c r="W118" s="299">
        <f>$V$118*$K$118</f>
        <v>0</v>
      </c>
      <c r="X118" s="299">
        <v>0</v>
      </c>
      <c r="Y118" s="299">
        <f>$X$118*$K$118</f>
        <v>0</v>
      </c>
      <c r="Z118" s="299">
        <v>0.26</v>
      </c>
      <c r="AA118" s="300">
        <f>$Z$118*$K$118</f>
        <v>0</v>
      </c>
      <c r="AR118" s="219" t="s">
        <v>140</v>
      </c>
      <c r="AT118" s="219" t="s">
        <v>136</v>
      </c>
      <c r="AU118" s="219" t="s">
        <v>80</v>
      </c>
      <c r="AY118" s="219" t="s">
        <v>135</v>
      </c>
      <c r="BE118" s="267">
        <f>IF($U$118="základní",$N$118,0)</f>
        <v>0</v>
      </c>
      <c r="BF118" s="267">
        <f>IF($U$118="snížená",$N$118,0)</f>
        <v>0</v>
      </c>
      <c r="BG118" s="267">
        <f>IF($U$118="zákl. přenesená",$N$118,0)</f>
        <v>0</v>
      </c>
      <c r="BH118" s="267">
        <f>IF($U$118="sníž. přenesená",$N$118,0)</f>
        <v>0</v>
      </c>
      <c r="BI118" s="267">
        <f>IF($U$118="nulová",$N$118,0)</f>
        <v>0</v>
      </c>
      <c r="BJ118" s="219" t="s">
        <v>20</v>
      </c>
      <c r="BK118" s="267">
        <f>ROUND($L$118*$K$118,2)</f>
        <v>0</v>
      </c>
      <c r="BL118" s="219" t="s">
        <v>140</v>
      </c>
    </row>
    <row r="119" spans="2:64" s="219" customFormat="1" ht="27" customHeight="1">
      <c r="B119" s="220"/>
      <c r="C119" s="293" t="s">
        <v>161</v>
      </c>
      <c r="D119" s="293" t="s">
        <v>136</v>
      </c>
      <c r="E119" s="294" t="s">
        <v>539</v>
      </c>
      <c r="F119" s="391" t="s">
        <v>540</v>
      </c>
      <c r="G119" s="392"/>
      <c r="H119" s="392"/>
      <c r="I119" s="392"/>
      <c r="J119" s="295" t="s">
        <v>139</v>
      </c>
      <c r="K119" s="296">
        <v>903</v>
      </c>
      <c r="L119" s="393">
        <v>0</v>
      </c>
      <c r="M119" s="392"/>
      <c r="N119" s="393">
        <f>ROUND($L$119*$K$119,2)</f>
        <v>0</v>
      </c>
      <c r="O119" s="392"/>
      <c r="P119" s="392"/>
      <c r="Q119" s="392"/>
      <c r="R119" s="222"/>
      <c r="T119" s="297"/>
      <c r="U119" s="298" t="s">
        <v>42</v>
      </c>
      <c r="V119" s="299">
        <v>0.078</v>
      </c>
      <c r="W119" s="299">
        <f>$V$119*$K$119</f>
        <v>70.434</v>
      </c>
      <c r="X119" s="299">
        <v>0</v>
      </c>
      <c r="Y119" s="299">
        <f>$X$119*$K$119</f>
        <v>0</v>
      </c>
      <c r="Z119" s="299">
        <v>0.181</v>
      </c>
      <c r="AA119" s="300">
        <f>$Z$119*$K$119</f>
        <v>163.44299999999998</v>
      </c>
      <c r="AR119" s="219" t="s">
        <v>140</v>
      </c>
      <c r="AT119" s="219" t="s">
        <v>136</v>
      </c>
      <c r="AU119" s="219" t="s">
        <v>80</v>
      </c>
      <c r="AY119" s="219" t="s">
        <v>135</v>
      </c>
      <c r="BE119" s="267">
        <f>IF($U$119="základní",$N$119,0)</f>
        <v>0</v>
      </c>
      <c r="BF119" s="267">
        <f>IF($U$119="snížená",$N$119,0)</f>
        <v>0</v>
      </c>
      <c r="BG119" s="267">
        <f>IF($U$119="zákl. přenesená",$N$119,0)</f>
        <v>0</v>
      </c>
      <c r="BH119" s="267">
        <f>IF($U$119="sníž. přenesená",$N$119,0)</f>
        <v>0</v>
      </c>
      <c r="BI119" s="267">
        <f>IF($U$119="nulová",$N$119,0)</f>
        <v>0</v>
      </c>
      <c r="BJ119" s="219" t="s">
        <v>20</v>
      </c>
      <c r="BK119" s="267">
        <f>ROUND($L$119*$K$119,2)</f>
        <v>0</v>
      </c>
      <c r="BL119" s="219" t="s">
        <v>140</v>
      </c>
    </row>
    <row r="120" spans="2:64" s="219" customFormat="1" ht="27" customHeight="1">
      <c r="B120" s="220"/>
      <c r="C120" s="293" t="s">
        <v>24</v>
      </c>
      <c r="D120" s="293" t="s">
        <v>136</v>
      </c>
      <c r="E120" s="294" t="s">
        <v>541</v>
      </c>
      <c r="F120" s="391" t="s">
        <v>542</v>
      </c>
      <c r="G120" s="392"/>
      <c r="H120" s="392"/>
      <c r="I120" s="392"/>
      <c r="J120" s="295" t="s">
        <v>139</v>
      </c>
      <c r="K120" s="296">
        <v>903</v>
      </c>
      <c r="L120" s="393">
        <v>0</v>
      </c>
      <c r="M120" s="392"/>
      <c r="N120" s="393">
        <f>ROUND($L$120*$K$120,2)</f>
        <v>0</v>
      </c>
      <c r="O120" s="392"/>
      <c r="P120" s="392"/>
      <c r="Q120" s="392"/>
      <c r="R120" s="222"/>
      <c r="T120" s="297"/>
      <c r="U120" s="298" t="s">
        <v>42</v>
      </c>
      <c r="V120" s="299">
        <v>0.119</v>
      </c>
      <c r="W120" s="299">
        <f>$V$120*$K$120</f>
        <v>107.457</v>
      </c>
      <c r="X120" s="299">
        <v>0</v>
      </c>
      <c r="Y120" s="299">
        <f>$X$120*$K$120</f>
        <v>0</v>
      </c>
      <c r="Z120" s="299">
        <v>0.4</v>
      </c>
      <c r="AA120" s="300">
        <f>$Z$120*$K$120</f>
        <v>361.20000000000005</v>
      </c>
      <c r="AR120" s="219" t="s">
        <v>140</v>
      </c>
      <c r="AT120" s="219" t="s">
        <v>136</v>
      </c>
      <c r="AU120" s="219" t="s">
        <v>80</v>
      </c>
      <c r="AY120" s="219" t="s">
        <v>135</v>
      </c>
      <c r="BE120" s="267">
        <f>IF($U$120="základní",$N$120,0)</f>
        <v>0</v>
      </c>
      <c r="BF120" s="267">
        <f>IF($U$120="snížená",$N$120,0)</f>
        <v>0</v>
      </c>
      <c r="BG120" s="267">
        <f>IF($U$120="zákl. přenesená",$N$120,0)</f>
        <v>0</v>
      </c>
      <c r="BH120" s="267">
        <f>IF($U$120="sníž. přenesená",$N$120,0)</f>
        <v>0</v>
      </c>
      <c r="BI120" s="267">
        <f>IF($U$120="nulová",$N$120,0)</f>
        <v>0</v>
      </c>
      <c r="BJ120" s="219" t="s">
        <v>20</v>
      </c>
      <c r="BK120" s="267">
        <f>ROUND($L$120*$K$120,2)</f>
        <v>0</v>
      </c>
      <c r="BL120" s="219" t="s">
        <v>140</v>
      </c>
    </row>
    <row r="121" spans="2:64" s="219" customFormat="1" ht="15.75" customHeight="1" hidden="1">
      <c r="B121" s="220"/>
      <c r="C121" s="293" t="s">
        <v>167</v>
      </c>
      <c r="D121" s="293" t="s">
        <v>136</v>
      </c>
      <c r="E121" s="294" t="s">
        <v>543</v>
      </c>
      <c r="F121" s="391" t="s">
        <v>544</v>
      </c>
      <c r="G121" s="392"/>
      <c r="H121" s="392"/>
      <c r="I121" s="392"/>
      <c r="J121" s="295" t="s">
        <v>139</v>
      </c>
      <c r="K121" s="296">
        <v>0</v>
      </c>
      <c r="L121" s="393">
        <v>0</v>
      </c>
      <c r="M121" s="392"/>
      <c r="N121" s="393">
        <f>ROUND($L$121*$K$121,2)</f>
        <v>0</v>
      </c>
      <c r="O121" s="392"/>
      <c r="P121" s="392"/>
      <c r="Q121" s="392"/>
      <c r="R121" s="222"/>
      <c r="T121" s="297"/>
      <c r="U121" s="298" t="s">
        <v>42</v>
      </c>
      <c r="V121" s="299">
        <v>0.062</v>
      </c>
      <c r="W121" s="299">
        <f>$V$121*$K$121</f>
        <v>0</v>
      </c>
      <c r="X121" s="299">
        <v>0</v>
      </c>
      <c r="Y121" s="299">
        <f>$X$121*$K$121</f>
        <v>0</v>
      </c>
      <c r="Z121" s="299">
        <v>0.355</v>
      </c>
      <c r="AA121" s="300">
        <f>$Z$121*$K$121</f>
        <v>0</v>
      </c>
      <c r="AR121" s="219" t="s">
        <v>140</v>
      </c>
      <c r="AT121" s="219" t="s">
        <v>136</v>
      </c>
      <c r="AU121" s="219" t="s">
        <v>80</v>
      </c>
      <c r="AY121" s="219" t="s">
        <v>135</v>
      </c>
      <c r="BE121" s="267">
        <f>IF($U$121="základní",$N$121,0)</f>
        <v>0</v>
      </c>
      <c r="BF121" s="267">
        <f>IF($U$121="snížená",$N$121,0)</f>
        <v>0</v>
      </c>
      <c r="BG121" s="267">
        <f>IF($U$121="zákl. přenesená",$N$121,0)</f>
        <v>0</v>
      </c>
      <c r="BH121" s="267">
        <f>IF($U$121="sníž. přenesená",$N$121,0)</f>
        <v>0</v>
      </c>
      <c r="BI121" s="267">
        <f>IF($U$121="nulová",$N$121,0)</f>
        <v>0</v>
      </c>
      <c r="BJ121" s="219" t="s">
        <v>20</v>
      </c>
      <c r="BK121" s="267">
        <f>ROUND($L$121*$K$121,2)</f>
        <v>0</v>
      </c>
      <c r="BL121" s="219" t="s">
        <v>140</v>
      </c>
    </row>
    <row r="122" spans="2:64" s="219" customFormat="1" ht="27" customHeight="1">
      <c r="B122" s="220"/>
      <c r="C122" s="293" t="s">
        <v>170</v>
      </c>
      <c r="D122" s="293" t="s">
        <v>136</v>
      </c>
      <c r="E122" s="294" t="s">
        <v>162</v>
      </c>
      <c r="F122" s="391" t="s">
        <v>163</v>
      </c>
      <c r="G122" s="392"/>
      <c r="H122" s="392"/>
      <c r="I122" s="392"/>
      <c r="J122" s="295" t="s">
        <v>164</v>
      </c>
      <c r="K122" s="296">
        <v>50</v>
      </c>
      <c r="L122" s="393">
        <v>0</v>
      </c>
      <c r="M122" s="392"/>
      <c r="N122" s="393">
        <f>ROUND($L$122*$K$122,2)</f>
        <v>0</v>
      </c>
      <c r="O122" s="392"/>
      <c r="P122" s="392"/>
      <c r="Q122" s="392"/>
      <c r="R122" s="222"/>
      <c r="T122" s="297"/>
      <c r="U122" s="298" t="s">
        <v>42</v>
      </c>
      <c r="V122" s="299">
        <v>1.548</v>
      </c>
      <c r="W122" s="299">
        <f>$V$122*$K$122</f>
        <v>77.4</v>
      </c>
      <c r="X122" s="299">
        <v>0</v>
      </c>
      <c r="Y122" s="299">
        <f>$X$122*$K$122</f>
        <v>0</v>
      </c>
      <c r="Z122" s="299">
        <v>0</v>
      </c>
      <c r="AA122" s="300">
        <f>$Z$122*$K$122</f>
        <v>0</v>
      </c>
      <c r="AR122" s="219" t="s">
        <v>140</v>
      </c>
      <c r="AT122" s="219" t="s">
        <v>136</v>
      </c>
      <c r="AU122" s="219" t="s">
        <v>80</v>
      </c>
      <c r="AY122" s="219" t="s">
        <v>135</v>
      </c>
      <c r="BE122" s="267">
        <f>IF($U$122="základní",$N$122,0)</f>
        <v>0</v>
      </c>
      <c r="BF122" s="267">
        <f>IF($U$122="snížená",$N$122,0)</f>
        <v>0</v>
      </c>
      <c r="BG122" s="267">
        <f>IF($U$122="zákl. přenesená",$N$122,0)</f>
        <v>0</v>
      </c>
      <c r="BH122" s="267">
        <f>IF($U$122="sníž. přenesená",$N$122,0)</f>
        <v>0</v>
      </c>
      <c r="BI122" s="267">
        <f>IF($U$122="nulová",$N$122,0)</f>
        <v>0</v>
      </c>
      <c r="BJ122" s="219" t="s">
        <v>20</v>
      </c>
      <c r="BK122" s="267">
        <f>ROUND($L$122*$K$122,2)</f>
        <v>0</v>
      </c>
      <c r="BL122" s="219" t="s">
        <v>140</v>
      </c>
    </row>
    <row r="123" spans="2:64" s="219" customFormat="1" ht="27" customHeight="1">
      <c r="B123" s="220"/>
      <c r="C123" s="293" t="s">
        <v>174</v>
      </c>
      <c r="D123" s="293" t="s">
        <v>136</v>
      </c>
      <c r="E123" s="294" t="s">
        <v>545</v>
      </c>
      <c r="F123" s="391" t="s">
        <v>546</v>
      </c>
      <c r="G123" s="392"/>
      <c r="H123" s="392"/>
      <c r="I123" s="392"/>
      <c r="J123" s="295" t="s">
        <v>164</v>
      </c>
      <c r="K123" s="296">
        <v>2.5</v>
      </c>
      <c r="L123" s="393">
        <v>0</v>
      </c>
      <c r="M123" s="392"/>
      <c r="N123" s="393">
        <f>ROUND($L$123*$K$123,2)</f>
        <v>0</v>
      </c>
      <c r="O123" s="392"/>
      <c r="P123" s="392"/>
      <c r="Q123" s="392"/>
      <c r="R123" s="222"/>
      <c r="T123" s="297"/>
      <c r="U123" s="298" t="s">
        <v>42</v>
      </c>
      <c r="V123" s="299">
        <v>16.002</v>
      </c>
      <c r="W123" s="299">
        <f>$V$123*$K$123</f>
        <v>40.004999999999995</v>
      </c>
      <c r="X123" s="299">
        <v>0</v>
      </c>
      <c r="Y123" s="299">
        <f>$X$123*$K$123</f>
        <v>0</v>
      </c>
      <c r="Z123" s="299">
        <v>0</v>
      </c>
      <c r="AA123" s="300">
        <f>$Z$123*$K$123</f>
        <v>0</v>
      </c>
      <c r="AR123" s="219" t="s">
        <v>140</v>
      </c>
      <c r="AT123" s="219" t="s">
        <v>136</v>
      </c>
      <c r="AU123" s="219" t="s">
        <v>80</v>
      </c>
      <c r="AY123" s="219" t="s">
        <v>135</v>
      </c>
      <c r="BE123" s="267">
        <f>IF($U$123="základní",$N$123,0)</f>
        <v>0</v>
      </c>
      <c r="BF123" s="267">
        <f>IF($U$123="snížená",$N$123,0)</f>
        <v>0</v>
      </c>
      <c r="BG123" s="267">
        <f>IF($U$123="zákl. přenesená",$N$123,0)</f>
        <v>0</v>
      </c>
      <c r="BH123" s="267">
        <f>IF($U$123="sníž. přenesená",$N$123,0)</f>
        <v>0</v>
      </c>
      <c r="BI123" s="267">
        <f>IF($U$123="nulová",$N$123,0)</f>
        <v>0</v>
      </c>
      <c r="BJ123" s="219" t="s">
        <v>20</v>
      </c>
      <c r="BK123" s="267">
        <f>ROUND($L$123*$K$123,2)</f>
        <v>0</v>
      </c>
      <c r="BL123" s="219" t="s">
        <v>140</v>
      </c>
    </row>
    <row r="124" spans="2:64" s="219" customFormat="1" ht="27" customHeight="1">
      <c r="B124" s="220"/>
      <c r="C124" s="293" t="s">
        <v>177</v>
      </c>
      <c r="D124" s="293" t="s">
        <v>136</v>
      </c>
      <c r="E124" s="294" t="s">
        <v>547</v>
      </c>
      <c r="F124" s="391" t="s">
        <v>548</v>
      </c>
      <c r="G124" s="392"/>
      <c r="H124" s="392"/>
      <c r="I124" s="392"/>
      <c r="J124" s="295" t="s">
        <v>164</v>
      </c>
      <c r="K124" s="296">
        <v>62</v>
      </c>
      <c r="L124" s="393">
        <v>0</v>
      </c>
      <c r="M124" s="392"/>
      <c r="N124" s="393">
        <f>ROUND($L$124*$K$124,2)</f>
        <v>0</v>
      </c>
      <c r="O124" s="392"/>
      <c r="P124" s="392"/>
      <c r="Q124" s="392"/>
      <c r="R124" s="222"/>
      <c r="T124" s="297"/>
      <c r="U124" s="298" t="s">
        <v>42</v>
      </c>
      <c r="V124" s="299">
        <v>0.818</v>
      </c>
      <c r="W124" s="299">
        <f>$V$124*$K$124</f>
        <v>50.715999999999994</v>
      </c>
      <c r="X124" s="299">
        <v>0</v>
      </c>
      <c r="Y124" s="299">
        <f>$X$124*$K$124</f>
        <v>0</v>
      </c>
      <c r="Z124" s="299">
        <v>0</v>
      </c>
      <c r="AA124" s="300">
        <f>$Z$124*$K$124</f>
        <v>0</v>
      </c>
      <c r="AR124" s="219" t="s">
        <v>140</v>
      </c>
      <c r="AT124" s="219" t="s">
        <v>136</v>
      </c>
      <c r="AU124" s="219" t="s">
        <v>80</v>
      </c>
      <c r="AY124" s="219" t="s">
        <v>135</v>
      </c>
      <c r="BE124" s="267">
        <f>IF($U$124="základní",$N$124,0)</f>
        <v>0</v>
      </c>
      <c r="BF124" s="267">
        <f>IF($U$124="snížená",$N$124,0)</f>
        <v>0</v>
      </c>
      <c r="BG124" s="267">
        <f>IF($U$124="zákl. přenesená",$N$124,0)</f>
        <v>0</v>
      </c>
      <c r="BH124" s="267">
        <f>IF($U$124="sníž. přenesená",$N$124,0)</f>
        <v>0</v>
      </c>
      <c r="BI124" s="267">
        <f>IF($U$124="nulová",$N$124,0)</f>
        <v>0</v>
      </c>
      <c r="BJ124" s="219" t="s">
        <v>20</v>
      </c>
      <c r="BK124" s="267">
        <f>ROUND($L$124*$K$124,2)</f>
        <v>0</v>
      </c>
      <c r="BL124" s="219" t="s">
        <v>140</v>
      </c>
    </row>
    <row r="125" spans="2:64" s="219" customFormat="1" ht="27" customHeight="1">
      <c r="B125" s="220"/>
      <c r="C125" s="293" t="s">
        <v>8</v>
      </c>
      <c r="D125" s="293" t="s">
        <v>136</v>
      </c>
      <c r="E125" s="294" t="s">
        <v>189</v>
      </c>
      <c r="F125" s="391" t="s">
        <v>190</v>
      </c>
      <c r="G125" s="392"/>
      <c r="H125" s="392"/>
      <c r="I125" s="392"/>
      <c r="J125" s="295" t="s">
        <v>164</v>
      </c>
      <c r="K125" s="296">
        <v>92</v>
      </c>
      <c r="L125" s="393">
        <v>0</v>
      </c>
      <c r="M125" s="392"/>
      <c r="N125" s="393">
        <f>ROUND($L$125*$K$125,2)</f>
        <v>0</v>
      </c>
      <c r="O125" s="392"/>
      <c r="P125" s="392"/>
      <c r="Q125" s="392"/>
      <c r="R125" s="222"/>
      <c r="T125" s="297"/>
      <c r="U125" s="298" t="s">
        <v>42</v>
      </c>
      <c r="V125" s="299">
        <v>0.046</v>
      </c>
      <c r="W125" s="299">
        <f>$V$125*$K$125</f>
        <v>4.232</v>
      </c>
      <c r="X125" s="299">
        <v>0</v>
      </c>
      <c r="Y125" s="299">
        <f>$X$125*$K$125</f>
        <v>0</v>
      </c>
      <c r="Z125" s="299">
        <v>0</v>
      </c>
      <c r="AA125" s="300">
        <f>$Z$125*$K$125</f>
        <v>0</v>
      </c>
      <c r="AR125" s="219" t="s">
        <v>140</v>
      </c>
      <c r="AT125" s="219" t="s">
        <v>136</v>
      </c>
      <c r="AU125" s="219" t="s">
        <v>80</v>
      </c>
      <c r="AY125" s="219" t="s">
        <v>135</v>
      </c>
      <c r="BE125" s="267">
        <f>IF($U$125="základní",$N$125,0)</f>
        <v>0</v>
      </c>
      <c r="BF125" s="267">
        <f>IF($U$125="snížená",$N$125,0)</f>
        <v>0</v>
      </c>
      <c r="BG125" s="267">
        <f>IF($U$125="zákl. přenesená",$N$125,0)</f>
        <v>0</v>
      </c>
      <c r="BH125" s="267">
        <f>IF($U$125="sníž. přenesená",$N$125,0)</f>
        <v>0</v>
      </c>
      <c r="BI125" s="267">
        <f>IF($U$125="nulová",$N$125,0)</f>
        <v>0</v>
      </c>
      <c r="BJ125" s="219" t="s">
        <v>20</v>
      </c>
      <c r="BK125" s="267">
        <f>ROUND($L$125*$K$125,2)</f>
        <v>0</v>
      </c>
      <c r="BL125" s="219" t="s">
        <v>140</v>
      </c>
    </row>
    <row r="126" spans="2:64" s="219" customFormat="1" ht="27" customHeight="1">
      <c r="B126" s="220"/>
      <c r="C126" s="293" t="s">
        <v>182</v>
      </c>
      <c r="D126" s="293" t="s">
        <v>136</v>
      </c>
      <c r="E126" s="294" t="s">
        <v>192</v>
      </c>
      <c r="F126" s="391" t="s">
        <v>193</v>
      </c>
      <c r="G126" s="392"/>
      <c r="H126" s="392"/>
      <c r="I126" s="392"/>
      <c r="J126" s="295" t="s">
        <v>164</v>
      </c>
      <c r="K126" s="296">
        <v>92</v>
      </c>
      <c r="L126" s="393">
        <v>0</v>
      </c>
      <c r="M126" s="392"/>
      <c r="N126" s="393">
        <f>ROUND($L$126*$K$126,2)</f>
        <v>0</v>
      </c>
      <c r="O126" s="392"/>
      <c r="P126" s="392"/>
      <c r="Q126" s="392"/>
      <c r="R126" s="222"/>
      <c r="T126" s="297"/>
      <c r="U126" s="298" t="s">
        <v>42</v>
      </c>
      <c r="V126" s="299">
        <v>0.083</v>
      </c>
      <c r="W126" s="299">
        <f>$V$126*$K$126</f>
        <v>7.636</v>
      </c>
      <c r="X126" s="299">
        <v>0</v>
      </c>
      <c r="Y126" s="299">
        <f>$X$126*$K$126</f>
        <v>0</v>
      </c>
      <c r="Z126" s="299">
        <v>0</v>
      </c>
      <c r="AA126" s="300">
        <f>$Z$126*$K$126</f>
        <v>0</v>
      </c>
      <c r="AR126" s="219" t="s">
        <v>140</v>
      </c>
      <c r="AT126" s="219" t="s">
        <v>136</v>
      </c>
      <c r="AU126" s="219" t="s">
        <v>80</v>
      </c>
      <c r="AY126" s="219" t="s">
        <v>135</v>
      </c>
      <c r="BE126" s="267">
        <f>IF($U$126="základní",$N$126,0)</f>
        <v>0</v>
      </c>
      <c r="BF126" s="267">
        <f>IF($U$126="snížená",$N$126,0)</f>
        <v>0</v>
      </c>
      <c r="BG126" s="267">
        <f>IF($U$126="zákl. přenesená",$N$126,0)</f>
        <v>0</v>
      </c>
      <c r="BH126" s="267">
        <f>IF($U$126="sníž. přenesená",$N$126,0)</f>
        <v>0</v>
      </c>
      <c r="BI126" s="267">
        <f>IF($U$126="nulová",$N$126,0)</f>
        <v>0</v>
      </c>
      <c r="BJ126" s="219" t="s">
        <v>20</v>
      </c>
      <c r="BK126" s="267">
        <f>ROUND($L$126*$K$126,2)</f>
        <v>0</v>
      </c>
      <c r="BL126" s="219" t="s">
        <v>140</v>
      </c>
    </row>
    <row r="127" spans="2:64" s="219" customFormat="1" ht="27" customHeight="1">
      <c r="B127" s="220"/>
      <c r="C127" s="293" t="s">
        <v>185</v>
      </c>
      <c r="D127" s="293" t="s">
        <v>136</v>
      </c>
      <c r="E127" s="294" t="s">
        <v>202</v>
      </c>
      <c r="F127" s="391" t="s">
        <v>203</v>
      </c>
      <c r="G127" s="392"/>
      <c r="H127" s="392"/>
      <c r="I127" s="392"/>
      <c r="J127" s="295" t="s">
        <v>164</v>
      </c>
      <c r="K127" s="296">
        <v>92</v>
      </c>
      <c r="L127" s="393">
        <v>0</v>
      </c>
      <c r="M127" s="392"/>
      <c r="N127" s="393">
        <f>ROUND($L$127*$K$127,2)</f>
        <v>0</v>
      </c>
      <c r="O127" s="392"/>
      <c r="P127" s="392"/>
      <c r="Q127" s="392"/>
      <c r="R127" s="222"/>
      <c r="T127" s="297"/>
      <c r="U127" s="298" t="s">
        <v>42</v>
      </c>
      <c r="V127" s="299">
        <v>0.097</v>
      </c>
      <c r="W127" s="299">
        <f>$V$127*$K$127</f>
        <v>8.924</v>
      </c>
      <c r="X127" s="299">
        <v>0</v>
      </c>
      <c r="Y127" s="299">
        <f>$X$127*$K$127</f>
        <v>0</v>
      </c>
      <c r="Z127" s="299">
        <v>0</v>
      </c>
      <c r="AA127" s="300">
        <f>$Z$127*$K$127</f>
        <v>0</v>
      </c>
      <c r="AR127" s="219" t="s">
        <v>140</v>
      </c>
      <c r="AT127" s="219" t="s">
        <v>136</v>
      </c>
      <c r="AU127" s="219" t="s">
        <v>80</v>
      </c>
      <c r="AY127" s="219" t="s">
        <v>135</v>
      </c>
      <c r="BE127" s="267">
        <f>IF($U$127="základní",$N$127,0)</f>
        <v>0</v>
      </c>
      <c r="BF127" s="267">
        <f>IF($U$127="snížená",$N$127,0)</f>
        <v>0</v>
      </c>
      <c r="BG127" s="267">
        <f>IF($U$127="zákl. přenesená",$N$127,0)</f>
        <v>0</v>
      </c>
      <c r="BH127" s="267">
        <f>IF($U$127="sníž. přenesená",$N$127,0)</f>
        <v>0</v>
      </c>
      <c r="BI127" s="267">
        <f>IF($U$127="nulová",$N$127,0)</f>
        <v>0</v>
      </c>
      <c r="BJ127" s="219" t="s">
        <v>20</v>
      </c>
      <c r="BK127" s="267">
        <f>ROUND($L$127*$K$127,2)</f>
        <v>0</v>
      </c>
      <c r="BL127" s="219" t="s">
        <v>140</v>
      </c>
    </row>
    <row r="128" spans="2:64" s="219" customFormat="1" ht="27" customHeight="1" hidden="1">
      <c r="B128" s="220"/>
      <c r="C128" s="293" t="s">
        <v>188</v>
      </c>
      <c r="D128" s="293" t="s">
        <v>136</v>
      </c>
      <c r="E128" s="294" t="s">
        <v>549</v>
      </c>
      <c r="F128" s="391" t="s">
        <v>550</v>
      </c>
      <c r="G128" s="392"/>
      <c r="H128" s="392"/>
      <c r="I128" s="392"/>
      <c r="J128" s="295" t="s">
        <v>164</v>
      </c>
      <c r="K128" s="296">
        <v>0</v>
      </c>
      <c r="L128" s="393">
        <v>0</v>
      </c>
      <c r="M128" s="392"/>
      <c r="N128" s="393">
        <f>ROUND($L$128*$K$128,2)</f>
        <v>0</v>
      </c>
      <c r="O128" s="392"/>
      <c r="P128" s="392"/>
      <c r="Q128" s="392"/>
      <c r="R128" s="222"/>
      <c r="T128" s="297"/>
      <c r="U128" s="298" t="s">
        <v>42</v>
      </c>
      <c r="V128" s="299">
        <v>0.043</v>
      </c>
      <c r="W128" s="299">
        <f>$V$128*$K$128</f>
        <v>0</v>
      </c>
      <c r="X128" s="299">
        <v>0</v>
      </c>
      <c r="Y128" s="299">
        <f>$X$128*$K$128</f>
        <v>0</v>
      </c>
      <c r="Z128" s="299">
        <v>0</v>
      </c>
      <c r="AA128" s="300">
        <f>$Z$128*$K$128</f>
        <v>0</v>
      </c>
      <c r="AR128" s="219" t="s">
        <v>140</v>
      </c>
      <c r="AT128" s="219" t="s">
        <v>136</v>
      </c>
      <c r="AU128" s="219" t="s">
        <v>80</v>
      </c>
      <c r="AY128" s="219" t="s">
        <v>135</v>
      </c>
      <c r="BE128" s="267">
        <f>IF($U$128="základní",$N$128,0)</f>
        <v>0</v>
      </c>
      <c r="BF128" s="267">
        <f>IF($U$128="snížená",$N$128,0)</f>
        <v>0</v>
      </c>
      <c r="BG128" s="267">
        <f>IF($U$128="zákl. přenesená",$N$128,0)</f>
        <v>0</v>
      </c>
      <c r="BH128" s="267">
        <f>IF($U$128="sníž. přenesená",$N$128,0)</f>
        <v>0</v>
      </c>
      <c r="BI128" s="267">
        <f>IF($U$128="nulová",$N$128,0)</f>
        <v>0</v>
      </c>
      <c r="BJ128" s="219" t="s">
        <v>20</v>
      </c>
      <c r="BK128" s="267">
        <f>ROUND($L$128*$K$128,2)</f>
        <v>0</v>
      </c>
      <c r="BL128" s="219" t="s">
        <v>140</v>
      </c>
    </row>
    <row r="129" spans="2:64" s="219" customFormat="1" ht="15.75" customHeight="1">
      <c r="B129" s="220"/>
      <c r="C129" s="293" t="s">
        <v>191</v>
      </c>
      <c r="D129" s="293" t="s">
        <v>136</v>
      </c>
      <c r="E129" s="294" t="s">
        <v>215</v>
      </c>
      <c r="F129" s="391" t="s">
        <v>216</v>
      </c>
      <c r="G129" s="392"/>
      <c r="H129" s="392"/>
      <c r="I129" s="392"/>
      <c r="J129" s="295" t="s">
        <v>164</v>
      </c>
      <c r="K129" s="296">
        <v>92</v>
      </c>
      <c r="L129" s="393">
        <v>0</v>
      </c>
      <c r="M129" s="392"/>
      <c r="N129" s="393">
        <f>ROUND($L$129*$K$129,2)</f>
        <v>0</v>
      </c>
      <c r="O129" s="392"/>
      <c r="P129" s="392"/>
      <c r="Q129" s="392"/>
      <c r="R129" s="222"/>
      <c r="T129" s="297"/>
      <c r="U129" s="298" t="s">
        <v>42</v>
      </c>
      <c r="V129" s="299">
        <v>0.009</v>
      </c>
      <c r="W129" s="299">
        <f>$V$129*$K$129</f>
        <v>0.828</v>
      </c>
      <c r="X129" s="299">
        <v>0</v>
      </c>
      <c r="Y129" s="299">
        <f>$X$129*$K$129</f>
        <v>0</v>
      </c>
      <c r="Z129" s="299">
        <v>0</v>
      </c>
      <c r="AA129" s="300">
        <f>$Z$129*$K$129</f>
        <v>0</v>
      </c>
      <c r="AR129" s="219" t="s">
        <v>140</v>
      </c>
      <c r="AT129" s="219" t="s">
        <v>136</v>
      </c>
      <c r="AU129" s="219" t="s">
        <v>80</v>
      </c>
      <c r="AY129" s="219" t="s">
        <v>135</v>
      </c>
      <c r="BE129" s="267">
        <f>IF($U$129="základní",$N$129,0)</f>
        <v>0</v>
      </c>
      <c r="BF129" s="267">
        <f>IF($U$129="snížená",$N$129,0)</f>
        <v>0</v>
      </c>
      <c r="BG129" s="267">
        <f>IF($U$129="zákl. přenesená",$N$129,0)</f>
        <v>0</v>
      </c>
      <c r="BH129" s="267">
        <f>IF($U$129="sníž. přenesená",$N$129,0)</f>
        <v>0</v>
      </c>
      <c r="BI129" s="267">
        <f>IF($U$129="nulová",$N$129,0)</f>
        <v>0</v>
      </c>
      <c r="BJ129" s="219" t="s">
        <v>20</v>
      </c>
      <c r="BK129" s="267">
        <f>ROUND($L$129*$K$129,2)</f>
        <v>0</v>
      </c>
      <c r="BL129" s="219" t="s">
        <v>140</v>
      </c>
    </row>
    <row r="130" spans="2:64" s="219" customFormat="1" ht="27" customHeight="1" hidden="1">
      <c r="B130" s="220"/>
      <c r="C130" s="293" t="s">
        <v>194</v>
      </c>
      <c r="D130" s="293" t="s">
        <v>136</v>
      </c>
      <c r="E130" s="294" t="s">
        <v>218</v>
      </c>
      <c r="F130" s="391" t="s">
        <v>551</v>
      </c>
      <c r="G130" s="392"/>
      <c r="H130" s="392"/>
      <c r="I130" s="392"/>
      <c r="J130" s="295" t="s">
        <v>164</v>
      </c>
      <c r="K130" s="296">
        <v>0</v>
      </c>
      <c r="L130" s="393">
        <v>0</v>
      </c>
      <c r="M130" s="392"/>
      <c r="N130" s="393">
        <f>ROUND($L$130*$K$130,2)</f>
        <v>0</v>
      </c>
      <c r="O130" s="392"/>
      <c r="P130" s="392"/>
      <c r="Q130" s="392"/>
      <c r="R130" s="222"/>
      <c r="T130" s="297"/>
      <c r="U130" s="298" t="s">
        <v>42</v>
      </c>
      <c r="V130" s="299">
        <v>0.299</v>
      </c>
      <c r="W130" s="299">
        <f>$V$130*$K$130</f>
        <v>0</v>
      </c>
      <c r="X130" s="299">
        <v>0</v>
      </c>
      <c r="Y130" s="299">
        <f>$X$130*$K$130</f>
        <v>0</v>
      </c>
      <c r="Z130" s="299">
        <v>0</v>
      </c>
      <c r="AA130" s="300">
        <f>$Z$130*$K$130</f>
        <v>0</v>
      </c>
      <c r="AR130" s="219" t="s">
        <v>140</v>
      </c>
      <c r="AT130" s="219" t="s">
        <v>136</v>
      </c>
      <c r="AU130" s="219" t="s">
        <v>80</v>
      </c>
      <c r="AY130" s="219" t="s">
        <v>135</v>
      </c>
      <c r="BE130" s="267">
        <f>IF($U$130="základní",$N$130,0)</f>
        <v>0</v>
      </c>
      <c r="BF130" s="267">
        <f>IF($U$130="snížená",$N$130,0)</f>
        <v>0</v>
      </c>
      <c r="BG130" s="267">
        <f>IF($U$130="zákl. přenesená",$N$130,0)</f>
        <v>0</v>
      </c>
      <c r="BH130" s="267">
        <f>IF($U$130="sníž. přenesená",$N$130,0)</f>
        <v>0</v>
      </c>
      <c r="BI130" s="267">
        <f>IF($U$130="nulová",$N$130,0)</f>
        <v>0</v>
      </c>
      <c r="BJ130" s="219" t="s">
        <v>20</v>
      </c>
      <c r="BK130" s="267">
        <f>ROUND($L$130*$K$130,2)</f>
        <v>0</v>
      </c>
      <c r="BL130" s="219" t="s">
        <v>140</v>
      </c>
    </row>
    <row r="131" spans="2:64" s="219" customFormat="1" ht="15.75" customHeight="1" hidden="1">
      <c r="B131" s="220"/>
      <c r="C131" s="301" t="s">
        <v>7</v>
      </c>
      <c r="D131" s="301" t="s">
        <v>208</v>
      </c>
      <c r="E131" s="302" t="s">
        <v>221</v>
      </c>
      <c r="F131" s="394" t="s">
        <v>552</v>
      </c>
      <c r="G131" s="395"/>
      <c r="H131" s="395"/>
      <c r="I131" s="395"/>
      <c r="J131" s="303" t="s">
        <v>173</v>
      </c>
      <c r="K131" s="304">
        <v>0</v>
      </c>
      <c r="L131" s="393">
        <v>0</v>
      </c>
      <c r="M131" s="392"/>
      <c r="N131" s="396">
        <f>ROUND($L$131*$K$131,2)</f>
        <v>0</v>
      </c>
      <c r="O131" s="392"/>
      <c r="P131" s="392"/>
      <c r="Q131" s="392"/>
      <c r="R131" s="222"/>
      <c r="T131" s="297"/>
      <c r="U131" s="298" t="s">
        <v>42</v>
      </c>
      <c r="V131" s="299">
        <v>0</v>
      </c>
      <c r="W131" s="299">
        <f>$V$131*$K$131</f>
        <v>0</v>
      </c>
      <c r="X131" s="299">
        <v>1</v>
      </c>
      <c r="Y131" s="299">
        <f>$X$131*$K$131</f>
        <v>0</v>
      </c>
      <c r="Z131" s="299">
        <v>0</v>
      </c>
      <c r="AA131" s="300">
        <f>$Z$131*$K$131</f>
        <v>0</v>
      </c>
      <c r="AR131" s="219" t="s">
        <v>157</v>
      </c>
      <c r="AT131" s="219" t="s">
        <v>208</v>
      </c>
      <c r="AU131" s="219" t="s">
        <v>80</v>
      </c>
      <c r="AY131" s="219" t="s">
        <v>135</v>
      </c>
      <c r="BE131" s="267">
        <f>IF($U$131="základní",$N$131,0)</f>
        <v>0</v>
      </c>
      <c r="BF131" s="267">
        <f>IF($U$131="snížená",$N$131,0)</f>
        <v>0</v>
      </c>
      <c r="BG131" s="267">
        <f>IF($U$131="zákl. přenesená",$N$131,0)</f>
        <v>0</v>
      </c>
      <c r="BH131" s="267">
        <f>IF($U$131="sníž. přenesená",$N$131,0)</f>
        <v>0</v>
      </c>
      <c r="BI131" s="267">
        <f>IF($U$131="nulová",$N$131,0)</f>
        <v>0</v>
      </c>
      <c r="BJ131" s="219" t="s">
        <v>20</v>
      </c>
      <c r="BK131" s="267">
        <f>ROUND($L$131*$K$131,2)</f>
        <v>0</v>
      </c>
      <c r="BL131" s="219" t="s">
        <v>140</v>
      </c>
    </row>
    <row r="132" spans="2:64" s="219" customFormat="1" ht="27" customHeight="1">
      <c r="B132" s="220"/>
      <c r="C132" s="293" t="s">
        <v>201</v>
      </c>
      <c r="D132" s="293" t="s">
        <v>136</v>
      </c>
      <c r="E132" s="294" t="s">
        <v>224</v>
      </c>
      <c r="F132" s="391" t="s">
        <v>225</v>
      </c>
      <c r="G132" s="392"/>
      <c r="H132" s="392"/>
      <c r="I132" s="392"/>
      <c r="J132" s="295" t="s">
        <v>139</v>
      </c>
      <c r="K132" s="296">
        <v>256</v>
      </c>
      <c r="L132" s="393">
        <v>0</v>
      </c>
      <c r="M132" s="392"/>
      <c r="N132" s="393">
        <f>ROUND($L$132*$K$132,2)</f>
        <v>0</v>
      </c>
      <c r="O132" s="392"/>
      <c r="P132" s="392"/>
      <c r="Q132" s="392"/>
      <c r="R132" s="222"/>
      <c r="T132" s="297"/>
      <c r="U132" s="298" t="s">
        <v>42</v>
      </c>
      <c r="V132" s="299">
        <v>0.06</v>
      </c>
      <c r="W132" s="299">
        <f>$V$132*$K$132</f>
        <v>15.36</v>
      </c>
      <c r="X132" s="299">
        <v>0</v>
      </c>
      <c r="Y132" s="299">
        <f>$X$132*$K$132</f>
        <v>0</v>
      </c>
      <c r="Z132" s="299">
        <v>0</v>
      </c>
      <c r="AA132" s="300">
        <f>$Z$132*$K$132</f>
        <v>0</v>
      </c>
      <c r="AR132" s="219" t="s">
        <v>140</v>
      </c>
      <c r="AT132" s="219" t="s">
        <v>136</v>
      </c>
      <c r="AU132" s="219" t="s">
        <v>80</v>
      </c>
      <c r="AY132" s="219" t="s">
        <v>135</v>
      </c>
      <c r="BE132" s="267">
        <f>IF($U$132="základní",$N$132,0)</f>
        <v>0</v>
      </c>
      <c r="BF132" s="267">
        <f>IF($U$132="snížená",$N$132,0)</f>
        <v>0</v>
      </c>
      <c r="BG132" s="267">
        <f>IF($U$132="zákl. přenesená",$N$132,0)</f>
        <v>0</v>
      </c>
      <c r="BH132" s="267">
        <f>IF($U$132="sníž. přenesená",$N$132,0)</f>
        <v>0</v>
      </c>
      <c r="BI132" s="267">
        <f>IF($U$132="nulová",$N$132,0)</f>
        <v>0</v>
      </c>
      <c r="BJ132" s="219" t="s">
        <v>20</v>
      </c>
      <c r="BK132" s="267">
        <f>ROUND($L$132*$K$132,2)</f>
        <v>0</v>
      </c>
      <c r="BL132" s="219" t="s">
        <v>140</v>
      </c>
    </row>
    <row r="133" spans="2:64" s="219" customFormat="1" ht="27" customHeight="1">
      <c r="B133" s="220"/>
      <c r="C133" s="293" t="s">
        <v>204</v>
      </c>
      <c r="D133" s="293" t="s">
        <v>136</v>
      </c>
      <c r="E133" s="294" t="s">
        <v>234</v>
      </c>
      <c r="F133" s="391" t="s">
        <v>553</v>
      </c>
      <c r="G133" s="392"/>
      <c r="H133" s="392"/>
      <c r="I133" s="392"/>
      <c r="J133" s="295" t="s">
        <v>139</v>
      </c>
      <c r="K133" s="296">
        <v>256</v>
      </c>
      <c r="L133" s="393">
        <v>0</v>
      </c>
      <c r="M133" s="392"/>
      <c r="N133" s="393">
        <f>ROUND($L$133*$K$133,2)</f>
        <v>0</v>
      </c>
      <c r="O133" s="392"/>
      <c r="P133" s="392"/>
      <c r="Q133" s="392"/>
      <c r="R133" s="222"/>
      <c r="T133" s="297"/>
      <c r="U133" s="298" t="s">
        <v>42</v>
      </c>
      <c r="V133" s="299">
        <v>0.019</v>
      </c>
      <c r="W133" s="299">
        <f>$V$133*$K$133</f>
        <v>4.864</v>
      </c>
      <c r="X133" s="299">
        <v>0</v>
      </c>
      <c r="Y133" s="299">
        <f>$X$133*$K$133</f>
        <v>0</v>
      </c>
      <c r="Z133" s="299">
        <v>0</v>
      </c>
      <c r="AA133" s="300">
        <f>$Z$133*$K$133</f>
        <v>0</v>
      </c>
      <c r="AR133" s="219" t="s">
        <v>140</v>
      </c>
      <c r="AT133" s="219" t="s">
        <v>136</v>
      </c>
      <c r="AU133" s="219" t="s">
        <v>80</v>
      </c>
      <c r="AY133" s="219" t="s">
        <v>135</v>
      </c>
      <c r="BE133" s="267">
        <f>IF($U$133="základní",$N$133,0)</f>
        <v>0</v>
      </c>
      <c r="BF133" s="267">
        <f>IF($U$133="snížená",$N$133,0)</f>
        <v>0</v>
      </c>
      <c r="BG133" s="267">
        <f>IF($U$133="zákl. přenesená",$N$133,0)</f>
        <v>0</v>
      </c>
      <c r="BH133" s="267">
        <f>IF($U$133="sníž. přenesená",$N$133,0)</f>
        <v>0</v>
      </c>
      <c r="BI133" s="267">
        <f>IF($U$133="nulová",$N$133,0)</f>
        <v>0</v>
      </c>
      <c r="BJ133" s="219" t="s">
        <v>20</v>
      </c>
      <c r="BK133" s="267">
        <f>ROUND($L$133*$K$133,2)</f>
        <v>0</v>
      </c>
      <c r="BL133" s="219" t="s">
        <v>140</v>
      </c>
    </row>
    <row r="134" spans="2:64" s="219" customFormat="1" ht="15.75" customHeight="1">
      <c r="B134" s="220"/>
      <c r="C134" s="293" t="s">
        <v>207</v>
      </c>
      <c r="D134" s="293" t="s">
        <v>136</v>
      </c>
      <c r="E134" s="294" t="s">
        <v>554</v>
      </c>
      <c r="F134" s="391" t="s">
        <v>555</v>
      </c>
      <c r="G134" s="392"/>
      <c r="H134" s="392"/>
      <c r="I134" s="392"/>
      <c r="J134" s="295" t="s">
        <v>139</v>
      </c>
      <c r="K134" s="296">
        <v>989.1</v>
      </c>
      <c r="L134" s="393">
        <v>0</v>
      </c>
      <c r="M134" s="392"/>
      <c r="N134" s="393">
        <f>ROUND($L$134*$K$134,2)</f>
        <v>0</v>
      </c>
      <c r="O134" s="392"/>
      <c r="P134" s="392"/>
      <c r="Q134" s="392"/>
      <c r="R134" s="222"/>
      <c r="T134" s="297"/>
      <c r="U134" s="298" t="s">
        <v>42</v>
      </c>
      <c r="V134" s="299">
        <v>0.027</v>
      </c>
      <c r="W134" s="299">
        <f>$V$134*$K$134</f>
        <v>26.7057</v>
      </c>
      <c r="X134" s="299">
        <v>0</v>
      </c>
      <c r="Y134" s="299">
        <f>$X$134*$K$134</f>
        <v>0</v>
      </c>
      <c r="Z134" s="299">
        <v>0</v>
      </c>
      <c r="AA134" s="300">
        <f>$Z$134*$K$134</f>
        <v>0</v>
      </c>
      <c r="AR134" s="219" t="s">
        <v>140</v>
      </c>
      <c r="AT134" s="219" t="s">
        <v>136</v>
      </c>
      <c r="AU134" s="219" t="s">
        <v>80</v>
      </c>
      <c r="AY134" s="219" t="s">
        <v>135</v>
      </c>
      <c r="BE134" s="267">
        <f>IF($U$134="základní",$N$134,0)</f>
        <v>0</v>
      </c>
      <c r="BF134" s="267">
        <f>IF($U$134="snížená",$N$134,0)</f>
        <v>0</v>
      </c>
      <c r="BG134" s="267">
        <f>IF($U$134="zákl. přenesená",$N$134,0)</f>
        <v>0</v>
      </c>
      <c r="BH134" s="267">
        <f>IF($U$134="sníž. přenesená",$N$134,0)</f>
        <v>0</v>
      </c>
      <c r="BI134" s="267">
        <f>IF($U$134="nulová",$N$134,0)</f>
        <v>0</v>
      </c>
      <c r="BJ134" s="219" t="s">
        <v>20</v>
      </c>
      <c r="BK134" s="267">
        <f>ROUND($L$134*$K$134,2)</f>
        <v>0</v>
      </c>
      <c r="BL134" s="219" t="s">
        <v>140</v>
      </c>
    </row>
    <row r="135" spans="2:64" s="219" customFormat="1" ht="15.75" customHeight="1" hidden="1">
      <c r="B135" s="220"/>
      <c r="C135" s="293" t="s">
        <v>211</v>
      </c>
      <c r="D135" s="293" t="s">
        <v>136</v>
      </c>
      <c r="E135" s="294" t="s">
        <v>556</v>
      </c>
      <c r="F135" s="391" t="s">
        <v>557</v>
      </c>
      <c r="G135" s="392"/>
      <c r="H135" s="392"/>
      <c r="I135" s="392"/>
      <c r="J135" s="295" t="s">
        <v>139</v>
      </c>
      <c r="K135" s="296">
        <v>0</v>
      </c>
      <c r="L135" s="393">
        <v>0</v>
      </c>
      <c r="M135" s="392"/>
      <c r="N135" s="393">
        <f>ROUND($L$135*$K$135,2)</f>
        <v>0</v>
      </c>
      <c r="O135" s="392"/>
      <c r="P135" s="392"/>
      <c r="Q135" s="392"/>
      <c r="R135" s="222"/>
      <c r="T135" s="297"/>
      <c r="U135" s="298" t="s">
        <v>42</v>
      </c>
      <c r="V135" s="299">
        <v>0.107</v>
      </c>
      <c r="W135" s="299">
        <f>$V$135*$K$135</f>
        <v>0</v>
      </c>
      <c r="X135" s="299">
        <v>0</v>
      </c>
      <c r="Y135" s="299">
        <f>$X$135*$K$135</f>
        <v>0</v>
      </c>
      <c r="Z135" s="299">
        <v>0</v>
      </c>
      <c r="AA135" s="300">
        <f>$Z$135*$K$135</f>
        <v>0</v>
      </c>
      <c r="AR135" s="219" t="s">
        <v>140</v>
      </c>
      <c r="AT135" s="219" t="s">
        <v>136</v>
      </c>
      <c r="AU135" s="219" t="s">
        <v>80</v>
      </c>
      <c r="AY135" s="219" t="s">
        <v>135</v>
      </c>
      <c r="BE135" s="267">
        <f>IF($U$135="základní",$N$135,0)</f>
        <v>0</v>
      </c>
      <c r="BF135" s="267">
        <f>IF($U$135="snížená",$N$135,0)</f>
        <v>0</v>
      </c>
      <c r="BG135" s="267">
        <f>IF($U$135="zákl. přenesená",$N$135,0)</f>
        <v>0</v>
      </c>
      <c r="BH135" s="267">
        <f>IF($U$135="sníž. přenesená",$N$135,0)</f>
        <v>0</v>
      </c>
      <c r="BI135" s="267">
        <f>IF($U$135="nulová",$N$135,0)</f>
        <v>0</v>
      </c>
      <c r="BJ135" s="219" t="s">
        <v>20</v>
      </c>
      <c r="BK135" s="267">
        <f>ROUND($L$135*$K$135,2)</f>
        <v>0</v>
      </c>
      <c r="BL135" s="219" t="s">
        <v>140</v>
      </c>
    </row>
    <row r="136" spans="2:64" s="219" customFormat="1" ht="15.75" customHeight="1">
      <c r="B136" s="220"/>
      <c r="C136" s="301" t="s">
        <v>214</v>
      </c>
      <c r="D136" s="301" t="s">
        <v>208</v>
      </c>
      <c r="E136" s="302" t="s">
        <v>237</v>
      </c>
      <c r="F136" s="394" t="s">
        <v>238</v>
      </c>
      <c r="G136" s="395"/>
      <c r="H136" s="395"/>
      <c r="I136" s="395"/>
      <c r="J136" s="303" t="s">
        <v>164</v>
      </c>
      <c r="K136" s="304">
        <v>38.4</v>
      </c>
      <c r="L136" s="393">
        <v>0</v>
      </c>
      <c r="M136" s="392"/>
      <c r="N136" s="396">
        <f>ROUND($L$136*$K$136,2)</f>
        <v>0</v>
      </c>
      <c r="O136" s="392"/>
      <c r="P136" s="392"/>
      <c r="Q136" s="392"/>
      <c r="R136" s="222"/>
      <c r="T136" s="297"/>
      <c r="U136" s="298" t="s">
        <v>42</v>
      </c>
      <c r="V136" s="299">
        <v>0</v>
      </c>
      <c r="W136" s="299">
        <f>$V$136*$K$136</f>
        <v>0</v>
      </c>
      <c r="X136" s="299">
        <v>1.83</v>
      </c>
      <c r="Y136" s="299">
        <f>$X$136*$K$136</f>
        <v>70.272</v>
      </c>
      <c r="Z136" s="299">
        <v>0</v>
      </c>
      <c r="AA136" s="300">
        <f>$Z$136*$K$136</f>
        <v>0</v>
      </c>
      <c r="AR136" s="219" t="s">
        <v>157</v>
      </c>
      <c r="AT136" s="219" t="s">
        <v>208</v>
      </c>
      <c r="AU136" s="219" t="s">
        <v>80</v>
      </c>
      <c r="AY136" s="219" t="s">
        <v>135</v>
      </c>
      <c r="BE136" s="267">
        <f>IF($U$136="základní",$N$136,0)</f>
        <v>0</v>
      </c>
      <c r="BF136" s="267">
        <f>IF($U$136="snížená",$N$136,0)</f>
        <v>0</v>
      </c>
      <c r="BG136" s="267">
        <f>IF($U$136="zákl. přenesená",$N$136,0)</f>
        <v>0</v>
      </c>
      <c r="BH136" s="267">
        <f>IF($U$136="sníž. přenesená",$N$136,0)</f>
        <v>0</v>
      </c>
      <c r="BI136" s="267">
        <f>IF($U$136="nulová",$N$136,0)</f>
        <v>0</v>
      </c>
      <c r="BJ136" s="219" t="s">
        <v>20</v>
      </c>
      <c r="BK136" s="267">
        <f>ROUND($L$136*$K$136,2)</f>
        <v>0</v>
      </c>
      <c r="BL136" s="219" t="s">
        <v>140</v>
      </c>
    </row>
    <row r="137" spans="2:64" s="219" customFormat="1" ht="27" customHeight="1">
      <c r="B137" s="220"/>
      <c r="C137" s="293" t="s">
        <v>217</v>
      </c>
      <c r="D137" s="293" t="s">
        <v>136</v>
      </c>
      <c r="E137" s="294" t="s">
        <v>240</v>
      </c>
      <c r="F137" s="391" t="s">
        <v>241</v>
      </c>
      <c r="G137" s="392"/>
      <c r="H137" s="392"/>
      <c r="I137" s="392"/>
      <c r="J137" s="295" t="s">
        <v>173</v>
      </c>
      <c r="K137" s="296">
        <v>5294.89</v>
      </c>
      <c r="L137" s="393">
        <v>0</v>
      </c>
      <c r="M137" s="392"/>
      <c r="N137" s="393">
        <f>ROUND($L$137*$K$137,2)</f>
        <v>0</v>
      </c>
      <c r="O137" s="392"/>
      <c r="P137" s="392"/>
      <c r="Q137" s="392"/>
      <c r="R137" s="222"/>
      <c r="T137" s="297"/>
      <c r="U137" s="298" t="s">
        <v>42</v>
      </c>
      <c r="V137" s="299">
        <v>0.014</v>
      </c>
      <c r="W137" s="299">
        <f>$V$137*$K$137</f>
        <v>74.12846</v>
      </c>
      <c r="X137" s="299">
        <v>0</v>
      </c>
      <c r="Y137" s="299">
        <f>$X$137*$K$137</f>
        <v>0</v>
      </c>
      <c r="Z137" s="299">
        <v>0</v>
      </c>
      <c r="AA137" s="300">
        <f>$Z$137*$K$137</f>
        <v>0</v>
      </c>
      <c r="AR137" s="219" t="s">
        <v>140</v>
      </c>
      <c r="AT137" s="219" t="s">
        <v>136</v>
      </c>
      <c r="AU137" s="219" t="s">
        <v>80</v>
      </c>
      <c r="AY137" s="219" t="s">
        <v>135</v>
      </c>
      <c r="BE137" s="267">
        <f>IF($U$137="základní",$N$137,0)</f>
        <v>0</v>
      </c>
      <c r="BF137" s="267">
        <f>IF($U$137="snížená",$N$137,0)</f>
        <v>0</v>
      </c>
      <c r="BG137" s="267">
        <f>IF($U$137="zákl. přenesená",$N$137,0)</f>
        <v>0</v>
      </c>
      <c r="BH137" s="267">
        <f>IF($U$137="sníž. přenesená",$N$137,0)</f>
        <v>0</v>
      </c>
      <c r="BI137" s="267">
        <f>IF($U$137="nulová",$N$137,0)</f>
        <v>0</v>
      </c>
      <c r="BJ137" s="219" t="s">
        <v>20</v>
      </c>
      <c r="BK137" s="267">
        <f>ROUND($L$137*$K$137,2)</f>
        <v>0</v>
      </c>
      <c r="BL137" s="219" t="s">
        <v>140</v>
      </c>
    </row>
    <row r="138" spans="2:64" s="219" customFormat="1" ht="27" customHeight="1">
      <c r="B138" s="220"/>
      <c r="C138" s="293" t="s">
        <v>220</v>
      </c>
      <c r="D138" s="293" t="s">
        <v>136</v>
      </c>
      <c r="E138" s="294" t="s">
        <v>246</v>
      </c>
      <c r="F138" s="391" t="s">
        <v>247</v>
      </c>
      <c r="G138" s="392"/>
      <c r="H138" s="392"/>
      <c r="I138" s="392"/>
      <c r="J138" s="295" t="s">
        <v>173</v>
      </c>
      <c r="K138" s="296">
        <v>529.489</v>
      </c>
      <c r="L138" s="393">
        <v>0</v>
      </c>
      <c r="M138" s="392"/>
      <c r="N138" s="393">
        <f>ROUND($L$138*$K$138,2)</f>
        <v>0</v>
      </c>
      <c r="O138" s="392"/>
      <c r="P138" s="392"/>
      <c r="Q138" s="392"/>
      <c r="R138" s="222"/>
      <c r="T138" s="297"/>
      <c r="U138" s="298" t="s">
        <v>42</v>
      </c>
      <c r="V138" s="299">
        <v>0.24</v>
      </c>
      <c r="W138" s="299">
        <f>$V$138*$K$138</f>
        <v>127.07736</v>
      </c>
      <c r="X138" s="299">
        <v>0</v>
      </c>
      <c r="Y138" s="299">
        <f>$X$138*$K$138</f>
        <v>0</v>
      </c>
      <c r="Z138" s="299">
        <v>0</v>
      </c>
      <c r="AA138" s="300">
        <f>$Z$138*$K$138</f>
        <v>0</v>
      </c>
      <c r="AR138" s="219" t="s">
        <v>140</v>
      </c>
      <c r="AT138" s="219" t="s">
        <v>136</v>
      </c>
      <c r="AU138" s="219" t="s">
        <v>80</v>
      </c>
      <c r="AY138" s="219" t="s">
        <v>135</v>
      </c>
      <c r="BE138" s="267">
        <f>IF($U$138="základní",$N$138,0)</f>
        <v>0</v>
      </c>
      <c r="BF138" s="267">
        <f>IF($U$138="snížená",$N$138,0)</f>
        <v>0</v>
      </c>
      <c r="BG138" s="267">
        <f>IF($U$138="zákl. přenesená",$N$138,0)</f>
        <v>0</v>
      </c>
      <c r="BH138" s="267">
        <f>IF($U$138="sníž. přenesená",$N$138,0)</f>
        <v>0</v>
      </c>
      <c r="BI138" s="267">
        <f>IF($U$138="nulová",$N$138,0)</f>
        <v>0</v>
      </c>
      <c r="BJ138" s="219" t="s">
        <v>20</v>
      </c>
      <c r="BK138" s="267">
        <f>ROUND($L$138*$K$138,2)</f>
        <v>0</v>
      </c>
      <c r="BL138" s="219" t="s">
        <v>140</v>
      </c>
    </row>
    <row r="139" spans="2:64" s="219" customFormat="1" ht="27" customHeight="1">
      <c r="B139" s="220"/>
      <c r="C139" s="293" t="s">
        <v>223</v>
      </c>
      <c r="D139" s="293" t="s">
        <v>136</v>
      </c>
      <c r="E139" s="294" t="s">
        <v>243</v>
      </c>
      <c r="F139" s="391" t="s">
        <v>244</v>
      </c>
      <c r="G139" s="392"/>
      <c r="H139" s="392"/>
      <c r="I139" s="392"/>
      <c r="J139" s="295" t="s">
        <v>173</v>
      </c>
      <c r="K139" s="296">
        <v>529.489</v>
      </c>
      <c r="L139" s="393">
        <v>0</v>
      </c>
      <c r="M139" s="392"/>
      <c r="N139" s="393">
        <f>ROUND($L$139*$K$139,2)</f>
        <v>0</v>
      </c>
      <c r="O139" s="392"/>
      <c r="P139" s="392"/>
      <c r="Q139" s="392"/>
      <c r="R139" s="222"/>
      <c r="T139" s="297"/>
      <c r="U139" s="298" t="s">
        <v>42</v>
      </c>
      <c r="V139" s="299">
        <v>0.164</v>
      </c>
      <c r="W139" s="299">
        <f>$V$139*$K$139</f>
        <v>86.83619600000002</v>
      </c>
      <c r="X139" s="299">
        <v>0</v>
      </c>
      <c r="Y139" s="299">
        <f>$X$139*$K$139</f>
        <v>0</v>
      </c>
      <c r="Z139" s="299">
        <v>0</v>
      </c>
      <c r="AA139" s="300">
        <f>$Z$139*$K$139</f>
        <v>0</v>
      </c>
      <c r="AR139" s="219" t="s">
        <v>140</v>
      </c>
      <c r="AT139" s="219" t="s">
        <v>136</v>
      </c>
      <c r="AU139" s="219" t="s">
        <v>80</v>
      </c>
      <c r="AY139" s="219" t="s">
        <v>135</v>
      </c>
      <c r="BE139" s="267">
        <f>IF($U$139="základní",$N$139,0)</f>
        <v>0</v>
      </c>
      <c r="BF139" s="267">
        <f>IF($U$139="snížená",$N$139,0)</f>
        <v>0</v>
      </c>
      <c r="BG139" s="267">
        <f>IF($U$139="zákl. přenesená",$N$139,0)</f>
        <v>0</v>
      </c>
      <c r="BH139" s="267">
        <f>IF($U$139="sníž. přenesená",$N$139,0)</f>
        <v>0</v>
      </c>
      <c r="BI139" s="267">
        <f>IF($U$139="nulová",$N$139,0)</f>
        <v>0</v>
      </c>
      <c r="BJ139" s="219" t="s">
        <v>20</v>
      </c>
      <c r="BK139" s="267">
        <f>ROUND($L$139*$K$139,2)</f>
        <v>0</v>
      </c>
      <c r="BL139" s="219" t="s">
        <v>140</v>
      </c>
    </row>
    <row r="140" spans="2:63" s="284" customFormat="1" ht="30.75" customHeight="1">
      <c r="B140" s="283"/>
      <c r="D140" s="292" t="s">
        <v>110</v>
      </c>
      <c r="N140" s="389">
        <f>$BK$140</f>
        <v>0</v>
      </c>
      <c r="O140" s="390"/>
      <c r="P140" s="390"/>
      <c r="Q140" s="390"/>
      <c r="R140" s="286"/>
      <c r="T140" s="287"/>
      <c r="W140" s="288">
        <f>$W$141</f>
        <v>27.6</v>
      </c>
      <c r="Y140" s="288">
        <f>$Y$141</f>
        <v>0</v>
      </c>
      <c r="AA140" s="289">
        <f>$AA$141</f>
        <v>0</v>
      </c>
      <c r="AR140" s="290" t="s">
        <v>20</v>
      </c>
      <c r="AT140" s="290" t="s">
        <v>76</v>
      </c>
      <c r="AU140" s="290" t="s">
        <v>20</v>
      </c>
      <c r="AY140" s="290" t="s">
        <v>135</v>
      </c>
      <c r="BK140" s="291">
        <f>$BK$141</f>
        <v>0</v>
      </c>
    </row>
    <row r="141" spans="2:64" s="219" customFormat="1" ht="27" customHeight="1">
      <c r="B141" s="220"/>
      <c r="C141" s="293" t="s">
        <v>226</v>
      </c>
      <c r="D141" s="293" t="s">
        <v>136</v>
      </c>
      <c r="E141" s="294" t="s">
        <v>558</v>
      </c>
      <c r="F141" s="391" t="s">
        <v>559</v>
      </c>
      <c r="G141" s="392"/>
      <c r="H141" s="392"/>
      <c r="I141" s="392"/>
      <c r="J141" s="295" t="s">
        <v>164</v>
      </c>
      <c r="K141" s="296">
        <v>30</v>
      </c>
      <c r="L141" s="393">
        <v>0</v>
      </c>
      <c r="M141" s="392"/>
      <c r="N141" s="393">
        <f>ROUND($L$141*$K$141,2)</f>
        <v>0</v>
      </c>
      <c r="O141" s="392"/>
      <c r="P141" s="392"/>
      <c r="Q141" s="392"/>
      <c r="R141" s="222"/>
      <c r="T141" s="297"/>
      <c r="U141" s="298" t="s">
        <v>42</v>
      </c>
      <c r="V141" s="299">
        <v>0.92</v>
      </c>
      <c r="W141" s="299">
        <f>$V$141*$K$141</f>
        <v>27.6</v>
      </c>
      <c r="X141" s="299">
        <v>0</v>
      </c>
      <c r="Y141" s="299">
        <f>$X$141*$K$141</f>
        <v>0</v>
      </c>
      <c r="Z141" s="299">
        <v>0</v>
      </c>
      <c r="AA141" s="300">
        <f>$Z$141*$K$141</f>
        <v>0</v>
      </c>
      <c r="AR141" s="219" t="s">
        <v>140</v>
      </c>
      <c r="AT141" s="219" t="s">
        <v>136</v>
      </c>
      <c r="AU141" s="219" t="s">
        <v>80</v>
      </c>
      <c r="AY141" s="219" t="s">
        <v>135</v>
      </c>
      <c r="BE141" s="267">
        <f>IF($U$141="základní",$N$141,0)</f>
        <v>0</v>
      </c>
      <c r="BF141" s="267">
        <f>IF($U$141="snížená",$N$141,0)</f>
        <v>0</v>
      </c>
      <c r="BG141" s="267">
        <f>IF($U$141="zákl. přenesená",$N$141,0)</f>
        <v>0</v>
      </c>
      <c r="BH141" s="267">
        <f>IF($U$141="sníž. přenesená",$N$141,0)</f>
        <v>0</v>
      </c>
      <c r="BI141" s="267">
        <f>IF($U$141="nulová",$N$141,0)</f>
        <v>0</v>
      </c>
      <c r="BJ141" s="219" t="s">
        <v>20</v>
      </c>
      <c r="BK141" s="267">
        <f>ROUND($L$141*$K$141,2)</f>
        <v>0</v>
      </c>
      <c r="BL141" s="219" t="s">
        <v>140</v>
      </c>
    </row>
    <row r="142" spans="2:63" s="284" customFormat="1" ht="30.75" customHeight="1">
      <c r="B142" s="283"/>
      <c r="D142" s="292" t="s">
        <v>522</v>
      </c>
      <c r="N142" s="389">
        <f>$BK$142</f>
        <v>0</v>
      </c>
      <c r="O142" s="390"/>
      <c r="P142" s="390"/>
      <c r="Q142" s="390"/>
      <c r="R142" s="286"/>
      <c r="T142" s="287"/>
      <c r="W142" s="288">
        <f>SUM($W$143:$W$157)</f>
        <v>41.758</v>
      </c>
      <c r="Y142" s="288">
        <f>SUM($Y$143:$Y$157)</f>
        <v>0.27540000000000003</v>
      </c>
      <c r="AA142" s="289">
        <f>SUM($AA$143:$AA$157)</f>
        <v>0</v>
      </c>
      <c r="AR142" s="290" t="s">
        <v>20</v>
      </c>
      <c r="AT142" s="290" t="s">
        <v>76</v>
      </c>
      <c r="AU142" s="290" t="s">
        <v>20</v>
      </c>
      <c r="AY142" s="290" t="s">
        <v>135</v>
      </c>
      <c r="BK142" s="291">
        <f>SUM($BK$143:$BK$157)</f>
        <v>0</v>
      </c>
    </row>
    <row r="143" spans="2:64" s="219" customFormat="1" ht="15.75" customHeight="1" hidden="1">
      <c r="B143" s="220"/>
      <c r="C143" s="293" t="s">
        <v>230</v>
      </c>
      <c r="D143" s="293" t="s">
        <v>136</v>
      </c>
      <c r="E143" s="294" t="s">
        <v>560</v>
      </c>
      <c r="F143" s="391" t="s">
        <v>561</v>
      </c>
      <c r="G143" s="392"/>
      <c r="H143" s="392"/>
      <c r="I143" s="392"/>
      <c r="J143" s="295" t="s">
        <v>164</v>
      </c>
      <c r="K143" s="296">
        <v>0</v>
      </c>
      <c r="L143" s="393">
        <v>0</v>
      </c>
      <c r="M143" s="392"/>
      <c r="N143" s="393">
        <f>ROUND($L$143*$K$143,2)</f>
        <v>0</v>
      </c>
      <c r="O143" s="392"/>
      <c r="P143" s="392"/>
      <c r="Q143" s="392"/>
      <c r="R143" s="222"/>
      <c r="T143" s="297"/>
      <c r="U143" s="298" t="s">
        <v>42</v>
      </c>
      <c r="V143" s="299">
        <v>0.696</v>
      </c>
      <c r="W143" s="299">
        <f>$V$143*$K$143</f>
        <v>0</v>
      </c>
      <c r="X143" s="299">
        <v>2.25634</v>
      </c>
      <c r="Y143" s="299">
        <f>$X$143*$K$143</f>
        <v>0</v>
      </c>
      <c r="Z143" s="299">
        <v>0</v>
      </c>
      <c r="AA143" s="300">
        <f>$Z$143*$K$143</f>
        <v>0</v>
      </c>
      <c r="AR143" s="219" t="s">
        <v>140</v>
      </c>
      <c r="AT143" s="219" t="s">
        <v>136</v>
      </c>
      <c r="AU143" s="219" t="s">
        <v>80</v>
      </c>
      <c r="AY143" s="219" t="s">
        <v>135</v>
      </c>
      <c r="BE143" s="267">
        <f>IF($U$143="základní",$N$143,0)</f>
        <v>0</v>
      </c>
      <c r="BF143" s="267">
        <f>IF($U$143="snížená",$N$143,0)</f>
        <v>0</v>
      </c>
      <c r="BG143" s="267">
        <f>IF($U$143="zákl. přenesená",$N$143,0)</f>
        <v>0</v>
      </c>
      <c r="BH143" s="267">
        <f>IF($U$143="sníž. přenesená",$N$143,0)</f>
        <v>0</v>
      </c>
      <c r="BI143" s="267">
        <f>IF($U$143="nulová",$N$143,0)</f>
        <v>0</v>
      </c>
      <c r="BJ143" s="219" t="s">
        <v>20</v>
      </c>
      <c r="BK143" s="267">
        <f>ROUND($L$143*$K$143,2)</f>
        <v>0</v>
      </c>
      <c r="BL143" s="219" t="s">
        <v>140</v>
      </c>
    </row>
    <row r="144" spans="2:64" s="219" customFormat="1" ht="27" customHeight="1">
      <c r="B144" s="220"/>
      <c r="C144" s="293" t="s">
        <v>233</v>
      </c>
      <c r="D144" s="293" t="s">
        <v>136</v>
      </c>
      <c r="E144" s="294" t="s">
        <v>562</v>
      </c>
      <c r="F144" s="391" t="s">
        <v>563</v>
      </c>
      <c r="G144" s="392"/>
      <c r="H144" s="392"/>
      <c r="I144" s="392"/>
      <c r="J144" s="295" t="s">
        <v>139</v>
      </c>
      <c r="K144" s="296">
        <v>204</v>
      </c>
      <c r="L144" s="393">
        <v>0</v>
      </c>
      <c r="M144" s="392"/>
      <c r="N144" s="393">
        <f>ROUND($L$144*$K$144,2)</f>
        <v>0</v>
      </c>
      <c r="O144" s="392"/>
      <c r="P144" s="392"/>
      <c r="Q144" s="392"/>
      <c r="R144" s="222"/>
      <c r="T144" s="297"/>
      <c r="U144" s="298" t="s">
        <v>42</v>
      </c>
      <c r="V144" s="299">
        <v>0.092</v>
      </c>
      <c r="W144" s="299">
        <f>$V$144*$K$144</f>
        <v>18.768</v>
      </c>
      <c r="X144" s="299">
        <v>0.0008</v>
      </c>
      <c r="Y144" s="299">
        <f>$X$144*$K$144</f>
        <v>0.1632</v>
      </c>
      <c r="Z144" s="299">
        <v>0</v>
      </c>
      <c r="AA144" s="300">
        <f>$Z$144*$K$144</f>
        <v>0</v>
      </c>
      <c r="AR144" s="219" t="s">
        <v>140</v>
      </c>
      <c r="AT144" s="219" t="s">
        <v>136</v>
      </c>
      <c r="AU144" s="219" t="s">
        <v>80</v>
      </c>
      <c r="AY144" s="219" t="s">
        <v>135</v>
      </c>
      <c r="BE144" s="267">
        <f>IF($U$144="základní",$N$144,0)</f>
        <v>0</v>
      </c>
      <c r="BF144" s="267">
        <f>IF($U$144="snížená",$N$144,0)</f>
        <v>0</v>
      </c>
      <c r="BG144" s="267">
        <f>IF($U$144="zákl. přenesená",$N$144,0)</f>
        <v>0</v>
      </c>
      <c r="BH144" s="267">
        <f>IF($U$144="sníž. přenesená",$N$144,0)</f>
        <v>0</v>
      </c>
      <c r="BI144" s="267">
        <f>IF($U$144="nulová",$N$144,0)</f>
        <v>0</v>
      </c>
      <c r="BJ144" s="219" t="s">
        <v>20</v>
      </c>
      <c r="BK144" s="267">
        <f>ROUND($L$144*$K$144,2)</f>
        <v>0</v>
      </c>
      <c r="BL144" s="219" t="s">
        <v>140</v>
      </c>
    </row>
    <row r="145" spans="2:64" s="219" customFormat="1" ht="27" customHeight="1">
      <c r="B145" s="220"/>
      <c r="C145" s="301" t="s">
        <v>236</v>
      </c>
      <c r="D145" s="301" t="s">
        <v>208</v>
      </c>
      <c r="E145" s="302" t="s">
        <v>564</v>
      </c>
      <c r="F145" s="394" t="s">
        <v>565</v>
      </c>
      <c r="G145" s="395"/>
      <c r="H145" s="395"/>
      <c r="I145" s="395"/>
      <c r="J145" s="303" t="s">
        <v>139</v>
      </c>
      <c r="K145" s="304">
        <v>224.4</v>
      </c>
      <c r="L145" s="396">
        <v>0</v>
      </c>
      <c r="M145" s="395"/>
      <c r="N145" s="396">
        <f>ROUND($L$145*$K$145,2)</f>
        <v>0</v>
      </c>
      <c r="O145" s="392"/>
      <c r="P145" s="392"/>
      <c r="Q145" s="392"/>
      <c r="R145" s="222"/>
      <c r="T145" s="297"/>
      <c r="U145" s="298" t="s">
        <v>42</v>
      </c>
      <c r="V145" s="299">
        <v>0</v>
      </c>
      <c r="W145" s="299">
        <f>$V$145*$K$145</f>
        <v>0</v>
      </c>
      <c r="X145" s="299">
        <v>0.0005</v>
      </c>
      <c r="Y145" s="299">
        <f>$X$145*$K$145</f>
        <v>0.11220000000000001</v>
      </c>
      <c r="Z145" s="299">
        <v>0</v>
      </c>
      <c r="AA145" s="300">
        <f>$Z$145*$K$145</f>
        <v>0</v>
      </c>
      <c r="AR145" s="219" t="s">
        <v>157</v>
      </c>
      <c r="AT145" s="219" t="s">
        <v>208</v>
      </c>
      <c r="AU145" s="219" t="s">
        <v>80</v>
      </c>
      <c r="AY145" s="219" t="s">
        <v>135</v>
      </c>
      <c r="BE145" s="267">
        <f>IF($U$145="základní",$N$145,0)</f>
        <v>0</v>
      </c>
      <c r="BF145" s="267">
        <f>IF($U$145="snížená",$N$145,0)</f>
        <v>0</v>
      </c>
      <c r="BG145" s="267">
        <f>IF($U$145="zákl. přenesená",$N$145,0)</f>
        <v>0</v>
      </c>
      <c r="BH145" s="267">
        <f>IF($U$145="sníž. přenesená",$N$145,0)</f>
        <v>0</v>
      </c>
      <c r="BI145" s="267">
        <f>IF($U$145="nulová",$N$145,0)</f>
        <v>0</v>
      </c>
      <c r="BJ145" s="219" t="s">
        <v>20</v>
      </c>
      <c r="BK145" s="267">
        <f>ROUND($L$145*$K$145,2)</f>
        <v>0</v>
      </c>
      <c r="BL145" s="219" t="s">
        <v>140</v>
      </c>
    </row>
    <row r="146" spans="2:64" s="219" customFormat="1" ht="15.75" customHeight="1" hidden="1">
      <c r="B146" s="220"/>
      <c r="C146" s="293" t="s">
        <v>239</v>
      </c>
      <c r="D146" s="293" t="s">
        <v>136</v>
      </c>
      <c r="E146" s="294" t="s">
        <v>566</v>
      </c>
      <c r="F146" s="391" t="s">
        <v>567</v>
      </c>
      <c r="G146" s="392"/>
      <c r="H146" s="392"/>
      <c r="I146" s="392"/>
      <c r="J146" s="295" t="s">
        <v>296</v>
      </c>
      <c r="K146" s="296">
        <v>0</v>
      </c>
      <c r="L146" s="393">
        <v>0</v>
      </c>
      <c r="M146" s="392"/>
      <c r="N146" s="393">
        <f>ROUND($L$146*$K$146,2)</f>
        <v>0</v>
      </c>
      <c r="O146" s="392"/>
      <c r="P146" s="392"/>
      <c r="Q146" s="392"/>
      <c r="R146" s="222"/>
      <c r="T146" s="297"/>
      <c r="U146" s="298" t="s">
        <v>42</v>
      </c>
      <c r="V146" s="299">
        <v>0.507</v>
      </c>
      <c r="W146" s="299">
        <f>$V$146*$K$146</f>
        <v>0</v>
      </c>
      <c r="X146" s="299">
        <v>0</v>
      </c>
      <c r="Y146" s="299">
        <f>$X$146*$K$146</f>
        <v>0</v>
      </c>
      <c r="Z146" s="299">
        <v>0.02961</v>
      </c>
      <c r="AA146" s="300">
        <f>$Z$146*$K$146</f>
        <v>0</v>
      </c>
      <c r="AR146" s="219" t="s">
        <v>140</v>
      </c>
      <c r="AT146" s="219" t="s">
        <v>136</v>
      </c>
      <c r="AU146" s="219" t="s">
        <v>80</v>
      </c>
      <c r="AY146" s="219" t="s">
        <v>135</v>
      </c>
      <c r="BE146" s="267">
        <f>IF($U$146="základní",$N$146,0)</f>
        <v>0</v>
      </c>
      <c r="BF146" s="267">
        <f>IF($U$146="snížená",$N$146,0)</f>
        <v>0</v>
      </c>
      <c r="BG146" s="267">
        <f>IF($U$146="zákl. přenesená",$N$146,0)</f>
        <v>0</v>
      </c>
      <c r="BH146" s="267">
        <f>IF($U$146="sníž. přenesená",$N$146,0)</f>
        <v>0</v>
      </c>
      <c r="BI146" s="267">
        <f>IF($U$146="nulová",$N$146,0)</f>
        <v>0</v>
      </c>
      <c r="BJ146" s="219" t="s">
        <v>20</v>
      </c>
      <c r="BK146" s="267">
        <f>ROUND($L$146*$K$146,2)</f>
        <v>0</v>
      </c>
      <c r="BL146" s="219" t="s">
        <v>140</v>
      </c>
    </row>
    <row r="147" spans="2:64" s="219" customFormat="1" ht="27" customHeight="1" hidden="1">
      <c r="B147" s="220"/>
      <c r="C147" s="301" t="s">
        <v>242</v>
      </c>
      <c r="D147" s="301" t="s">
        <v>208</v>
      </c>
      <c r="E147" s="302" t="s">
        <v>568</v>
      </c>
      <c r="F147" s="394" t="s">
        <v>569</v>
      </c>
      <c r="G147" s="395"/>
      <c r="H147" s="395"/>
      <c r="I147" s="395"/>
      <c r="J147" s="303" t="s">
        <v>296</v>
      </c>
      <c r="K147" s="304">
        <v>0</v>
      </c>
      <c r="L147" s="396">
        <v>0</v>
      </c>
      <c r="M147" s="395"/>
      <c r="N147" s="396">
        <f>ROUND($L$147*$K$147,2)</f>
        <v>0</v>
      </c>
      <c r="O147" s="392"/>
      <c r="P147" s="392"/>
      <c r="Q147" s="392"/>
      <c r="R147" s="222"/>
      <c r="T147" s="297"/>
      <c r="U147" s="298" t="s">
        <v>42</v>
      </c>
      <c r="V147" s="299">
        <v>0</v>
      </c>
      <c r="W147" s="299">
        <f>$V$147*$K$147</f>
        <v>0</v>
      </c>
      <c r="X147" s="299">
        <v>0.02</v>
      </c>
      <c r="Y147" s="299">
        <f>$X$147*$K$147</f>
        <v>0</v>
      </c>
      <c r="Z147" s="299">
        <v>0</v>
      </c>
      <c r="AA147" s="300">
        <f>$Z$147*$K$147</f>
        <v>0</v>
      </c>
      <c r="AR147" s="219" t="s">
        <v>157</v>
      </c>
      <c r="AT147" s="219" t="s">
        <v>208</v>
      </c>
      <c r="AU147" s="219" t="s">
        <v>80</v>
      </c>
      <c r="AY147" s="219" t="s">
        <v>135</v>
      </c>
      <c r="BE147" s="267">
        <f>IF($U$147="základní",$N$147,0)</f>
        <v>0</v>
      </c>
      <c r="BF147" s="267">
        <f>IF($U$147="snížená",$N$147,0)</f>
        <v>0</v>
      </c>
      <c r="BG147" s="267">
        <f>IF($U$147="zákl. přenesená",$N$147,0)</f>
        <v>0</v>
      </c>
      <c r="BH147" s="267">
        <f>IF($U$147="sníž. přenesená",$N$147,0)</f>
        <v>0</v>
      </c>
      <c r="BI147" s="267">
        <f>IF($U$147="nulová",$N$147,0)</f>
        <v>0</v>
      </c>
      <c r="BJ147" s="219" t="s">
        <v>20</v>
      </c>
      <c r="BK147" s="267">
        <f>ROUND($L$147*$K$147,2)</f>
        <v>0</v>
      </c>
      <c r="BL147" s="219" t="s">
        <v>140</v>
      </c>
    </row>
    <row r="148" spans="2:64" s="219" customFormat="1" ht="27" customHeight="1" hidden="1">
      <c r="B148" s="220"/>
      <c r="C148" s="293" t="s">
        <v>245</v>
      </c>
      <c r="D148" s="293" t="s">
        <v>136</v>
      </c>
      <c r="E148" s="294" t="s">
        <v>570</v>
      </c>
      <c r="F148" s="391" t="s">
        <v>571</v>
      </c>
      <c r="G148" s="392"/>
      <c r="H148" s="392"/>
      <c r="I148" s="392"/>
      <c r="J148" s="295" t="s">
        <v>296</v>
      </c>
      <c r="K148" s="296">
        <v>0</v>
      </c>
      <c r="L148" s="393">
        <v>0</v>
      </c>
      <c r="M148" s="392"/>
      <c r="N148" s="393">
        <f>ROUND($L$148*$K$148,2)</f>
        <v>0</v>
      </c>
      <c r="O148" s="392"/>
      <c r="P148" s="392"/>
      <c r="Q148" s="392"/>
      <c r="R148" s="222"/>
      <c r="T148" s="297"/>
      <c r="U148" s="298" t="s">
        <v>42</v>
      </c>
      <c r="V148" s="299">
        <v>0.465</v>
      </c>
      <c r="W148" s="299">
        <f>$V$148*$K$148</f>
        <v>0</v>
      </c>
      <c r="X148" s="299">
        <v>0</v>
      </c>
      <c r="Y148" s="299">
        <f>$X$148*$K$148</f>
        <v>0</v>
      </c>
      <c r="Z148" s="299">
        <v>0.02517</v>
      </c>
      <c r="AA148" s="300">
        <f>$Z$148*$K$148</f>
        <v>0</v>
      </c>
      <c r="AR148" s="219" t="s">
        <v>140</v>
      </c>
      <c r="AT148" s="219" t="s">
        <v>136</v>
      </c>
      <c r="AU148" s="219" t="s">
        <v>80</v>
      </c>
      <c r="AY148" s="219" t="s">
        <v>135</v>
      </c>
      <c r="BE148" s="267">
        <f>IF($U$148="základní",$N$148,0)</f>
        <v>0</v>
      </c>
      <c r="BF148" s="267">
        <f>IF($U$148="snížená",$N$148,0)</f>
        <v>0</v>
      </c>
      <c r="BG148" s="267">
        <f>IF($U$148="zákl. přenesená",$N$148,0)</f>
        <v>0</v>
      </c>
      <c r="BH148" s="267">
        <f>IF($U$148="sníž. přenesená",$N$148,0)</f>
        <v>0</v>
      </c>
      <c r="BI148" s="267">
        <f>IF($U$148="nulová",$N$148,0)</f>
        <v>0</v>
      </c>
      <c r="BJ148" s="219" t="s">
        <v>20</v>
      </c>
      <c r="BK148" s="267">
        <f>ROUND($L$148*$K$148,2)</f>
        <v>0</v>
      </c>
      <c r="BL148" s="219" t="s">
        <v>140</v>
      </c>
    </row>
    <row r="149" spans="2:64" s="219" customFormat="1" ht="15.75" customHeight="1" hidden="1">
      <c r="B149" s="220"/>
      <c r="C149" s="301" t="s">
        <v>248</v>
      </c>
      <c r="D149" s="301" t="s">
        <v>208</v>
      </c>
      <c r="E149" s="302" t="s">
        <v>572</v>
      </c>
      <c r="F149" s="394" t="s">
        <v>573</v>
      </c>
      <c r="G149" s="395"/>
      <c r="H149" s="395"/>
      <c r="I149" s="395"/>
      <c r="J149" s="303" t="s">
        <v>296</v>
      </c>
      <c r="K149" s="304">
        <v>0</v>
      </c>
      <c r="L149" s="396">
        <v>0</v>
      </c>
      <c r="M149" s="395"/>
      <c r="N149" s="396">
        <f>ROUND($L$149*$K$149,2)</f>
        <v>0</v>
      </c>
      <c r="O149" s="392"/>
      <c r="P149" s="392"/>
      <c r="Q149" s="392"/>
      <c r="R149" s="222"/>
      <c r="T149" s="297"/>
      <c r="U149" s="298" t="s">
        <v>42</v>
      </c>
      <c r="V149" s="299">
        <v>0</v>
      </c>
      <c r="W149" s="299">
        <f>$V$149*$K$149</f>
        <v>0</v>
      </c>
      <c r="X149" s="299">
        <v>0.0255</v>
      </c>
      <c r="Y149" s="299">
        <f>$X$149*$K$149</f>
        <v>0</v>
      </c>
      <c r="Z149" s="299">
        <v>0</v>
      </c>
      <c r="AA149" s="300">
        <f>$Z$149*$K$149</f>
        <v>0</v>
      </c>
      <c r="AR149" s="219" t="s">
        <v>157</v>
      </c>
      <c r="AT149" s="219" t="s">
        <v>208</v>
      </c>
      <c r="AU149" s="219" t="s">
        <v>80</v>
      </c>
      <c r="AY149" s="219" t="s">
        <v>135</v>
      </c>
      <c r="BE149" s="267">
        <f>IF($U$149="základní",$N$149,0)</f>
        <v>0</v>
      </c>
      <c r="BF149" s="267">
        <f>IF($U$149="snížená",$N$149,0)</f>
        <v>0</v>
      </c>
      <c r="BG149" s="267">
        <f>IF($U$149="zákl. přenesená",$N$149,0)</f>
        <v>0</v>
      </c>
      <c r="BH149" s="267">
        <f>IF($U$149="sníž. přenesená",$N$149,0)</f>
        <v>0</v>
      </c>
      <c r="BI149" s="267">
        <f>IF($U$149="nulová",$N$149,0)</f>
        <v>0</v>
      </c>
      <c r="BJ149" s="219" t="s">
        <v>20</v>
      </c>
      <c r="BK149" s="267">
        <f>ROUND($L$149*$K$149,2)</f>
        <v>0</v>
      </c>
      <c r="BL149" s="219" t="s">
        <v>140</v>
      </c>
    </row>
    <row r="150" spans="2:64" s="219" customFormat="1" ht="27" customHeight="1" hidden="1">
      <c r="B150" s="220"/>
      <c r="C150" s="293" t="s">
        <v>251</v>
      </c>
      <c r="D150" s="293" t="s">
        <v>136</v>
      </c>
      <c r="E150" s="294" t="s">
        <v>574</v>
      </c>
      <c r="F150" s="391" t="s">
        <v>575</v>
      </c>
      <c r="G150" s="392"/>
      <c r="H150" s="392"/>
      <c r="I150" s="392"/>
      <c r="J150" s="295" t="s">
        <v>139</v>
      </c>
      <c r="K150" s="296">
        <v>0</v>
      </c>
      <c r="L150" s="393">
        <v>0</v>
      </c>
      <c r="M150" s="392"/>
      <c r="N150" s="393">
        <f>ROUND($L$150*$K$150,2)</f>
        <v>0</v>
      </c>
      <c r="O150" s="392"/>
      <c r="P150" s="392"/>
      <c r="Q150" s="392"/>
      <c r="R150" s="222"/>
      <c r="T150" s="297"/>
      <c r="U150" s="298" t="s">
        <v>42</v>
      </c>
      <c r="V150" s="299">
        <v>0.111</v>
      </c>
      <c r="W150" s="299">
        <f>$V$150*$K$150</f>
        <v>0</v>
      </c>
      <c r="X150" s="299">
        <v>0</v>
      </c>
      <c r="Y150" s="299">
        <f>$X$150*$K$150</f>
        <v>0</v>
      </c>
      <c r="Z150" s="299">
        <v>0</v>
      </c>
      <c r="AA150" s="300">
        <f>$Z$150*$K$150</f>
        <v>0</v>
      </c>
      <c r="AR150" s="219" t="s">
        <v>140</v>
      </c>
      <c r="AT150" s="219" t="s">
        <v>136</v>
      </c>
      <c r="AU150" s="219" t="s">
        <v>80</v>
      </c>
      <c r="AY150" s="219" t="s">
        <v>135</v>
      </c>
      <c r="BE150" s="267">
        <f>IF($U$150="základní",$N$150,0)</f>
        <v>0</v>
      </c>
      <c r="BF150" s="267">
        <f>IF($U$150="snížená",$N$150,0)</f>
        <v>0</v>
      </c>
      <c r="BG150" s="267">
        <f>IF($U$150="zákl. přenesená",$N$150,0)</f>
        <v>0</v>
      </c>
      <c r="BH150" s="267">
        <f>IF($U$150="sníž. přenesená",$N$150,0)</f>
        <v>0</v>
      </c>
      <c r="BI150" s="267">
        <f>IF($U$150="nulová",$N$150,0)</f>
        <v>0</v>
      </c>
      <c r="BJ150" s="219" t="s">
        <v>20</v>
      </c>
      <c r="BK150" s="267">
        <f>ROUND($L$150*$K$150,2)</f>
        <v>0</v>
      </c>
      <c r="BL150" s="219" t="s">
        <v>140</v>
      </c>
    </row>
    <row r="151" spans="2:64" s="219" customFormat="1" ht="27" customHeight="1" hidden="1">
      <c r="B151" s="220"/>
      <c r="C151" s="293" t="s">
        <v>254</v>
      </c>
      <c r="D151" s="293" t="s">
        <v>136</v>
      </c>
      <c r="E151" s="294" t="s">
        <v>576</v>
      </c>
      <c r="F151" s="391" t="s">
        <v>577</v>
      </c>
      <c r="G151" s="392"/>
      <c r="H151" s="392"/>
      <c r="I151" s="392"/>
      <c r="J151" s="295" t="s">
        <v>139</v>
      </c>
      <c r="K151" s="296">
        <v>0</v>
      </c>
      <c r="L151" s="393">
        <v>0</v>
      </c>
      <c r="M151" s="392"/>
      <c r="N151" s="393">
        <f>ROUND($L$151*$K$151,2)</f>
        <v>0</v>
      </c>
      <c r="O151" s="392"/>
      <c r="P151" s="392"/>
      <c r="Q151" s="392"/>
      <c r="R151" s="222"/>
      <c r="T151" s="297"/>
      <c r="U151" s="298" t="s">
        <v>42</v>
      </c>
      <c r="V151" s="299">
        <v>0.603</v>
      </c>
      <c r="W151" s="299">
        <f>$V$151*$K$151</f>
        <v>0</v>
      </c>
      <c r="X151" s="299">
        <v>0.00022</v>
      </c>
      <c r="Y151" s="299">
        <f>$X$151*$K$151</f>
        <v>0</v>
      </c>
      <c r="Z151" s="299">
        <v>0</v>
      </c>
      <c r="AA151" s="300">
        <f>$Z$151*$K$151</f>
        <v>0</v>
      </c>
      <c r="AR151" s="219" t="s">
        <v>140</v>
      </c>
      <c r="AT151" s="219" t="s">
        <v>136</v>
      </c>
      <c r="AU151" s="219" t="s">
        <v>80</v>
      </c>
      <c r="AY151" s="219" t="s">
        <v>135</v>
      </c>
      <c r="BE151" s="267">
        <f>IF($U$151="základní",$N$151,0)</f>
        <v>0</v>
      </c>
      <c r="BF151" s="267">
        <f>IF($U$151="snížená",$N$151,0)</f>
        <v>0</v>
      </c>
      <c r="BG151" s="267">
        <f>IF($U$151="zákl. přenesená",$N$151,0)</f>
        <v>0</v>
      </c>
      <c r="BH151" s="267">
        <f>IF($U$151="sníž. přenesená",$N$151,0)</f>
        <v>0</v>
      </c>
      <c r="BI151" s="267">
        <f>IF($U$151="nulová",$N$151,0)</f>
        <v>0</v>
      </c>
      <c r="BJ151" s="219" t="s">
        <v>20</v>
      </c>
      <c r="BK151" s="267">
        <f>ROUND($L$151*$K$151,2)</f>
        <v>0</v>
      </c>
      <c r="BL151" s="219" t="s">
        <v>140</v>
      </c>
    </row>
    <row r="152" spans="2:64" s="219" customFormat="1" ht="27" customHeight="1" hidden="1">
      <c r="B152" s="220"/>
      <c r="C152" s="293" t="s">
        <v>257</v>
      </c>
      <c r="D152" s="293" t="s">
        <v>136</v>
      </c>
      <c r="E152" s="294" t="s">
        <v>578</v>
      </c>
      <c r="F152" s="391" t="s">
        <v>579</v>
      </c>
      <c r="G152" s="392"/>
      <c r="H152" s="392"/>
      <c r="I152" s="392"/>
      <c r="J152" s="295" t="s">
        <v>296</v>
      </c>
      <c r="K152" s="296">
        <v>0</v>
      </c>
      <c r="L152" s="393">
        <v>0</v>
      </c>
      <c r="M152" s="392"/>
      <c r="N152" s="393">
        <f>ROUND($L$152*$K$152,2)</f>
        <v>0</v>
      </c>
      <c r="O152" s="392"/>
      <c r="P152" s="392"/>
      <c r="Q152" s="392"/>
      <c r="R152" s="222"/>
      <c r="T152" s="297"/>
      <c r="U152" s="298" t="s">
        <v>42</v>
      </c>
      <c r="V152" s="299">
        <v>0.365</v>
      </c>
      <c r="W152" s="299">
        <f>$V$152*$K$152</f>
        <v>0</v>
      </c>
      <c r="X152" s="299">
        <v>0.08266</v>
      </c>
      <c r="Y152" s="299">
        <f>$X$152*$K$152</f>
        <v>0</v>
      </c>
      <c r="Z152" s="299">
        <v>0</v>
      </c>
      <c r="AA152" s="300">
        <f>$Z$152*$K$152</f>
        <v>0</v>
      </c>
      <c r="AR152" s="219" t="s">
        <v>140</v>
      </c>
      <c r="AT152" s="219" t="s">
        <v>136</v>
      </c>
      <c r="AU152" s="219" t="s">
        <v>80</v>
      </c>
      <c r="AY152" s="219" t="s">
        <v>135</v>
      </c>
      <c r="BE152" s="267">
        <f>IF($U$152="základní",$N$152,0)</f>
        <v>0</v>
      </c>
      <c r="BF152" s="267">
        <f>IF($U$152="snížená",$N$152,0)</f>
        <v>0</v>
      </c>
      <c r="BG152" s="267">
        <f>IF($U$152="zákl. přenesená",$N$152,0)</f>
        <v>0</v>
      </c>
      <c r="BH152" s="267">
        <f>IF($U$152="sníž. přenesená",$N$152,0)</f>
        <v>0</v>
      </c>
      <c r="BI152" s="267">
        <f>IF($U$152="nulová",$N$152,0)</f>
        <v>0</v>
      </c>
      <c r="BJ152" s="219" t="s">
        <v>20</v>
      </c>
      <c r="BK152" s="267">
        <f>ROUND($L$152*$K$152,2)</f>
        <v>0</v>
      </c>
      <c r="BL152" s="219" t="s">
        <v>140</v>
      </c>
    </row>
    <row r="153" spans="2:64" s="219" customFormat="1" ht="27" customHeight="1" hidden="1">
      <c r="B153" s="220"/>
      <c r="C153" s="301" t="s">
        <v>260</v>
      </c>
      <c r="D153" s="301" t="s">
        <v>208</v>
      </c>
      <c r="E153" s="302" t="s">
        <v>580</v>
      </c>
      <c r="F153" s="394" t="s">
        <v>581</v>
      </c>
      <c r="G153" s="395"/>
      <c r="H153" s="395"/>
      <c r="I153" s="395"/>
      <c r="J153" s="303" t="s">
        <v>296</v>
      </c>
      <c r="K153" s="304">
        <v>0</v>
      </c>
      <c r="L153" s="396">
        <v>0</v>
      </c>
      <c r="M153" s="395"/>
      <c r="N153" s="396">
        <f>ROUND($L$153*$K$153,2)</f>
        <v>0</v>
      </c>
      <c r="O153" s="392"/>
      <c r="P153" s="392"/>
      <c r="Q153" s="392"/>
      <c r="R153" s="222"/>
      <c r="T153" s="297"/>
      <c r="U153" s="298" t="s">
        <v>42</v>
      </c>
      <c r="V153" s="299">
        <v>0</v>
      </c>
      <c r="W153" s="299">
        <f>$V$153*$K$153</f>
        <v>0</v>
      </c>
      <c r="X153" s="299">
        <v>0.1005</v>
      </c>
      <c r="Y153" s="299">
        <f>$X$153*$K$153</f>
        <v>0</v>
      </c>
      <c r="Z153" s="299">
        <v>0</v>
      </c>
      <c r="AA153" s="300">
        <f>$Z$153*$K$153</f>
        <v>0</v>
      </c>
      <c r="AR153" s="219" t="s">
        <v>157</v>
      </c>
      <c r="AT153" s="219" t="s">
        <v>208</v>
      </c>
      <c r="AU153" s="219" t="s">
        <v>80</v>
      </c>
      <c r="AY153" s="219" t="s">
        <v>135</v>
      </c>
      <c r="BE153" s="267">
        <f>IF($U$153="základní",$N$153,0)</f>
        <v>0</v>
      </c>
      <c r="BF153" s="267">
        <f>IF($U$153="snížená",$N$153,0)</f>
        <v>0</v>
      </c>
      <c r="BG153" s="267">
        <f>IF($U$153="zákl. přenesená",$N$153,0)</f>
        <v>0</v>
      </c>
      <c r="BH153" s="267">
        <f>IF($U$153="sníž. přenesená",$N$153,0)</f>
        <v>0</v>
      </c>
      <c r="BI153" s="267">
        <f>IF($U$153="nulová",$N$153,0)</f>
        <v>0</v>
      </c>
      <c r="BJ153" s="219" t="s">
        <v>20</v>
      </c>
      <c r="BK153" s="267">
        <f>ROUND($L$153*$K$153,2)</f>
        <v>0</v>
      </c>
      <c r="BL153" s="219" t="s">
        <v>140</v>
      </c>
    </row>
    <row r="154" spans="2:64" s="219" customFormat="1" ht="27" customHeight="1" hidden="1">
      <c r="B154" s="220"/>
      <c r="C154" s="293" t="s">
        <v>263</v>
      </c>
      <c r="D154" s="293" t="s">
        <v>136</v>
      </c>
      <c r="E154" s="294" t="s">
        <v>582</v>
      </c>
      <c r="F154" s="391" t="s">
        <v>583</v>
      </c>
      <c r="G154" s="392"/>
      <c r="H154" s="392"/>
      <c r="I154" s="392"/>
      <c r="J154" s="295" t="s">
        <v>160</v>
      </c>
      <c r="K154" s="296">
        <v>0</v>
      </c>
      <c r="L154" s="393">
        <v>0</v>
      </c>
      <c r="M154" s="392"/>
      <c r="N154" s="393">
        <f>ROUND($L$154*$K$154,2)</f>
        <v>0</v>
      </c>
      <c r="O154" s="392"/>
      <c r="P154" s="392"/>
      <c r="Q154" s="392"/>
      <c r="R154" s="222"/>
      <c r="T154" s="297"/>
      <c r="U154" s="298" t="s">
        <v>42</v>
      </c>
      <c r="V154" s="299">
        <v>0.28</v>
      </c>
      <c r="W154" s="299">
        <f>$V$154*$K$154</f>
        <v>0</v>
      </c>
      <c r="X154" s="299">
        <v>0</v>
      </c>
      <c r="Y154" s="299">
        <f>$X$154*$K$154</f>
        <v>0</v>
      </c>
      <c r="Z154" s="299">
        <v>0</v>
      </c>
      <c r="AA154" s="300">
        <f>$Z$154*$K$154</f>
        <v>0</v>
      </c>
      <c r="AR154" s="219" t="s">
        <v>140</v>
      </c>
      <c r="AT154" s="219" t="s">
        <v>136</v>
      </c>
      <c r="AU154" s="219" t="s">
        <v>80</v>
      </c>
      <c r="AY154" s="219" t="s">
        <v>135</v>
      </c>
      <c r="BE154" s="267">
        <f>IF($U$154="základní",$N$154,0)</f>
        <v>0</v>
      </c>
      <c r="BF154" s="267">
        <f>IF($U$154="snížená",$N$154,0)</f>
        <v>0</v>
      </c>
      <c r="BG154" s="267">
        <f>IF($U$154="zákl. přenesená",$N$154,0)</f>
        <v>0</v>
      </c>
      <c r="BH154" s="267">
        <f>IF($U$154="sníž. přenesená",$N$154,0)</f>
        <v>0</v>
      </c>
      <c r="BI154" s="267">
        <f>IF($U$154="nulová",$N$154,0)</f>
        <v>0</v>
      </c>
      <c r="BJ154" s="219" t="s">
        <v>20</v>
      </c>
      <c r="BK154" s="267">
        <f>ROUND($L$154*$K$154,2)</f>
        <v>0</v>
      </c>
      <c r="BL154" s="219" t="s">
        <v>140</v>
      </c>
    </row>
    <row r="155" spans="2:64" s="219" customFormat="1" ht="39" customHeight="1" hidden="1">
      <c r="B155" s="220"/>
      <c r="C155" s="293" t="s">
        <v>266</v>
      </c>
      <c r="D155" s="293" t="s">
        <v>136</v>
      </c>
      <c r="E155" s="294" t="s">
        <v>584</v>
      </c>
      <c r="F155" s="391" t="s">
        <v>585</v>
      </c>
      <c r="G155" s="392"/>
      <c r="H155" s="392"/>
      <c r="I155" s="392"/>
      <c r="J155" s="295" t="s">
        <v>160</v>
      </c>
      <c r="K155" s="296">
        <v>0</v>
      </c>
      <c r="L155" s="393">
        <v>0</v>
      </c>
      <c r="M155" s="392"/>
      <c r="N155" s="393">
        <f>ROUND($L$155*$K$155,2)</f>
        <v>0</v>
      </c>
      <c r="O155" s="392"/>
      <c r="P155" s="392"/>
      <c r="Q155" s="392"/>
      <c r="R155" s="222"/>
      <c r="T155" s="297"/>
      <c r="U155" s="298" t="s">
        <v>42</v>
      </c>
      <c r="V155" s="299">
        <v>0.28</v>
      </c>
      <c r="W155" s="299">
        <f>$V$155*$K$155</f>
        <v>0</v>
      </c>
      <c r="X155" s="299">
        <v>0</v>
      </c>
      <c r="Y155" s="299">
        <f>$X$155*$K$155</f>
        <v>0</v>
      </c>
      <c r="Z155" s="299">
        <v>0</v>
      </c>
      <c r="AA155" s="300">
        <f>$Z$155*$K$155</f>
        <v>0</v>
      </c>
      <c r="AR155" s="219" t="s">
        <v>140</v>
      </c>
      <c r="AT155" s="219" t="s">
        <v>136</v>
      </c>
      <c r="AU155" s="219" t="s">
        <v>80</v>
      </c>
      <c r="AY155" s="219" t="s">
        <v>135</v>
      </c>
      <c r="BE155" s="267">
        <f>IF($U$155="základní",$N$155,0)</f>
        <v>0</v>
      </c>
      <c r="BF155" s="267">
        <f>IF($U$155="snížená",$N$155,0)</f>
        <v>0</v>
      </c>
      <c r="BG155" s="267">
        <f>IF($U$155="zákl. přenesená",$N$155,0)</f>
        <v>0</v>
      </c>
      <c r="BH155" s="267">
        <f>IF($U$155="sníž. přenesená",$N$155,0)</f>
        <v>0</v>
      </c>
      <c r="BI155" s="267">
        <f>IF($U$155="nulová",$N$155,0)</f>
        <v>0</v>
      </c>
      <c r="BJ155" s="219" t="s">
        <v>20</v>
      </c>
      <c r="BK155" s="267">
        <f>ROUND($L$155*$K$155,2)</f>
        <v>0</v>
      </c>
      <c r="BL155" s="219" t="s">
        <v>140</v>
      </c>
    </row>
    <row r="156" spans="2:64" s="219" customFormat="1" ht="27" customHeight="1" hidden="1">
      <c r="B156" s="220"/>
      <c r="C156" s="293" t="s">
        <v>269</v>
      </c>
      <c r="D156" s="293" t="s">
        <v>136</v>
      </c>
      <c r="E156" s="294" t="s">
        <v>586</v>
      </c>
      <c r="F156" s="391" t="s">
        <v>587</v>
      </c>
      <c r="G156" s="392"/>
      <c r="H156" s="392"/>
      <c r="I156" s="392"/>
      <c r="J156" s="295" t="s">
        <v>160</v>
      </c>
      <c r="K156" s="296">
        <v>0</v>
      </c>
      <c r="L156" s="393">
        <v>0</v>
      </c>
      <c r="M156" s="392"/>
      <c r="N156" s="393">
        <f>ROUND($L$156*$K$156,2)</f>
        <v>0</v>
      </c>
      <c r="O156" s="392"/>
      <c r="P156" s="392"/>
      <c r="Q156" s="392"/>
      <c r="R156" s="222"/>
      <c r="T156" s="297"/>
      <c r="U156" s="298" t="s">
        <v>42</v>
      </c>
      <c r="V156" s="299">
        <v>0.588</v>
      </c>
      <c r="W156" s="299">
        <f>$V$156*$K$156</f>
        <v>0</v>
      </c>
      <c r="X156" s="299">
        <v>0.03822</v>
      </c>
      <c r="Y156" s="299">
        <f>$X$156*$K$156</f>
        <v>0</v>
      </c>
      <c r="Z156" s="299">
        <v>0</v>
      </c>
      <c r="AA156" s="300">
        <f>$Z$156*$K$156</f>
        <v>0</v>
      </c>
      <c r="AR156" s="219" t="s">
        <v>140</v>
      </c>
      <c r="AT156" s="219" t="s">
        <v>136</v>
      </c>
      <c r="AU156" s="219" t="s">
        <v>80</v>
      </c>
      <c r="AY156" s="219" t="s">
        <v>135</v>
      </c>
      <c r="BE156" s="267">
        <f>IF($U$156="základní",$N$156,0)</f>
        <v>0</v>
      </c>
      <c r="BF156" s="267">
        <f>IF($U$156="snížená",$N$156,0)</f>
        <v>0</v>
      </c>
      <c r="BG156" s="267">
        <f>IF($U$156="zákl. přenesená",$N$156,0)</f>
        <v>0</v>
      </c>
      <c r="BH156" s="267">
        <f>IF($U$156="sníž. přenesená",$N$156,0)</f>
        <v>0</v>
      </c>
      <c r="BI156" s="267">
        <f>IF($U$156="nulová",$N$156,0)</f>
        <v>0</v>
      </c>
      <c r="BJ156" s="219" t="s">
        <v>20</v>
      </c>
      <c r="BK156" s="267">
        <f>ROUND($L$156*$K$156,2)</f>
        <v>0</v>
      </c>
      <c r="BL156" s="219" t="s">
        <v>140</v>
      </c>
    </row>
    <row r="157" spans="2:64" s="219" customFormat="1" ht="27" customHeight="1">
      <c r="B157" s="220"/>
      <c r="C157" s="293" t="s">
        <v>272</v>
      </c>
      <c r="D157" s="293" t="s">
        <v>136</v>
      </c>
      <c r="E157" s="294" t="s">
        <v>588</v>
      </c>
      <c r="F157" s="391" t="s">
        <v>589</v>
      </c>
      <c r="G157" s="392"/>
      <c r="H157" s="392"/>
      <c r="I157" s="392"/>
      <c r="J157" s="295" t="s">
        <v>173</v>
      </c>
      <c r="K157" s="296">
        <v>0.55</v>
      </c>
      <c r="L157" s="393">
        <v>0</v>
      </c>
      <c r="M157" s="392"/>
      <c r="N157" s="393">
        <f>ROUND($L$157*$K$157,2)</f>
        <v>0</v>
      </c>
      <c r="O157" s="392"/>
      <c r="P157" s="392"/>
      <c r="Q157" s="392"/>
      <c r="R157" s="222"/>
      <c r="T157" s="297"/>
      <c r="U157" s="298" t="s">
        <v>42</v>
      </c>
      <c r="V157" s="299">
        <v>41.8</v>
      </c>
      <c r="W157" s="299">
        <f>$V$157*$K$157</f>
        <v>22.990000000000002</v>
      </c>
      <c r="X157" s="299">
        <v>0</v>
      </c>
      <c r="Y157" s="299">
        <f>$X$157*$K$157</f>
        <v>0</v>
      </c>
      <c r="Z157" s="299">
        <v>0</v>
      </c>
      <c r="AA157" s="300">
        <f>$Z$157*$K$157</f>
        <v>0</v>
      </c>
      <c r="AR157" s="219" t="s">
        <v>140</v>
      </c>
      <c r="AT157" s="219" t="s">
        <v>136</v>
      </c>
      <c r="AU157" s="219" t="s">
        <v>80</v>
      </c>
      <c r="AY157" s="219" t="s">
        <v>135</v>
      </c>
      <c r="BE157" s="267">
        <f>IF($U$157="základní",$N$157,0)</f>
        <v>0</v>
      </c>
      <c r="BF157" s="267">
        <f>IF($U$157="snížená",$N$157,0)</f>
        <v>0</v>
      </c>
      <c r="BG157" s="267">
        <f>IF($U$157="zákl. přenesená",$N$157,0)</f>
        <v>0</v>
      </c>
      <c r="BH157" s="267">
        <f>IF($U$157="sníž. přenesená",$N$157,0)</f>
        <v>0</v>
      </c>
      <c r="BI157" s="267">
        <f>IF($U$157="nulová",$N$157,0)</f>
        <v>0</v>
      </c>
      <c r="BJ157" s="219" t="s">
        <v>20</v>
      </c>
      <c r="BK157" s="267">
        <f>ROUND($L$157*$K$157,2)</f>
        <v>0</v>
      </c>
      <c r="BL157" s="219" t="s">
        <v>140</v>
      </c>
    </row>
    <row r="158" spans="2:63" s="284" customFormat="1" ht="30.75" customHeight="1">
      <c r="B158" s="283"/>
      <c r="D158" s="292" t="s">
        <v>111</v>
      </c>
      <c r="N158" s="389">
        <f>$BK$158</f>
        <v>0</v>
      </c>
      <c r="O158" s="390"/>
      <c r="P158" s="390"/>
      <c r="Q158" s="390"/>
      <c r="R158" s="286"/>
      <c r="T158" s="287"/>
      <c r="W158" s="288">
        <f>$W$159</f>
        <v>0</v>
      </c>
      <c r="Y158" s="288">
        <f>$Y$159</f>
        <v>0</v>
      </c>
      <c r="AA158" s="289">
        <f>$AA$159</f>
        <v>0</v>
      </c>
      <c r="AR158" s="290" t="s">
        <v>20</v>
      </c>
      <c r="AT158" s="290" t="s">
        <v>76</v>
      </c>
      <c r="AU158" s="290" t="s">
        <v>20</v>
      </c>
      <c r="AY158" s="290" t="s">
        <v>135</v>
      </c>
      <c r="BK158" s="291">
        <f>$BK$159</f>
        <v>0</v>
      </c>
    </row>
    <row r="159" spans="2:64" s="219" customFormat="1" ht="15.75" customHeight="1" hidden="1">
      <c r="B159" s="220"/>
      <c r="C159" s="293" t="s">
        <v>275</v>
      </c>
      <c r="D159" s="293" t="s">
        <v>136</v>
      </c>
      <c r="E159" s="294" t="s">
        <v>270</v>
      </c>
      <c r="F159" s="391" t="s">
        <v>271</v>
      </c>
      <c r="G159" s="392"/>
      <c r="H159" s="392"/>
      <c r="I159" s="392"/>
      <c r="J159" s="295" t="s">
        <v>160</v>
      </c>
      <c r="K159" s="296">
        <v>0</v>
      </c>
      <c r="L159" s="393">
        <v>0</v>
      </c>
      <c r="M159" s="392"/>
      <c r="N159" s="393">
        <f>ROUND($L$159*$K$159,2)</f>
        <v>0</v>
      </c>
      <c r="O159" s="392"/>
      <c r="P159" s="392"/>
      <c r="Q159" s="392"/>
      <c r="R159" s="222"/>
      <c r="T159" s="297"/>
      <c r="U159" s="298" t="s">
        <v>42</v>
      </c>
      <c r="V159" s="299">
        <v>0.05</v>
      </c>
      <c r="W159" s="299">
        <f>$V$159*$K$159</f>
        <v>0</v>
      </c>
      <c r="X159" s="299">
        <v>0.00081</v>
      </c>
      <c r="Y159" s="299">
        <f>$X$159*$K$159</f>
        <v>0</v>
      </c>
      <c r="Z159" s="299">
        <v>0</v>
      </c>
      <c r="AA159" s="300">
        <f>$Z$159*$K$159</f>
        <v>0</v>
      </c>
      <c r="AR159" s="219" t="s">
        <v>140</v>
      </c>
      <c r="AT159" s="219" t="s">
        <v>136</v>
      </c>
      <c r="AU159" s="219" t="s">
        <v>80</v>
      </c>
      <c r="AY159" s="219" t="s">
        <v>135</v>
      </c>
      <c r="BE159" s="267">
        <f>IF($U$159="základní",$N$159,0)</f>
        <v>0</v>
      </c>
      <c r="BF159" s="267">
        <f>IF($U$159="snížená",$N$159,0)</f>
        <v>0</v>
      </c>
      <c r="BG159" s="267">
        <f>IF($U$159="zákl. přenesená",$N$159,0)</f>
        <v>0</v>
      </c>
      <c r="BH159" s="267">
        <f>IF($U$159="sníž. přenesená",$N$159,0)</f>
        <v>0</v>
      </c>
      <c r="BI159" s="267">
        <f>IF($U$159="nulová",$N$159,0)</f>
        <v>0</v>
      </c>
      <c r="BJ159" s="219" t="s">
        <v>20</v>
      </c>
      <c r="BK159" s="267">
        <f>ROUND($L$159*$K$159,2)</f>
        <v>0</v>
      </c>
      <c r="BL159" s="219" t="s">
        <v>140</v>
      </c>
    </row>
    <row r="160" spans="2:63" s="284" customFormat="1" ht="30.75" customHeight="1">
      <c r="B160" s="283"/>
      <c r="D160" s="292" t="s">
        <v>112</v>
      </c>
      <c r="N160" s="389">
        <f>$BK$160</f>
        <v>0</v>
      </c>
      <c r="O160" s="390"/>
      <c r="P160" s="390"/>
      <c r="Q160" s="390"/>
      <c r="R160" s="286"/>
      <c r="T160" s="287"/>
      <c r="W160" s="288">
        <f>SUM($W$161:$W$175)</f>
        <v>570.024</v>
      </c>
      <c r="Y160" s="288">
        <f>SUM($Y$161:$Y$175)</f>
        <v>438.2373628</v>
      </c>
      <c r="AA160" s="289">
        <f>SUM($AA$161:$AA$175)</f>
        <v>0</v>
      </c>
      <c r="AR160" s="290" t="s">
        <v>20</v>
      </c>
      <c r="AT160" s="290" t="s">
        <v>76</v>
      </c>
      <c r="AU160" s="290" t="s">
        <v>20</v>
      </c>
      <c r="AY160" s="290" t="s">
        <v>135</v>
      </c>
      <c r="BK160" s="291">
        <f>SUM($BK$161:$BK$175)</f>
        <v>0</v>
      </c>
    </row>
    <row r="161" spans="2:64" s="219" customFormat="1" ht="27" customHeight="1">
      <c r="B161" s="220"/>
      <c r="C161" s="293" t="s">
        <v>278</v>
      </c>
      <c r="D161" s="293" t="s">
        <v>136</v>
      </c>
      <c r="E161" s="294" t="s">
        <v>590</v>
      </c>
      <c r="F161" s="391" t="s">
        <v>591</v>
      </c>
      <c r="G161" s="392"/>
      <c r="H161" s="392"/>
      <c r="I161" s="392"/>
      <c r="J161" s="295" t="s">
        <v>139</v>
      </c>
      <c r="K161" s="296">
        <v>733</v>
      </c>
      <c r="L161" s="393">
        <v>0</v>
      </c>
      <c r="M161" s="392"/>
      <c r="N161" s="393">
        <f>ROUND($L$161*$K$161,2)</f>
        <v>0</v>
      </c>
      <c r="O161" s="392"/>
      <c r="P161" s="392"/>
      <c r="Q161" s="392"/>
      <c r="R161" s="222"/>
      <c r="T161" s="297"/>
      <c r="U161" s="298" t="s">
        <v>42</v>
      </c>
      <c r="V161" s="299">
        <v>0.5</v>
      </c>
      <c r="W161" s="299">
        <f>$V$161*$K$161</f>
        <v>366.5</v>
      </c>
      <c r="X161" s="299">
        <v>0.08425</v>
      </c>
      <c r="Y161" s="299">
        <f>$X$161*$K$161</f>
        <v>61.755250000000004</v>
      </c>
      <c r="Z161" s="299">
        <v>0</v>
      </c>
      <c r="AA161" s="300">
        <f>$Z$161*$K$161</f>
        <v>0</v>
      </c>
      <c r="AR161" s="219" t="s">
        <v>140</v>
      </c>
      <c r="AT161" s="219" t="s">
        <v>136</v>
      </c>
      <c r="AU161" s="219" t="s">
        <v>80</v>
      </c>
      <c r="AY161" s="219" t="s">
        <v>135</v>
      </c>
      <c r="BE161" s="267">
        <f>IF($U$161="základní",$N$161,0)</f>
        <v>0</v>
      </c>
      <c r="BF161" s="267">
        <f>IF($U$161="snížená",$N$161,0)</f>
        <v>0</v>
      </c>
      <c r="BG161" s="267">
        <f>IF($U$161="zákl. přenesená",$N$161,0)</f>
        <v>0</v>
      </c>
      <c r="BH161" s="267">
        <f>IF($U$161="sníž. přenesená",$N$161,0)</f>
        <v>0</v>
      </c>
      <c r="BI161" s="267">
        <f>IF($U$161="nulová",$N$161,0)</f>
        <v>0</v>
      </c>
      <c r="BJ161" s="219" t="s">
        <v>20</v>
      </c>
      <c r="BK161" s="267">
        <f>ROUND($L$161*$K$161,2)</f>
        <v>0</v>
      </c>
      <c r="BL161" s="219" t="s">
        <v>140</v>
      </c>
    </row>
    <row r="162" spans="2:64" s="219" customFormat="1" ht="15.75" customHeight="1">
      <c r="B162" s="220"/>
      <c r="C162" s="301" t="s">
        <v>281</v>
      </c>
      <c r="D162" s="301" t="s">
        <v>208</v>
      </c>
      <c r="E162" s="302" t="s">
        <v>592</v>
      </c>
      <c r="F162" s="394" t="s">
        <v>593</v>
      </c>
      <c r="G162" s="395"/>
      <c r="H162" s="395"/>
      <c r="I162" s="395"/>
      <c r="J162" s="303" t="s">
        <v>139</v>
      </c>
      <c r="K162" s="304">
        <v>769.65</v>
      </c>
      <c r="L162" s="396">
        <v>0</v>
      </c>
      <c r="M162" s="395"/>
      <c r="N162" s="396">
        <f>ROUND($L$162*$K$162,2)</f>
        <v>0</v>
      </c>
      <c r="O162" s="392"/>
      <c r="P162" s="392"/>
      <c r="Q162" s="392"/>
      <c r="R162" s="222"/>
      <c r="T162" s="297"/>
      <c r="U162" s="298" t="s">
        <v>42</v>
      </c>
      <c r="V162" s="299">
        <v>0</v>
      </c>
      <c r="W162" s="299">
        <f>$V$162*$K$162</f>
        <v>0</v>
      </c>
      <c r="X162" s="299">
        <v>0.14</v>
      </c>
      <c r="Y162" s="299">
        <f>$X$162*$K$162</f>
        <v>107.751</v>
      </c>
      <c r="Z162" s="299">
        <v>0</v>
      </c>
      <c r="AA162" s="300">
        <f>$Z$162*$K$162</f>
        <v>0</v>
      </c>
      <c r="AR162" s="219" t="s">
        <v>157</v>
      </c>
      <c r="AT162" s="219" t="s">
        <v>208</v>
      </c>
      <c r="AU162" s="219" t="s">
        <v>80</v>
      </c>
      <c r="AY162" s="219" t="s">
        <v>135</v>
      </c>
      <c r="BE162" s="267">
        <f>IF($U$162="základní",$N$162,0)</f>
        <v>0</v>
      </c>
      <c r="BF162" s="267">
        <f>IF($U$162="snížená",$N$162,0)</f>
        <v>0</v>
      </c>
      <c r="BG162" s="267">
        <f>IF($U$162="zákl. přenesená",$N$162,0)</f>
        <v>0</v>
      </c>
      <c r="BH162" s="267">
        <f>IF($U$162="sníž. přenesená",$N$162,0)</f>
        <v>0</v>
      </c>
      <c r="BI162" s="267">
        <f>IF($U$162="nulová",$N$162,0)</f>
        <v>0</v>
      </c>
      <c r="BJ162" s="219" t="s">
        <v>20</v>
      </c>
      <c r="BK162" s="267">
        <f>ROUND($L$162*$K$162,2)</f>
        <v>0</v>
      </c>
      <c r="BL162" s="219" t="s">
        <v>140</v>
      </c>
    </row>
    <row r="163" spans="2:64" s="219" customFormat="1" ht="39" customHeight="1">
      <c r="B163" s="220"/>
      <c r="C163" s="293" t="s">
        <v>284</v>
      </c>
      <c r="D163" s="293" t="s">
        <v>136</v>
      </c>
      <c r="E163" s="294" t="s">
        <v>594</v>
      </c>
      <c r="F163" s="391" t="s">
        <v>595</v>
      </c>
      <c r="G163" s="392"/>
      <c r="H163" s="392"/>
      <c r="I163" s="392"/>
      <c r="J163" s="295" t="s">
        <v>139</v>
      </c>
      <c r="K163" s="296">
        <v>57</v>
      </c>
      <c r="L163" s="393">
        <v>0</v>
      </c>
      <c r="M163" s="392"/>
      <c r="N163" s="393">
        <f>ROUND($L$163*$K$163,2)</f>
        <v>0</v>
      </c>
      <c r="O163" s="392"/>
      <c r="P163" s="392"/>
      <c r="Q163" s="392"/>
      <c r="R163" s="222"/>
      <c r="T163" s="297"/>
      <c r="U163" s="298" t="s">
        <v>42</v>
      </c>
      <c r="V163" s="299">
        <v>0.06</v>
      </c>
      <c r="W163" s="299">
        <f>$V$163*$K$163</f>
        <v>3.42</v>
      </c>
      <c r="X163" s="299">
        <v>0</v>
      </c>
      <c r="Y163" s="299">
        <f>$X$163*$K$163</f>
        <v>0</v>
      </c>
      <c r="Z163" s="299">
        <v>0</v>
      </c>
      <c r="AA163" s="300">
        <f>$Z$163*$K$163</f>
        <v>0</v>
      </c>
      <c r="AR163" s="219" t="s">
        <v>140</v>
      </c>
      <c r="AT163" s="219" t="s">
        <v>136</v>
      </c>
      <c r="AU163" s="219" t="s">
        <v>80</v>
      </c>
      <c r="AY163" s="219" t="s">
        <v>135</v>
      </c>
      <c r="BE163" s="267">
        <f>IF($U$163="základní",$N$163,0)</f>
        <v>0</v>
      </c>
      <c r="BF163" s="267">
        <f>IF($U$163="snížená",$N$163,0)</f>
        <v>0</v>
      </c>
      <c r="BG163" s="267">
        <f>IF($U$163="zákl. přenesená",$N$163,0)</f>
        <v>0</v>
      </c>
      <c r="BH163" s="267">
        <f>IF($U$163="sníž. přenesená",$N$163,0)</f>
        <v>0</v>
      </c>
      <c r="BI163" s="267">
        <f>IF($U$163="nulová",$N$163,0)</f>
        <v>0</v>
      </c>
      <c r="BJ163" s="219" t="s">
        <v>20</v>
      </c>
      <c r="BK163" s="267">
        <f>ROUND($L$163*$K$163,2)</f>
        <v>0</v>
      </c>
      <c r="BL163" s="219" t="s">
        <v>140</v>
      </c>
    </row>
    <row r="164" spans="2:64" s="219" customFormat="1" ht="15.75" customHeight="1">
      <c r="B164" s="220"/>
      <c r="C164" s="301" t="s">
        <v>287</v>
      </c>
      <c r="D164" s="301" t="s">
        <v>208</v>
      </c>
      <c r="E164" s="302" t="s">
        <v>596</v>
      </c>
      <c r="F164" s="394" t="s">
        <v>597</v>
      </c>
      <c r="G164" s="395"/>
      <c r="H164" s="395"/>
      <c r="I164" s="395"/>
      <c r="J164" s="303" t="s">
        <v>139</v>
      </c>
      <c r="K164" s="304">
        <v>57</v>
      </c>
      <c r="L164" s="396">
        <v>0</v>
      </c>
      <c r="M164" s="395"/>
      <c r="N164" s="396">
        <f>ROUND($L$164*$K$164,2)</f>
        <v>0</v>
      </c>
      <c r="O164" s="392"/>
      <c r="P164" s="392"/>
      <c r="Q164" s="392"/>
      <c r="R164" s="222"/>
      <c r="T164" s="297"/>
      <c r="U164" s="298" t="s">
        <v>42</v>
      </c>
      <c r="V164" s="299">
        <v>0</v>
      </c>
      <c r="W164" s="299">
        <f>$V$164*$K$164</f>
        <v>0</v>
      </c>
      <c r="X164" s="299">
        <v>0.146</v>
      </c>
      <c r="Y164" s="299">
        <f>$X$164*$K$164</f>
        <v>8.322</v>
      </c>
      <c r="Z164" s="299">
        <v>0</v>
      </c>
      <c r="AA164" s="300">
        <f>$Z$164*$K$164</f>
        <v>0</v>
      </c>
      <c r="AR164" s="219" t="s">
        <v>157</v>
      </c>
      <c r="AT164" s="219" t="s">
        <v>208</v>
      </c>
      <c r="AU164" s="219" t="s">
        <v>80</v>
      </c>
      <c r="AY164" s="219" t="s">
        <v>135</v>
      </c>
      <c r="BE164" s="267">
        <f>IF($U$164="základní",$N$164,0)</f>
        <v>0</v>
      </c>
      <c r="BF164" s="267">
        <f>IF($U$164="snížená",$N$164,0)</f>
        <v>0</v>
      </c>
      <c r="BG164" s="267">
        <f>IF($U$164="zákl. přenesená",$N$164,0)</f>
        <v>0</v>
      </c>
      <c r="BH164" s="267">
        <f>IF($U$164="sníž. přenesená",$N$164,0)</f>
        <v>0</v>
      </c>
      <c r="BI164" s="267">
        <f>IF($U$164="nulová",$N$164,0)</f>
        <v>0</v>
      </c>
      <c r="BJ164" s="219" t="s">
        <v>20</v>
      </c>
      <c r="BK164" s="267">
        <f>ROUND($L$164*$K$164,2)</f>
        <v>0</v>
      </c>
      <c r="BL164" s="219" t="s">
        <v>140</v>
      </c>
    </row>
    <row r="165" spans="2:64" s="219" customFormat="1" ht="27" customHeight="1">
      <c r="B165" s="220"/>
      <c r="C165" s="293" t="s">
        <v>290</v>
      </c>
      <c r="D165" s="293" t="s">
        <v>136</v>
      </c>
      <c r="E165" s="294" t="s">
        <v>328</v>
      </c>
      <c r="F165" s="391" t="s">
        <v>329</v>
      </c>
      <c r="G165" s="392"/>
      <c r="H165" s="392"/>
      <c r="I165" s="392"/>
      <c r="J165" s="295" t="s">
        <v>139</v>
      </c>
      <c r="K165" s="296">
        <v>938.08</v>
      </c>
      <c r="L165" s="393">
        <v>0</v>
      </c>
      <c r="M165" s="392"/>
      <c r="N165" s="393">
        <f>ROUND($L$165*$K$165,2)</f>
        <v>0</v>
      </c>
      <c r="O165" s="392"/>
      <c r="P165" s="392"/>
      <c r="Q165" s="392"/>
      <c r="R165" s="222"/>
      <c r="T165" s="297"/>
      <c r="U165" s="298" t="s">
        <v>42</v>
      </c>
      <c r="V165" s="299">
        <v>0.037</v>
      </c>
      <c r="W165" s="299">
        <f>$V$165*$K$165</f>
        <v>34.70896</v>
      </c>
      <c r="X165" s="299">
        <v>0.20266</v>
      </c>
      <c r="Y165" s="299">
        <f>$X$165*$K$165</f>
        <v>190.1112928</v>
      </c>
      <c r="Z165" s="299">
        <v>0</v>
      </c>
      <c r="AA165" s="300">
        <f>$Z$165*$K$165</f>
        <v>0</v>
      </c>
      <c r="AR165" s="219" t="s">
        <v>140</v>
      </c>
      <c r="AT165" s="219" t="s">
        <v>136</v>
      </c>
      <c r="AU165" s="219" t="s">
        <v>80</v>
      </c>
      <c r="AY165" s="219" t="s">
        <v>135</v>
      </c>
      <c r="BE165" s="267">
        <f>IF($U$165="základní",$N$165,0)</f>
        <v>0</v>
      </c>
      <c r="BF165" s="267">
        <f>IF($U$165="snížená",$N$165,0)</f>
        <v>0</v>
      </c>
      <c r="BG165" s="267">
        <f>IF($U$165="zákl. přenesená",$N$165,0)</f>
        <v>0</v>
      </c>
      <c r="BH165" s="267">
        <f>IF($U$165="sníž. přenesená",$N$165,0)</f>
        <v>0</v>
      </c>
      <c r="BI165" s="267">
        <f>IF($U$165="nulová",$N$165,0)</f>
        <v>0</v>
      </c>
      <c r="BJ165" s="219" t="s">
        <v>20</v>
      </c>
      <c r="BK165" s="267">
        <f>ROUND($L$165*$K$165,2)</f>
        <v>0</v>
      </c>
      <c r="BL165" s="219" t="s">
        <v>140</v>
      </c>
    </row>
    <row r="166" spans="2:64" s="219" customFormat="1" ht="15.75" customHeight="1">
      <c r="B166" s="220"/>
      <c r="C166" s="293" t="s">
        <v>293</v>
      </c>
      <c r="D166" s="293" t="s">
        <v>136</v>
      </c>
      <c r="E166" s="294" t="s">
        <v>598</v>
      </c>
      <c r="F166" s="391" t="s">
        <v>332</v>
      </c>
      <c r="G166" s="392"/>
      <c r="H166" s="392"/>
      <c r="I166" s="392"/>
      <c r="J166" s="295" t="s">
        <v>139</v>
      </c>
      <c r="K166" s="296">
        <v>762.32</v>
      </c>
      <c r="L166" s="393">
        <v>0</v>
      </c>
      <c r="M166" s="392"/>
      <c r="N166" s="393">
        <f>ROUND($L$166*$K$166,2)</f>
        <v>0</v>
      </c>
      <c r="O166" s="392"/>
      <c r="P166" s="392"/>
      <c r="Q166" s="392"/>
      <c r="R166" s="222"/>
      <c r="T166" s="297"/>
      <c r="U166" s="298" t="s">
        <v>42</v>
      </c>
      <c r="V166" s="299">
        <v>0.029</v>
      </c>
      <c r="W166" s="299">
        <f>$V$166*$K$166</f>
        <v>22.107280000000003</v>
      </c>
      <c r="X166" s="299">
        <v>0</v>
      </c>
      <c r="Y166" s="299">
        <f>$X$166*$K$166</f>
        <v>0</v>
      </c>
      <c r="Z166" s="299">
        <v>0</v>
      </c>
      <c r="AA166" s="300">
        <f>$Z$166*$K$166</f>
        <v>0</v>
      </c>
      <c r="AR166" s="219" t="s">
        <v>140</v>
      </c>
      <c r="AT166" s="219" t="s">
        <v>136</v>
      </c>
      <c r="AU166" s="219" t="s">
        <v>80</v>
      </c>
      <c r="AY166" s="219" t="s">
        <v>135</v>
      </c>
      <c r="BE166" s="267">
        <f>IF($U$166="základní",$N$166,0)</f>
        <v>0</v>
      </c>
      <c r="BF166" s="267">
        <f>IF($U$166="snížená",$N$166,0)</f>
        <v>0</v>
      </c>
      <c r="BG166" s="267">
        <f>IF($U$166="zákl. přenesená",$N$166,0)</f>
        <v>0</v>
      </c>
      <c r="BH166" s="267">
        <f>IF($U$166="sníž. přenesená",$N$166,0)</f>
        <v>0</v>
      </c>
      <c r="BI166" s="267">
        <f>IF($U$166="nulová",$N$166,0)</f>
        <v>0</v>
      </c>
      <c r="BJ166" s="219" t="s">
        <v>20</v>
      </c>
      <c r="BK166" s="267">
        <f>ROUND($L$166*$K$166,2)</f>
        <v>0</v>
      </c>
      <c r="BL166" s="219" t="s">
        <v>140</v>
      </c>
    </row>
    <row r="167" spans="2:64" s="219" customFormat="1" ht="27" customHeight="1">
      <c r="B167" s="220"/>
      <c r="C167" s="293" t="s">
        <v>297</v>
      </c>
      <c r="D167" s="293" t="s">
        <v>136</v>
      </c>
      <c r="E167" s="294" t="s">
        <v>599</v>
      </c>
      <c r="F167" s="391" t="s">
        <v>600</v>
      </c>
      <c r="G167" s="392"/>
      <c r="H167" s="392"/>
      <c r="I167" s="392"/>
      <c r="J167" s="295" t="s">
        <v>139</v>
      </c>
      <c r="K167" s="296">
        <v>169</v>
      </c>
      <c r="L167" s="393">
        <v>0</v>
      </c>
      <c r="M167" s="392"/>
      <c r="N167" s="393">
        <f>ROUND($L$167*$K$167,2)</f>
        <v>0</v>
      </c>
      <c r="O167" s="392"/>
      <c r="P167" s="392"/>
      <c r="Q167" s="392"/>
      <c r="R167" s="222"/>
      <c r="T167" s="297"/>
      <c r="U167" s="298" t="s">
        <v>42</v>
      </c>
      <c r="V167" s="299">
        <v>0.56</v>
      </c>
      <c r="W167" s="299">
        <f>$V$167*$K$167</f>
        <v>94.64000000000001</v>
      </c>
      <c r="X167" s="299">
        <v>0.08565</v>
      </c>
      <c r="Y167" s="299">
        <f>$X$167*$K$167</f>
        <v>14.47485</v>
      </c>
      <c r="Z167" s="299">
        <v>0</v>
      </c>
      <c r="AA167" s="300">
        <f>$Z$167*$K$167</f>
        <v>0</v>
      </c>
      <c r="AR167" s="219" t="s">
        <v>140</v>
      </c>
      <c r="AT167" s="219" t="s">
        <v>136</v>
      </c>
      <c r="AU167" s="219" t="s">
        <v>80</v>
      </c>
      <c r="AY167" s="219" t="s">
        <v>135</v>
      </c>
      <c r="BE167" s="267">
        <f>IF($U$167="základní",$N$167,0)</f>
        <v>0</v>
      </c>
      <c r="BF167" s="267">
        <f>IF($U$167="snížená",$N$167,0)</f>
        <v>0</v>
      </c>
      <c r="BG167" s="267">
        <f>IF($U$167="zákl. přenesená",$N$167,0)</f>
        <v>0</v>
      </c>
      <c r="BH167" s="267">
        <f>IF($U$167="sníž. přenesená",$N$167,0)</f>
        <v>0</v>
      </c>
      <c r="BI167" s="267">
        <f>IF($U$167="nulová",$N$167,0)</f>
        <v>0</v>
      </c>
      <c r="BJ167" s="219" t="s">
        <v>20</v>
      </c>
      <c r="BK167" s="267">
        <f>ROUND($L$167*$K$167,2)</f>
        <v>0</v>
      </c>
      <c r="BL167" s="219" t="s">
        <v>140</v>
      </c>
    </row>
    <row r="168" spans="2:64" s="219" customFormat="1" ht="15.75" customHeight="1">
      <c r="B168" s="220"/>
      <c r="C168" s="301" t="s">
        <v>300</v>
      </c>
      <c r="D168" s="301" t="s">
        <v>208</v>
      </c>
      <c r="E168" s="302" t="s">
        <v>601</v>
      </c>
      <c r="F168" s="394" t="s">
        <v>602</v>
      </c>
      <c r="G168" s="395"/>
      <c r="H168" s="395"/>
      <c r="I168" s="395"/>
      <c r="J168" s="303" t="s">
        <v>139</v>
      </c>
      <c r="K168" s="304">
        <v>145.6</v>
      </c>
      <c r="L168" s="396">
        <v>0</v>
      </c>
      <c r="M168" s="395"/>
      <c r="N168" s="396">
        <f>ROUND($L$168*$K$168,2)</f>
        <v>0</v>
      </c>
      <c r="O168" s="392"/>
      <c r="P168" s="392"/>
      <c r="Q168" s="392"/>
      <c r="R168" s="222"/>
      <c r="T168" s="297"/>
      <c r="U168" s="298" t="s">
        <v>42</v>
      </c>
      <c r="V168" s="299">
        <v>0</v>
      </c>
      <c r="W168" s="299">
        <f>$V$168*$K$168</f>
        <v>0</v>
      </c>
      <c r="X168" s="299">
        <v>0.18</v>
      </c>
      <c r="Y168" s="299">
        <f>$X$168*$K$168</f>
        <v>26.208</v>
      </c>
      <c r="Z168" s="299">
        <v>0</v>
      </c>
      <c r="AA168" s="300">
        <f>$Z$168*$K$168</f>
        <v>0</v>
      </c>
      <c r="AR168" s="219" t="s">
        <v>157</v>
      </c>
      <c r="AT168" s="219" t="s">
        <v>208</v>
      </c>
      <c r="AU168" s="219" t="s">
        <v>80</v>
      </c>
      <c r="AY168" s="219" t="s">
        <v>135</v>
      </c>
      <c r="BE168" s="267">
        <f>IF($U$168="základní",$N$168,0)</f>
        <v>0</v>
      </c>
      <c r="BF168" s="267">
        <f>IF($U$168="snížená",$N$168,0)</f>
        <v>0</v>
      </c>
      <c r="BG168" s="267">
        <f>IF($U$168="zákl. přenesená",$N$168,0)</f>
        <v>0</v>
      </c>
      <c r="BH168" s="267">
        <f>IF($U$168="sníž. přenesená",$N$168,0)</f>
        <v>0</v>
      </c>
      <c r="BI168" s="267">
        <f>IF($U$168="nulová",$N$168,0)</f>
        <v>0</v>
      </c>
      <c r="BJ168" s="219" t="s">
        <v>20</v>
      </c>
      <c r="BK168" s="267">
        <f>ROUND($L$168*$K$168,2)</f>
        <v>0</v>
      </c>
      <c r="BL168" s="219" t="s">
        <v>140</v>
      </c>
    </row>
    <row r="169" spans="2:64" s="219" customFormat="1" ht="39" customHeight="1">
      <c r="B169" s="220"/>
      <c r="C169" s="293" t="s">
        <v>303</v>
      </c>
      <c r="D169" s="293" t="s">
        <v>136</v>
      </c>
      <c r="E169" s="294" t="s">
        <v>603</v>
      </c>
      <c r="F169" s="391" t="s">
        <v>604</v>
      </c>
      <c r="G169" s="392"/>
      <c r="H169" s="392"/>
      <c r="I169" s="392"/>
      <c r="J169" s="295" t="s">
        <v>139</v>
      </c>
      <c r="K169" s="296">
        <v>29</v>
      </c>
      <c r="L169" s="393">
        <v>0</v>
      </c>
      <c r="M169" s="392"/>
      <c r="N169" s="393">
        <f>ROUND($L$169*$K$169,2)</f>
        <v>0</v>
      </c>
      <c r="O169" s="392"/>
      <c r="P169" s="392"/>
      <c r="Q169" s="392"/>
      <c r="R169" s="222"/>
      <c r="T169" s="297"/>
      <c r="U169" s="298" t="s">
        <v>42</v>
      </c>
      <c r="V169" s="299">
        <v>0.06</v>
      </c>
      <c r="W169" s="299">
        <f>$V$169*$K$169</f>
        <v>1.74</v>
      </c>
      <c r="X169" s="299">
        <v>0</v>
      </c>
      <c r="Y169" s="299">
        <f>$X$169*$K$169</f>
        <v>0</v>
      </c>
      <c r="Z169" s="299">
        <v>0</v>
      </c>
      <c r="AA169" s="300">
        <f>$Z$169*$K$169</f>
        <v>0</v>
      </c>
      <c r="AR169" s="219" t="s">
        <v>140</v>
      </c>
      <c r="AT169" s="219" t="s">
        <v>136</v>
      </c>
      <c r="AU169" s="219" t="s">
        <v>80</v>
      </c>
      <c r="AY169" s="219" t="s">
        <v>135</v>
      </c>
      <c r="BE169" s="267">
        <f>IF($U$169="základní",$N$169,0)</f>
        <v>0</v>
      </c>
      <c r="BF169" s="267">
        <f>IF($U$169="snížená",$N$169,0)</f>
        <v>0</v>
      </c>
      <c r="BG169" s="267">
        <f>IF($U$169="zákl. přenesená",$N$169,0)</f>
        <v>0</v>
      </c>
      <c r="BH169" s="267">
        <f>IF($U$169="sníž. přenesená",$N$169,0)</f>
        <v>0</v>
      </c>
      <c r="BI169" s="267">
        <f>IF($U$169="nulová",$N$169,0)</f>
        <v>0</v>
      </c>
      <c r="BJ169" s="219" t="s">
        <v>20</v>
      </c>
      <c r="BK169" s="267">
        <f>ROUND($L$169*$K$169,2)</f>
        <v>0</v>
      </c>
      <c r="BL169" s="219" t="s">
        <v>140</v>
      </c>
    </row>
    <row r="170" spans="2:64" s="219" customFormat="1" ht="15.75" customHeight="1">
      <c r="B170" s="220"/>
      <c r="C170" s="301" t="s">
        <v>306</v>
      </c>
      <c r="D170" s="301" t="s">
        <v>208</v>
      </c>
      <c r="E170" s="302" t="s">
        <v>605</v>
      </c>
      <c r="F170" s="394" t="s">
        <v>606</v>
      </c>
      <c r="G170" s="395"/>
      <c r="H170" s="395"/>
      <c r="I170" s="395"/>
      <c r="J170" s="303" t="s">
        <v>139</v>
      </c>
      <c r="K170" s="304">
        <v>30.16</v>
      </c>
      <c r="L170" s="396">
        <v>0</v>
      </c>
      <c r="M170" s="395"/>
      <c r="N170" s="396">
        <f>ROUND($L$170*$K$170,2)</f>
        <v>0</v>
      </c>
      <c r="O170" s="392"/>
      <c r="P170" s="392"/>
      <c r="Q170" s="392"/>
      <c r="R170" s="222"/>
      <c r="T170" s="297"/>
      <c r="U170" s="298" t="s">
        <v>42</v>
      </c>
      <c r="V170" s="299">
        <v>0</v>
      </c>
      <c r="W170" s="299">
        <f>$V$170*$K$170</f>
        <v>0</v>
      </c>
      <c r="X170" s="299">
        <v>0.197</v>
      </c>
      <c r="Y170" s="299">
        <f>$X$170*$K$170</f>
        <v>5.941520000000001</v>
      </c>
      <c r="Z170" s="299">
        <v>0</v>
      </c>
      <c r="AA170" s="300">
        <f>$Z$170*$K$170</f>
        <v>0</v>
      </c>
      <c r="AR170" s="219" t="s">
        <v>157</v>
      </c>
      <c r="AT170" s="219" t="s">
        <v>208</v>
      </c>
      <c r="AU170" s="219" t="s">
        <v>80</v>
      </c>
      <c r="AY170" s="219" t="s">
        <v>135</v>
      </c>
      <c r="BE170" s="267">
        <f>IF($U$170="základní",$N$170,0)</f>
        <v>0</v>
      </c>
      <c r="BF170" s="267">
        <f>IF($U$170="snížená",$N$170,0)</f>
        <v>0</v>
      </c>
      <c r="BG170" s="267">
        <f>IF($U$170="zákl. přenesená",$N$170,0)</f>
        <v>0</v>
      </c>
      <c r="BH170" s="267">
        <f>IF($U$170="sníž. přenesená",$N$170,0)</f>
        <v>0</v>
      </c>
      <c r="BI170" s="267">
        <f>IF($U$170="nulová",$N$170,0)</f>
        <v>0</v>
      </c>
      <c r="BJ170" s="219" t="s">
        <v>20</v>
      </c>
      <c r="BK170" s="267">
        <f>ROUND($L$170*$K$170,2)</f>
        <v>0</v>
      </c>
      <c r="BL170" s="219" t="s">
        <v>140</v>
      </c>
    </row>
    <row r="171" spans="2:64" s="219" customFormat="1" ht="15.75" customHeight="1">
      <c r="B171" s="220"/>
      <c r="C171" s="293" t="s">
        <v>309</v>
      </c>
      <c r="D171" s="293" t="s">
        <v>136</v>
      </c>
      <c r="E171" s="294" t="s">
        <v>607</v>
      </c>
      <c r="F171" s="391" t="s">
        <v>608</v>
      </c>
      <c r="G171" s="392"/>
      <c r="H171" s="392"/>
      <c r="I171" s="392"/>
      <c r="J171" s="295" t="s">
        <v>139</v>
      </c>
      <c r="K171" s="296">
        <v>175.76</v>
      </c>
      <c r="L171" s="393">
        <v>0</v>
      </c>
      <c r="M171" s="392"/>
      <c r="N171" s="393">
        <f>ROUND($L$171*$K$171,2)</f>
        <v>0</v>
      </c>
      <c r="O171" s="392"/>
      <c r="P171" s="392"/>
      <c r="Q171" s="392"/>
      <c r="R171" s="222"/>
      <c r="T171" s="297"/>
      <c r="U171" s="298" t="s">
        <v>42</v>
      </c>
      <c r="V171" s="299">
        <v>0.026</v>
      </c>
      <c r="W171" s="299">
        <f>$V$171*$K$171</f>
        <v>4.56976</v>
      </c>
      <c r="X171" s="299">
        <v>0</v>
      </c>
      <c r="Y171" s="299">
        <f>$X$171*$K$171</f>
        <v>0</v>
      </c>
      <c r="Z171" s="299">
        <v>0</v>
      </c>
      <c r="AA171" s="300">
        <f>$Z$171*$K$171</f>
        <v>0</v>
      </c>
      <c r="AR171" s="219" t="s">
        <v>140</v>
      </c>
      <c r="AT171" s="219" t="s">
        <v>136</v>
      </c>
      <c r="AU171" s="219" t="s">
        <v>80</v>
      </c>
      <c r="AY171" s="219" t="s">
        <v>135</v>
      </c>
      <c r="BE171" s="267">
        <f>IF($U$171="základní",$N$171,0)</f>
        <v>0</v>
      </c>
      <c r="BF171" s="267">
        <f>IF($U$171="snížená",$N$171,0)</f>
        <v>0</v>
      </c>
      <c r="BG171" s="267">
        <f>IF($U$171="zákl. přenesená",$N$171,0)</f>
        <v>0</v>
      </c>
      <c r="BH171" s="267">
        <f>IF($U$171="sníž. přenesená",$N$171,0)</f>
        <v>0</v>
      </c>
      <c r="BI171" s="267">
        <f>IF($U$171="nulová",$N$171,0)</f>
        <v>0</v>
      </c>
      <c r="BJ171" s="219" t="s">
        <v>20</v>
      </c>
      <c r="BK171" s="267">
        <f>ROUND($L$171*$K$171,2)</f>
        <v>0</v>
      </c>
      <c r="BL171" s="219" t="s">
        <v>140</v>
      </c>
    </row>
    <row r="172" spans="2:64" s="219" customFormat="1" ht="27" customHeight="1">
      <c r="B172" s="220"/>
      <c r="C172" s="293" t="s">
        <v>312</v>
      </c>
      <c r="D172" s="293" t="s">
        <v>136</v>
      </c>
      <c r="E172" s="294" t="s">
        <v>609</v>
      </c>
      <c r="F172" s="391" t="s">
        <v>610</v>
      </c>
      <c r="G172" s="392"/>
      <c r="H172" s="392"/>
      <c r="I172" s="392"/>
      <c r="J172" s="295" t="s">
        <v>139</v>
      </c>
      <c r="K172" s="296">
        <v>169</v>
      </c>
      <c r="L172" s="393">
        <v>0</v>
      </c>
      <c r="M172" s="392"/>
      <c r="N172" s="393">
        <f>ROUND($L$172*$K$172,2)</f>
        <v>0</v>
      </c>
      <c r="O172" s="392"/>
      <c r="P172" s="392"/>
      <c r="Q172" s="392"/>
      <c r="R172" s="222"/>
      <c r="T172" s="297"/>
      <c r="U172" s="298" t="s">
        <v>42</v>
      </c>
      <c r="V172" s="299">
        <v>0.027</v>
      </c>
      <c r="W172" s="299">
        <f>$V$172*$K$172</f>
        <v>4.563</v>
      </c>
      <c r="X172" s="299">
        <v>0</v>
      </c>
      <c r="Y172" s="299">
        <f>$X$172*$K$172</f>
        <v>0</v>
      </c>
      <c r="Z172" s="299">
        <v>0</v>
      </c>
      <c r="AA172" s="300">
        <f>$Z$172*$K$172</f>
        <v>0</v>
      </c>
      <c r="AR172" s="219" t="s">
        <v>140</v>
      </c>
      <c r="AT172" s="219" t="s">
        <v>136</v>
      </c>
      <c r="AU172" s="219" t="s">
        <v>80</v>
      </c>
      <c r="AY172" s="219" t="s">
        <v>135</v>
      </c>
      <c r="BE172" s="267">
        <f>IF($U$172="základní",$N$172,0)</f>
        <v>0</v>
      </c>
      <c r="BF172" s="267">
        <f>IF($U$172="snížená",$N$172,0)</f>
        <v>0</v>
      </c>
      <c r="BG172" s="267">
        <f>IF($U$172="zákl. přenesená",$N$172,0)</f>
        <v>0</v>
      </c>
      <c r="BH172" s="267">
        <f>IF($U$172="sníž. přenesená",$N$172,0)</f>
        <v>0</v>
      </c>
      <c r="BI172" s="267">
        <f>IF($U$172="nulová",$N$172,0)</f>
        <v>0</v>
      </c>
      <c r="BJ172" s="219" t="s">
        <v>20</v>
      </c>
      <c r="BK172" s="267">
        <f>ROUND($L$172*$K$172,2)</f>
        <v>0</v>
      </c>
      <c r="BL172" s="219" t="s">
        <v>140</v>
      </c>
    </row>
    <row r="173" spans="2:64" s="219" customFormat="1" ht="27" customHeight="1">
      <c r="B173" s="220"/>
      <c r="C173" s="293" t="s">
        <v>315</v>
      </c>
      <c r="D173" s="293" t="s">
        <v>136</v>
      </c>
      <c r="E173" s="294" t="s">
        <v>611</v>
      </c>
      <c r="F173" s="391" t="s">
        <v>612</v>
      </c>
      <c r="G173" s="392"/>
      <c r="H173" s="392"/>
      <c r="I173" s="392"/>
      <c r="J173" s="295" t="s">
        <v>160</v>
      </c>
      <c r="K173" s="296">
        <v>165</v>
      </c>
      <c r="L173" s="393">
        <v>0</v>
      </c>
      <c r="M173" s="392"/>
      <c r="N173" s="393">
        <f>ROUND($L$173*$K$173,2)</f>
        <v>0</v>
      </c>
      <c r="O173" s="392"/>
      <c r="P173" s="392"/>
      <c r="Q173" s="392"/>
      <c r="R173" s="222"/>
      <c r="T173" s="297"/>
      <c r="U173" s="298" t="s">
        <v>42</v>
      </c>
      <c r="V173" s="299">
        <v>0.14</v>
      </c>
      <c r="W173" s="299">
        <f>$V$173*$K$173</f>
        <v>23.1</v>
      </c>
      <c r="X173" s="299">
        <v>0.10095</v>
      </c>
      <c r="Y173" s="299">
        <f>$X$173*$K$173</f>
        <v>16.65675</v>
      </c>
      <c r="Z173" s="299">
        <v>0</v>
      </c>
      <c r="AA173" s="300">
        <f>$Z$173*$K$173</f>
        <v>0</v>
      </c>
      <c r="AR173" s="219" t="s">
        <v>140</v>
      </c>
      <c r="AT173" s="219" t="s">
        <v>136</v>
      </c>
      <c r="AU173" s="219" t="s">
        <v>80</v>
      </c>
      <c r="AY173" s="219" t="s">
        <v>135</v>
      </c>
      <c r="BE173" s="267">
        <f>IF($U$173="základní",$N$173,0)</f>
        <v>0</v>
      </c>
      <c r="BF173" s="267">
        <f>IF($U$173="snížená",$N$173,0)</f>
        <v>0</v>
      </c>
      <c r="BG173" s="267">
        <f>IF($U$173="zákl. přenesená",$N$173,0)</f>
        <v>0</v>
      </c>
      <c r="BH173" s="267">
        <f>IF($U$173="sníž. přenesená",$N$173,0)</f>
        <v>0</v>
      </c>
      <c r="BI173" s="267">
        <f>IF($U$173="nulová",$N$173,0)</f>
        <v>0</v>
      </c>
      <c r="BJ173" s="219" t="s">
        <v>20</v>
      </c>
      <c r="BK173" s="267">
        <f>ROUND($L$173*$K$173,2)</f>
        <v>0</v>
      </c>
      <c r="BL173" s="219" t="s">
        <v>140</v>
      </c>
    </row>
    <row r="174" spans="2:64" s="219" customFormat="1" ht="27" customHeight="1">
      <c r="B174" s="220"/>
      <c r="C174" s="301" t="s">
        <v>318</v>
      </c>
      <c r="D174" s="301" t="s">
        <v>208</v>
      </c>
      <c r="E174" s="302" t="s">
        <v>613</v>
      </c>
      <c r="F174" s="394" t="s">
        <v>614</v>
      </c>
      <c r="G174" s="395"/>
      <c r="H174" s="395"/>
      <c r="I174" s="395"/>
      <c r="J174" s="303" t="s">
        <v>296</v>
      </c>
      <c r="K174" s="304">
        <v>343.2</v>
      </c>
      <c r="L174" s="396">
        <v>0</v>
      </c>
      <c r="M174" s="395"/>
      <c r="N174" s="396">
        <f>ROUND($L$174*$K$174,2)</f>
        <v>0</v>
      </c>
      <c r="O174" s="392"/>
      <c r="P174" s="392"/>
      <c r="Q174" s="392"/>
      <c r="R174" s="222"/>
      <c r="T174" s="297"/>
      <c r="U174" s="298" t="s">
        <v>42</v>
      </c>
      <c r="V174" s="299">
        <v>0</v>
      </c>
      <c r="W174" s="299">
        <f>$V$174*$K$174</f>
        <v>0</v>
      </c>
      <c r="X174" s="299">
        <v>0.011</v>
      </c>
      <c r="Y174" s="299">
        <f>$X$174*$K$174</f>
        <v>3.7751999999999994</v>
      </c>
      <c r="Z174" s="299">
        <v>0</v>
      </c>
      <c r="AA174" s="300">
        <f>$Z$174*$K$174</f>
        <v>0</v>
      </c>
      <c r="AR174" s="219" t="s">
        <v>157</v>
      </c>
      <c r="AT174" s="219" t="s">
        <v>208</v>
      </c>
      <c r="AU174" s="219" t="s">
        <v>80</v>
      </c>
      <c r="AY174" s="219" t="s">
        <v>135</v>
      </c>
      <c r="BE174" s="267">
        <f>IF($U$174="základní",$N$174,0)</f>
        <v>0</v>
      </c>
      <c r="BF174" s="267">
        <f>IF($U$174="snížená",$N$174,0)</f>
        <v>0</v>
      </c>
      <c r="BG174" s="267">
        <f>IF($U$174="zákl. přenesená",$N$174,0)</f>
        <v>0</v>
      </c>
      <c r="BH174" s="267">
        <f>IF($U$174="sníž. přenesená",$N$174,0)</f>
        <v>0</v>
      </c>
      <c r="BI174" s="267">
        <f>IF($U$174="nulová",$N$174,0)</f>
        <v>0</v>
      </c>
      <c r="BJ174" s="219" t="s">
        <v>20</v>
      </c>
      <c r="BK174" s="267">
        <f>ROUND($L$174*$K$174,2)</f>
        <v>0</v>
      </c>
      <c r="BL174" s="219" t="s">
        <v>140</v>
      </c>
    </row>
    <row r="175" spans="2:64" s="219" customFormat="1" ht="39" customHeight="1">
      <c r="B175" s="220"/>
      <c r="C175" s="293" t="s">
        <v>321</v>
      </c>
      <c r="D175" s="293" t="s">
        <v>136</v>
      </c>
      <c r="E175" s="294" t="s">
        <v>615</v>
      </c>
      <c r="F175" s="391" t="s">
        <v>616</v>
      </c>
      <c r="G175" s="392"/>
      <c r="H175" s="392"/>
      <c r="I175" s="392"/>
      <c r="J175" s="295" t="s">
        <v>139</v>
      </c>
      <c r="K175" s="296">
        <v>25</v>
      </c>
      <c r="L175" s="393">
        <v>0</v>
      </c>
      <c r="M175" s="392"/>
      <c r="N175" s="393">
        <f>ROUND($L$175*$K$175,2)</f>
        <v>0</v>
      </c>
      <c r="O175" s="392"/>
      <c r="P175" s="392"/>
      <c r="Q175" s="392"/>
      <c r="R175" s="222"/>
      <c r="T175" s="297"/>
      <c r="U175" s="298" t="s">
        <v>42</v>
      </c>
      <c r="V175" s="299">
        <v>0.587</v>
      </c>
      <c r="W175" s="299">
        <f>$V$175*$K$175</f>
        <v>14.674999999999999</v>
      </c>
      <c r="X175" s="299">
        <v>0.12966</v>
      </c>
      <c r="Y175" s="299">
        <f>$X$175*$K$175</f>
        <v>3.2415</v>
      </c>
      <c r="Z175" s="299">
        <v>0</v>
      </c>
      <c r="AA175" s="300">
        <f>$Z$175*$K$175</f>
        <v>0</v>
      </c>
      <c r="AR175" s="219" t="s">
        <v>140</v>
      </c>
      <c r="AT175" s="219" t="s">
        <v>136</v>
      </c>
      <c r="AU175" s="219" t="s">
        <v>80</v>
      </c>
      <c r="AY175" s="219" t="s">
        <v>135</v>
      </c>
      <c r="BE175" s="267">
        <f>IF($U$175="základní",$N$175,0)</f>
        <v>0</v>
      </c>
      <c r="BF175" s="267">
        <f>IF($U$175="snížená",$N$175,0)</f>
        <v>0</v>
      </c>
      <c r="BG175" s="267">
        <f>IF($U$175="zákl. přenesená",$N$175,0)</f>
        <v>0</v>
      </c>
      <c r="BH175" s="267">
        <f>IF($U$175="sníž. přenesená",$N$175,0)</f>
        <v>0</v>
      </c>
      <c r="BI175" s="267">
        <f>IF($U$175="nulová",$N$175,0)</f>
        <v>0</v>
      </c>
      <c r="BJ175" s="219" t="s">
        <v>20</v>
      </c>
      <c r="BK175" s="267">
        <f>ROUND($L$175*$K$175,2)</f>
        <v>0</v>
      </c>
      <c r="BL175" s="219" t="s">
        <v>140</v>
      </c>
    </row>
    <row r="176" spans="2:63" s="284" customFormat="1" ht="30.75" customHeight="1">
      <c r="B176" s="283"/>
      <c r="D176" s="292" t="s">
        <v>113</v>
      </c>
      <c r="N176" s="389">
        <f>$BK$176</f>
        <v>0</v>
      </c>
      <c r="O176" s="390"/>
      <c r="P176" s="390"/>
      <c r="Q176" s="390"/>
      <c r="R176" s="286"/>
      <c r="T176" s="287"/>
      <c r="W176" s="288">
        <f>SUM($W$177:$W$178)</f>
        <v>0</v>
      </c>
      <c r="Y176" s="288">
        <f>SUM($Y$177:$Y$178)</f>
        <v>0</v>
      </c>
      <c r="AA176" s="289">
        <f>SUM($AA$177:$AA$178)</f>
        <v>0</v>
      </c>
      <c r="AR176" s="290" t="s">
        <v>20</v>
      </c>
      <c r="AT176" s="290" t="s">
        <v>76</v>
      </c>
      <c r="AU176" s="290" t="s">
        <v>20</v>
      </c>
      <c r="AY176" s="290" t="s">
        <v>135</v>
      </c>
      <c r="BK176" s="291">
        <f>SUM($BK$177:$BK$178)</f>
        <v>0</v>
      </c>
    </row>
    <row r="177" spans="2:64" s="219" customFormat="1" ht="15.75" customHeight="1" hidden="1">
      <c r="B177" s="220"/>
      <c r="C177" s="293" t="s">
        <v>324</v>
      </c>
      <c r="D177" s="293" t="s">
        <v>136</v>
      </c>
      <c r="E177" s="294" t="s">
        <v>337</v>
      </c>
      <c r="F177" s="391" t="s">
        <v>338</v>
      </c>
      <c r="G177" s="392"/>
      <c r="H177" s="392"/>
      <c r="I177" s="392"/>
      <c r="J177" s="295" t="s">
        <v>296</v>
      </c>
      <c r="K177" s="296">
        <v>0</v>
      </c>
      <c r="L177" s="393">
        <v>0</v>
      </c>
      <c r="M177" s="392"/>
      <c r="N177" s="393">
        <f>ROUND($L$177*$K$177,2)</f>
        <v>0</v>
      </c>
      <c r="O177" s="392"/>
      <c r="P177" s="392"/>
      <c r="Q177" s="392"/>
      <c r="R177" s="222"/>
      <c r="T177" s="297"/>
      <c r="U177" s="298" t="s">
        <v>42</v>
      </c>
      <c r="V177" s="299">
        <v>0.101</v>
      </c>
      <c r="W177" s="299">
        <f>$V$177*$K$177</f>
        <v>0</v>
      </c>
      <c r="X177" s="299">
        <v>0</v>
      </c>
      <c r="Y177" s="299">
        <f>$X$177*$K$177</f>
        <v>0</v>
      </c>
      <c r="Z177" s="299">
        <v>0</v>
      </c>
      <c r="AA177" s="300">
        <f>$Z$177*$K$177</f>
        <v>0</v>
      </c>
      <c r="AR177" s="219" t="s">
        <v>140</v>
      </c>
      <c r="AT177" s="219" t="s">
        <v>136</v>
      </c>
      <c r="AU177" s="219" t="s">
        <v>80</v>
      </c>
      <c r="AY177" s="219" t="s">
        <v>135</v>
      </c>
      <c r="BE177" s="267">
        <f>IF($U$177="základní",$N$177,0)</f>
        <v>0</v>
      </c>
      <c r="BF177" s="267">
        <f>IF($U$177="snížená",$N$177,0)</f>
        <v>0</v>
      </c>
      <c r="BG177" s="267">
        <f>IF($U$177="zákl. přenesená",$N$177,0)</f>
        <v>0</v>
      </c>
      <c r="BH177" s="267">
        <f>IF($U$177="sníž. přenesená",$N$177,0)</f>
        <v>0</v>
      </c>
      <c r="BI177" s="267">
        <f>IF($U$177="nulová",$N$177,0)</f>
        <v>0</v>
      </c>
      <c r="BJ177" s="219" t="s">
        <v>20</v>
      </c>
      <c r="BK177" s="267">
        <f>ROUND($L$177*$K$177,2)</f>
        <v>0</v>
      </c>
      <c r="BL177" s="219" t="s">
        <v>140</v>
      </c>
    </row>
    <row r="178" spans="2:64" s="219" customFormat="1" ht="27" customHeight="1" hidden="1">
      <c r="B178" s="220"/>
      <c r="C178" s="293" t="s">
        <v>327</v>
      </c>
      <c r="D178" s="293" t="s">
        <v>136</v>
      </c>
      <c r="E178" s="294" t="s">
        <v>400</v>
      </c>
      <c r="F178" s="391" t="s">
        <v>401</v>
      </c>
      <c r="G178" s="392"/>
      <c r="H178" s="392"/>
      <c r="I178" s="392"/>
      <c r="J178" s="295" t="s">
        <v>296</v>
      </c>
      <c r="K178" s="296">
        <v>0</v>
      </c>
      <c r="L178" s="393">
        <v>0</v>
      </c>
      <c r="M178" s="392"/>
      <c r="N178" s="393">
        <f>ROUND($L$178*$K$178,2)</f>
        <v>0</v>
      </c>
      <c r="O178" s="392"/>
      <c r="P178" s="392"/>
      <c r="Q178" s="392"/>
      <c r="R178" s="222"/>
      <c r="T178" s="297"/>
      <c r="U178" s="298" t="s">
        <v>42</v>
      </c>
      <c r="V178" s="299">
        <v>3.817</v>
      </c>
      <c r="W178" s="299">
        <f>$V$178*$K$178</f>
        <v>0</v>
      </c>
      <c r="X178" s="299">
        <v>0.4208</v>
      </c>
      <c r="Y178" s="299">
        <f>$X$178*$K$178</f>
        <v>0</v>
      </c>
      <c r="Z178" s="299">
        <v>0</v>
      </c>
      <c r="AA178" s="300">
        <f>$Z$178*$K$178</f>
        <v>0</v>
      </c>
      <c r="AR178" s="219" t="s">
        <v>140</v>
      </c>
      <c r="AT178" s="219" t="s">
        <v>136</v>
      </c>
      <c r="AU178" s="219" t="s">
        <v>80</v>
      </c>
      <c r="AY178" s="219" t="s">
        <v>135</v>
      </c>
      <c r="BE178" s="267">
        <f>IF($U$178="základní",$N$178,0)</f>
        <v>0</v>
      </c>
      <c r="BF178" s="267">
        <f>IF($U$178="snížená",$N$178,0)</f>
        <v>0</v>
      </c>
      <c r="BG178" s="267">
        <f>IF($U$178="zákl. přenesená",$N$178,0)</f>
        <v>0</v>
      </c>
      <c r="BH178" s="267">
        <f>IF($U$178="sníž. přenesená",$N$178,0)</f>
        <v>0</v>
      </c>
      <c r="BI178" s="267">
        <f>IF($U$178="nulová",$N$178,0)</f>
        <v>0</v>
      </c>
      <c r="BJ178" s="219" t="s">
        <v>20</v>
      </c>
      <c r="BK178" s="267">
        <f>ROUND($L$178*$K$178,2)</f>
        <v>0</v>
      </c>
      <c r="BL178" s="219" t="s">
        <v>140</v>
      </c>
    </row>
    <row r="179" spans="2:63" s="284" customFormat="1" ht="30.75" customHeight="1">
      <c r="B179" s="283"/>
      <c r="D179" s="292" t="s">
        <v>114</v>
      </c>
      <c r="N179" s="389">
        <f>$BK$179</f>
        <v>0</v>
      </c>
      <c r="O179" s="390"/>
      <c r="P179" s="390"/>
      <c r="Q179" s="390"/>
      <c r="R179" s="286"/>
      <c r="T179" s="287"/>
      <c r="W179" s="288">
        <f>$W$180+SUM($W$181:$W$190)</f>
        <v>183.83789000000002</v>
      </c>
      <c r="Y179" s="288">
        <f>$Y$180+SUM($Y$181:$Y$190)</f>
        <v>0</v>
      </c>
      <c r="AA179" s="289">
        <f>$AA$180+SUM($AA$181:$AA$190)</f>
        <v>0.246</v>
      </c>
      <c r="AR179" s="290" t="s">
        <v>20</v>
      </c>
      <c r="AT179" s="290" t="s">
        <v>76</v>
      </c>
      <c r="AU179" s="290" t="s">
        <v>20</v>
      </c>
      <c r="AY179" s="290" t="s">
        <v>135</v>
      </c>
      <c r="BK179" s="291">
        <f>$BK$180+SUM($BK$181:$BK$190)</f>
        <v>0</v>
      </c>
    </row>
    <row r="180" spans="2:64" s="219" customFormat="1" ht="27" customHeight="1" hidden="1">
      <c r="B180" s="220"/>
      <c r="C180" s="293" t="s">
        <v>330</v>
      </c>
      <c r="D180" s="293" t="s">
        <v>136</v>
      </c>
      <c r="E180" s="294" t="s">
        <v>180</v>
      </c>
      <c r="F180" s="391" t="s">
        <v>617</v>
      </c>
      <c r="G180" s="392"/>
      <c r="H180" s="392"/>
      <c r="I180" s="392"/>
      <c r="J180" s="295" t="s">
        <v>164</v>
      </c>
      <c r="K180" s="296">
        <v>0</v>
      </c>
      <c r="L180" s="393">
        <v>0</v>
      </c>
      <c r="M180" s="392"/>
      <c r="N180" s="393">
        <f>ROUND($L$180*$K$180,2)</f>
        <v>0</v>
      </c>
      <c r="O180" s="392"/>
      <c r="P180" s="392"/>
      <c r="Q180" s="392"/>
      <c r="R180" s="222"/>
      <c r="T180" s="297"/>
      <c r="U180" s="298" t="s">
        <v>42</v>
      </c>
      <c r="V180" s="299">
        <v>16.002</v>
      </c>
      <c r="W180" s="299">
        <f>$V$180*$K$180</f>
        <v>0</v>
      </c>
      <c r="X180" s="299">
        <v>0</v>
      </c>
      <c r="Y180" s="299">
        <f>$X$180*$K$180</f>
        <v>0</v>
      </c>
      <c r="Z180" s="299">
        <v>0</v>
      </c>
      <c r="AA180" s="300">
        <f>$Z$180*$K$180</f>
        <v>0</v>
      </c>
      <c r="AR180" s="219" t="s">
        <v>140</v>
      </c>
      <c r="AT180" s="219" t="s">
        <v>136</v>
      </c>
      <c r="AU180" s="219" t="s">
        <v>80</v>
      </c>
      <c r="AY180" s="219" t="s">
        <v>135</v>
      </c>
      <c r="BE180" s="267">
        <f>IF($U$180="základní",$N$180,0)</f>
        <v>0</v>
      </c>
      <c r="BF180" s="267">
        <f>IF($U$180="snížená",$N$180,0)</f>
        <v>0</v>
      </c>
      <c r="BG180" s="267">
        <f>IF($U$180="zákl. přenesená",$N$180,0)</f>
        <v>0</v>
      </c>
      <c r="BH180" s="267">
        <f>IF($U$180="sníž. přenesená",$N$180,0)</f>
        <v>0</v>
      </c>
      <c r="BI180" s="267">
        <f>IF($U$180="nulová",$N$180,0)</f>
        <v>0</v>
      </c>
      <c r="BJ180" s="219" t="s">
        <v>20</v>
      </c>
      <c r="BK180" s="267">
        <f>ROUND($L$180*$K$180,2)</f>
        <v>0</v>
      </c>
      <c r="BL180" s="219" t="s">
        <v>140</v>
      </c>
    </row>
    <row r="181" spans="2:64" s="219" customFormat="1" ht="15.75" customHeight="1">
      <c r="B181" s="220"/>
      <c r="C181" s="293" t="s">
        <v>333</v>
      </c>
      <c r="D181" s="293" t="s">
        <v>136</v>
      </c>
      <c r="E181" s="294" t="s">
        <v>618</v>
      </c>
      <c r="F181" s="391" t="s">
        <v>619</v>
      </c>
      <c r="G181" s="392"/>
      <c r="H181" s="392"/>
      <c r="I181" s="392"/>
      <c r="J181" s="295" t="s">
        <v>296</v>
      </c>
      <c r="K181" s="296">
        <v>1</v>
      </c>
      <c r="L181" s="393">
        <v>0</v>
      </c>
      <c r="M181" s="392"/>
      <c r="N181" s="393">
        <f>ROUND($L$181*$K$181,2)</f>
        <v>0</v>
      </c>
      <c r="O181" s="392"/>
      <c r="P181" s="392"/>
      <c r="Q181" s="392"/>
      <c r="R181" s="222"/>
      <c r="T181" s="297"/>
      <c r="U181" s="298" t="s">
        <v>42</v>
      </c>
      <c r="V181" s="299">
        <v>2.057</v>
      </c>
      <c r="W181" s="299">
        <f>$V$181*$K$181</f>
        <v>2.057</v>
      </c>
      <c r="X181" s="299">
        <v>0</v>
      </c>
      <c r="Y181" s="299">
        <f>$X$181*$K$181</f>
        <v>0</v>
      </c>
      <c r="Z181" s="299">
        <v>0</v>
      </c>
      <c r="AA181" s="300">
        <f>$Z$181*$K$181</f>
        <v>0</v>
      </c>
      <c r="AR181" s="219" t="s">
        <v>140</v>
      </c>
      <c r="AT181" s="219" t="s">
        <v>136</v>
      </c>
      <c r="AU181" s="219" t="s">
        <v>80</v>
      </c>
      <c r="AY181" s="219" t="s">
        <v>135</v>
      </c>
      <c r="BE181" s="267">
        <f>IF($U$181="základní",$N$181,0)</f>
        <v>0</v>
      </c>
      <c r="BF181" s="267">
        <f>IF($U$181="snížená",$N$181,0)</f>
        <v>0</v>
      </c>
      <c r="BG181" s="267">
        <f>IF($U$181="zákl. přenesená",$N$181,0)</f>
        <v>0</v>
      </c>
      <c r="BH181" s="267">
        <f>IF($U$181="sníž. přenesená",$N$181,0)</f>
        <v>0</v>
      </c>
      <c r="BI181" s="267">
        <f>IF($U$181="nulová",$N$181,0)</f>
        <v>0</v>
      </c>
      <c r="BJ181" s="219" t="s">
        <v>20</v>
      </c>
      <c r="BK181" s="267">
        <f>ROUND($L$181*$K$181,2)</f>
        <v>0</v>
      </c>
      <c r="BL181" s="219" t="s">
        <v>140</v>
      </c>
    </row>
    <row r="182" spans="2:64" s="219" customFormat="1" ht="27" customHeight="1" hidden="1">
      <c r="B182" s="220"/>
      <c r="C182" s="293" t="s">
        <v>336</v>
      </c>
      <c r="D182" s="293" t="s">
        <v>136</v>
      </c>
      <c r="E182" s="294" t="s">
        <v>479</v>
      </c>
      <c r="F182" s="391" t="s">
        <v>480</v>
      </c>
      <c r="G182" s="392"/>
      <c r="H182" s="392"/>
      <c r="I182" s="392"/>
      <c r="J182" s="295" t="s">
        <v>160</v>
      </c>
      <c r="K182" s="296">
        <v>0</v>
      </c>
      <c r="L182" s="393">
        <v>0</v>
      </c>
      <c r="M182" s="392"/>
      <c r="N182" s="393">
        <f>ROUND($L$182*$K$182,2)</f>
        <v>0</v>
      </c>
      <c r="O182" s="392"/>
      <c r="P182" s="392"/>
      <c r="Q182" s="392"/>
      <c r="R182" s="222"/>
      <c r="T182" s="297"/>
      <c r="U182" s="298" t="s">
        <v>42</v>
      </c>
      <c r="V182" s="299">
        <v>0.018</v>
      </c>
      <c r="W182" s="299">
        <f>$V$182*$K$182</f>
        <v>0</v>
      </c>
      <c r="X182" s="299">
        <v>0</v>
      </c>
      <c r="Y182" s="299">
        <f>$X$182*$K$182</f>
        <v>0</v>
      </c>
      <c r="Z182" s="299">
        <v>0</v>
      </c>
      <c r="AA182" s="300">
        <f>$Z$182*$K$182</f>
        <v>0</v>
      </c>
      <c r="AR182" s="219" t="s">
        <v>140</v>
      </c>
      <c r="AT182" s="219" t="s">
        <v>136</v>
      </c>
      <c r="AU182" s="219" t="s">
        <v>80</v>
      </c>
      <c r="AY182" s="219" t="s">
        <v>135</v>
      </c>
      <c r="BE182" s="267">
        <f>IF($U$182="základní",$N$182,0)</f>
        <v>0</v>
      </c>
      <c r="BF182" s="267">
        <f>IF($U$182="snížená",$N$182,0)</f>
        <v>0</v>
      </c>
      <c r="BG182" s="267">
        <f>IF($U$182="zákl. přenesená",$N$182,0)</f>
        <v>0</v>
      </c>
      <c r="BH182" s="267">
        <f>IF($U$182="sníž. přenesená",$N$182,0)</f>
        <v>0</v>
      </c>
      <c r="BI182" s="267">
        <f>IF($U$182="nulová",$N$182,0)</f>
        <v>0</v>
      </c>
      <c r="BJ182" s="219" t="s">
        <v>20</v>
      </c>
      <c r="BK182" s="267">
        <f>ROUND($L$182*$K$182,2)</f>
        <v>0</v>
      </c>
      <c r="BL182" s="219" t="s">
        <v>140</v>
      </c>
    </row>
    <row r="183" spans="2:64" s="219" customFormat="1" ht="27" customHeight="1">
      <c r="B183" s="220"/>
      <c r="C183" s="293" t="s">
        <v>339</v>
      </c>
      <c r="D183" s="293" t="s">
        <v>136</v>
      </c>
      <c r="E183" s="294" t="s">
        <v>620</v>
      </c>
      <c r="F183" s="391" t="s">
        <v>621</v>
      </c>
      <c r="G183" s="392"/>
      <c r="H183" s="392"/>
      <c r="I183" s="392"/>
      <c r="J183" s="295" t="s">
        <v>296</v>
      </c>
      <c r="K183" s="296">
        <v>3</v>
      </c>
      <c r="L183" s="393">
        <v>0</v>
      </c>
      <c r="M183" s="392"/>
      <c r="N183" s="393">
        <f>ROUND($L$183*$K$183,2)</f>
        <v>0</v>
      </c>
      <c r="O183" s="392"/>
      <c r="P183" s="392"/>
      <c r="Q183" s="392"/>
      <c r="R183" s="222"/>
      <c r="T183" s="297"/>
      <c r="U183" s="298" t="s">
        <v>42</v>
      </c>
      <c r="V183" s="299">
        <v>0.557</v>
      </c>
      <c r="W183" s="299">
        <f>$V$183*$K$183</f>
        <v>1.6710000000000003</v>
      </c>
      <c r="X183" s="299">
        <v>0</v>
      </c>
      <c r="Y183" s="299">
        <f>$X$183*$K$183</f>
        <v>0</v>
      </c>
      <c r="Z183" s="299">
        <v>0.082</v>
      </c>
      <c r="AA183" s="300">
        <f>$Z$183*$K$183</f>
        <v>0.246</v>
      </c>
      <c r="AR183" s="219" t="s">
        <v>140</v>
      </c>
      <c r="AT183" s="219" t="s">
        <v>136</v>
      </c>
      <c r="AU183" s="219" t="s">
        <v>80</v>
      </c>
      <c r="AY183" s="219" t="s">
        <v>135</v>
      </c>
      <c r="BE183" s="267">
        <f>IF($U$183="základní",$N$183,0)</f>
        <v>0</v>
      </c>
      <c r="BF183" s="267">
        <f>IF($U$183="snížená",$N$183,0)</f>
        <v>0</v>
      </c>
      <c r="BG183" s="267">
        <f>IF($U$183="zákl. přenesená",$N$183,0)</f>
        <v>0</v>
      </c>
      <c r="BH183" s="267">
        <f>IF($U$183="sníž. přenesená",$N$183,0)</f>
        <v>0</v>
      </c>
      <c r="BI183" s="267">
        <f>IF($U$183="nulová",$N$183,0)</f>
        <v>0</v>
      </c>
      <c r="BJ183" s="219" t="s">
        <v>20</v>
      </c>
      <c r="BK183" s="267">
        <f>ROUND($L$183*$K$183,2)</f>
        <v>0</v>
      </c>
      <c r="BL183" s="219" t="s">
        <v>140</v>
      </c>
    </row>
    <row r="184" spans="2:64" s="219" customFormat="1" ht="15.75" customHeight="1" hidden="1">
      <c r="B184" s="220"/>
      <c r="C184" s="293" t="s">
        <v>342</v>
      </c>
      <c r="D184" s="293" t="s">
        <v>136</v>
      </c>
      <c r="E184" s="294" t="s">
        <v>491</v>
      </c>
      <c r="F184" s="391" t="s">
        <v>622</v>
      </c>
      <c r="G184" s="392"/>
      <c r="H184" s="392"/>
      <c r="I184" s="392"/>
      <c r="J184" s="295" t="s">
        <v>173</v>
      </c>
      <c r="K184" s="296">
        <v>0</v>
      </c>
      <c r="L184" s="393">
        <v>0</v>
      </c>
      <c r="M184" s="392"/>
      <c r="N184" s="393">
        <f>ROUND($L$184*$K$184,2)</f>
        <v>0</v>
      </c>
      <c r="O184" s="392"/>
      <c r="P184" s="392"/>
      <c r="Q184" s="392"/>
      <c r="R184" s="222"/>
      <c r="T184" s="297"/>
      <c r="U184" s="298" t="s">
        <v>42</v>
      </c>
      <c r="V184" s="299">
        <v>0</v>
      </c>
      <c r="W184" s="299">
        <f>$V$184*$K$184</f>
        <v>0</v>
      </c>
      <c r="X184" s="299">
        <v>0</v>
      </c>
      <c r="Y184" s="299">
        <f>$X$184*$K$184</f>
        <v>0</v>
      </c>
      <c r="Z184" s="299">
        <v>0</v>
      </c>
      <c r="AA184" s="300">
        <f>$Z$184*$K$184</f>
        <v>0</v>
      </c>
      <c r="AR184" s="219" t="s">
        <v>140</v>
      </c>
      <c r="AT184" s="219" t="s">
        <v>136</v>
      </c>
      <c r="AU184" s="219" t="s">
        <v>80</v>
      </c>
      <c r="AY184" s="219" t="s">
        <v>135</v>
      </c>
      <c r="BE184" s="267">
        <f>IF($U$184="základní",$N$184,0)</f>
        <v>0</v>
      </c>
      <c r="BF184" s="267">
        <f>IF($U$184="snížená",$N$184,0)</f>
        <v>0</v>
      </c>
      <c r="BG184" s="267">
        <f>IF($U$184="zákl. přenesená",$N$184,0)</f>
        <v>0</v>
      </c>
      <c r="BH184" s="267">
        <f>IF($U$184="sníž. přenesená",$N$184,0)</f>
        <v>0</v>
      </c>
      <c r="BI184" s="267">
        <f>IF($U$184="nulová",$N$184,0)</f>
        <v>0</v>
      </c>
      <c r="BJ184" s="219" t="s">
        <v>20</v>
      </c>
      <c r="BK184" s="267">
        <f>ROUND($L$184*$K$184,2)</f>
        <v>0</v>
      </c>
      <c r="BL184" s="219" t="s">
        <v>140</v>
      </c>
    </row>
    <row r="185" spans="2:64" s="219" customFormat="1" ht="15.75" customHeight="1">
      <c r="B185" s="220"/>
      <c r="C185" s="293" t="s">
        <v>345</v>
      </c>
      <c r="D185" s="293" t="s">
        <v>136</v>
      </c>
      <c r="E185" s="294" t="s">
        <v>623</v>
      </c>
      <c r="F185" s="391" t="s">
        <v>492</v>
      </c>
      <c r="G185" s="392"/>
      <c r="H185" s="392"/>
      <c r="I185" s="392"/>
      <c r="J185" s="295" t="s">
        <v>173</v>
      </c>
      <c r="K185" s="296">
        <v>153.64</v>
      </c>
      <c r="L185" s="393">
        <v>0</v>
      </c>
      <c r="M185" s="392"/>
      <c r="N185" s="393">
        <f>ROUND($L$185*$K$185,2)</f>
        <v>0</v>
      </c>
      <c r="O185" s="392"/>
      <c r="P185" s="392"/>
      <c r="Q185" s="392"/>
      <c r="R185" s="222"/>
      <c r="T185" s="297"/>
      <c r="U185" s="298" t="s">
        <v>42</v>
      </c>
      <c r="V185" s="299">
        <v>0</v>
      </c>
      <c r="W185" s="299">
        <f>$V$185*$K$185</f>
        <v>0</v>
      </c>
      <c r="X185" s="299">
        <v>0</v>
      </c>
      <c r="Y185" s="299">
        <f>$X$185*$K$185</f>
        <v>0</v>
      </c>
      <c r="Z185" s="299">
        <v>0</v>
      </c>
      <c r="AA185" s="300">
        <f>$Z$185*$K$185</f>
        <v>0</v>
      </c>
      <c r="AR185" s="219" t="s">
        <v>140</v>
      </c>
      <c r="AT185" s="219" t="s">
        <v>136</v>
      </c>
      <c r="AU185" s="219" t="s">
        <v>80</v>
      </c>
      <c r="AY185" s="219" t="s">
        <v>135</v>
      </c>
      <c r="BE185" s="267">
        <f>IF($U$185="základní",$N$185,0)</f>
        <v>0</v>
      </c>
      <c r="BF185" s="267">
        <f>IF($U$185="snížená",$N$185,0)</f>
        <v>0</v>
      </c>
      <c r="BG185" s="267">
        <f>IF($U$185="zákl. přenesená",$N$185,0)</f>
        <v>0</v>
      </c>
      <c r="BH185" s="267">
        <f>IF($U$185="sníž. přenesená",$N$185,0)</f>
        <v>0</v>
      </c>
      <c r="BI185" s="267">
        <f>IF($U$185="nulová",$N$185,0)</f>
        <v>0</v>
      </c>
      <c r="BJ185" s="219" t="s">
        <v>20</v>
      </c>
      <c r="BK185" s="267">
        <f>ROUND($L$185*$K$185,2)</f>
        <v>0</v>
      </c>
      <c r="BL185" s="219" t="s">
        <v>140</v>
      </c>
    </row>
    <row r="186" spans="2:64" s="219" customFormat="1" ht="15.75" customHeight="1">
      <c r="B186" s="220"/>
      <c r="C186" s="293" t="s">
        <v>348</v>
      </c>
      <c r="D186" s="293" t="s">
        <v>136</v>
      </c>
      <c r="E186" s="294" t="s">
        <v>494</v>
      </c>
      <c r="F186" s="391" t="s">
        <v>495</v>
      </c>
      <c r="G186" s="392"/>
      <c r="H186" s="392"/>
      <c r="I186" s="392"/>
      <c r="J186" s="295" t="s">
        <v>173</v>
      </c>
      <c r="K186" s="296">
        <v>529.489</v>
      </c>
      <c r="L186" s="393">
        <v>0</v>
      </c>
      <c r="M186" s="392"/>
      <c r="N186" s="393">
        <f>ROUND($L$186*$K$186,2)</f>
        <v>0</v>
      </c>
      <c r="O186" s="392"/>
      <c r="P186" s="392"/>
      <c r="Q186" s="392"/>
      <c r="R186" s="222"/>
      <c r="T186" s="297"/>
      <c r="U186" s="298" t="s">
        <v>42</v>
      </c>
      <c r="V186" s="299">
        <v>0</v>
      </c>
      <c r="W186" s="299">
        <f>$V$186*$K$186</f>
        <v>0</v>
      </c>
      <c r="X186" s="299">
        <v>0</v>
      </c>
      <c r="Y186" s="299">
        <f>$X$186*$K$186</f>
        <v>0</v>
      </c>
      <c r="Z186" s="299">
        <v>0</v>
      </c>
      <c r="AA186" s="300">
        <f>$Z$186*$K$186</f>
        <v>0</v>
      </c>
      <c r="AR186" s="219" t="s">
        <v>140</v>
      </c>
      <c r="AT186" s="219" t="s">
        <v>136</v>
      </c>
      <c r="AU186" s="219" t="s">
        <v>80</v>
      </c>
      <c r="AY186" s="219" t="s">
        <v>135</v>
      </c>
      <c r="BE186" s="267">
        <f>IF($U$186="základní",$N$186,0)</f>
        <v>0</v>
      </c>
      <c r="BF186" s="267">
        <f>IF($U$186="snížená",$N$186,0)</f>
        <v>0</v>
      </c>
      <c r="BG186" s="267">
        <f>IF($U$186="zákl. přenesená",$N$186,0)</f>
        <v>0</v>
      </c>
      <c r="BH186" s="267">
        <f>IF($U$186="sníž. přenesená",$N$186,0)</f>
        <v>0</v>
      </c>
      <c r="BI186" s="267">
        <f>IF($U$186="nulová",$N$186,0)</f>
        <v>0</v>
      </c>
      <c r="BJ186" s="219" t="s">
        <v>20</v>
      </c>
      <c r="BK186" s="267">
        <f>ROUND($L$186*$K$186,2)</f>
        <v>0</v>
      </c>
      <c r="BL186" s="219" t="s">
        <v>140</v>
      </c>
    </row>
    <row r="187" spans="2:64" s="219" customFormat="1" ht="15.75" customHeight="1" hidden="1">
      <c r="B187" s="220"/>
      <c r="C187" s="293" t="s">
        <v>351</v>
      </c>
      <c r="D187" s="293" t="s">
        <v>136</v>
      </c>
      <c r="E187" s="294" t="s">
        <v>503</v>
      </c>
      <c r="F187" s="391" t="s">
        <v>504</v>
      </c>
      <c r="G187" s="392"/>
      <c r="H187" s="392"/>
      <c r="I187" s="392"/>
      <c r="J187" s="295" t="s">
        <v>501</v>
      </c>
      <c r="K187" s="296">
        <v>0</v>
      </c>
      <c r="L187" s="393">
        <v>6800</v>
      </c>
      <c r="M187" s="392"/>
      <c r="N187" s="393">
        <f>ROUND($L$187*$K$187,2)</f>
        <v>0</v>
      </c>
      <c r="O187" s="392"/>
      <c r="P187" s="392"/>
      <c r="Q187" s="392"/>
      <c r="R187" s="222"/>
      <c r="T187" s="297"/>
      <c r="U187" s="298" t="s">
        <v>42</v>
      </c>
      <c r="V187" s="299">
        <v>0</v>
      </c>
      <c r="W187" s="299">
        <f>$V$187*$K$187</f>
        <v>0</v>
      </c>
      <c r="X187" s="299">
        <v>0</v>
      </c>
      <c r="Y187" s="299">
        <f>$X$187*$K$187</f>
        <v>0</v>
      </c>
      <c r="Z187" s="299">
        <v>0</v>
      </c>
      <c r="AA187" s="300">
        <f>$Z$187*$K$187</f>
        <v>0</v>
      </c>
      <c r="AR187" s="219" t="s">
        <v>140</v>
      </c>
      <c r="AT187" s="219" t="s">
        <v>136</v>
      </c>
      <c r="AU187" s="219" t="s">
        <v>80</v>
      </c>
      <c r="AY187" s="219" t="s">
        <v>135</v>
      </c>
      <c r="BE187" s="267">
        <f>IF($U$187="základní",$N$187,0)</f>
        <v>0</v>
      </c>
      <c r="BF187" s="267">
        <f>IF($U$187="snížená",$N$187,0)</f>
        <v>0</v>
      </c>
      <c r="BG187" s="267">
        <f>IF($U$187="zákl. přenesená",$N$187,0)</f>
        <v>0</v>
      </c>
      <c r="BH187" s="267">
        <f>IF($U$187="sníž. přenesená",$N$187,0)</f>
        <v>0</v>
      </c>
      <c r="BI187" s="267">
        <f>IF($U$187="nulová",$N$187,0)</f>
        <v>0</v>
      </c>
      <c r="BJ187" s="219" t="s">
        <v>20</v>
      </c>
      <c r="BK187" s="267">
        <f>ROUND($L$187*$K$187,2)</f>
        <v>0</v>
      </c>
      <c r="BL187" s="219" t="s">
        <v>140</v>
      </c>
    </row>
    <row r="188" spans="2:64" s="219" customFormat="1" ht="15.75" customHeight="1" hidden="1">
      <c r="B188" s="220"/>
      <c r="C188" s="293" t="s">
        <v>354</v>
      </c>
      <c r="D188" s="293" t="s">
        <v>136</v>
      </c>
      <c r="E188" s="294" t="s">
        <v>500</v>
      </c>
      <c r="F188" s="391" t="s">
        <v>624</v>
      </c>
      <c r="G188" s="392"/>
      <c r="H188" s="392"/>
      <c r="I188" s="392"/>
      <c r="J188" s="295" t="s">
        <v>501</v>
      </c>
      <c r="K188" s="296">
        <v>0</v>
      </c>
      <c r="L188" s="393">
        <v>6800</v>
      </c>
      <c r="M188" s="392"/>
      <c r="N188" s="393">
        <f>ROUND($L$188*$K$188,2)</f>
        <v>0</v>
      </c>
      <c r="O188" s="392"/>
      <c r="P188" s="392"/>
      <c r="Q188" s="392"/>
      <c r="R188" s="222"/>
      <c r="T188" s="297"/>
      <c r="U188" s="298" t="s">
        <v>42</v>
      </c>
      <c r="V188" s="299">
        <v>0</v>
      </c>
      <c r="W188" s="299">
        <f>$V$188*$K$188</f>
        <v>0</v>
      </c>
      <c r="X188" s="299">
        <v>0</v>
      </c>
      <c r="Y188" s="299">
        <f>$X$188*$K$188</f>
        <v>0</v>
      </c>
      <c r="Z188" s="299">
        <v>0</v>
      </c>
      <c r="AA188" s="300">
        <f>$Z$188*$K$188</f>
        <v>0</v>
      </c>
      <c r="AR188" s="219" t="s">
        <v>140</v>
      </c>
      <c r="AT188" s="219" t="s">
        <v>136</v>
      </c>
      <c r="AU188" s="219" t="s">
        <v>80</v>
      </c>
      <c r="AY188" s="219" t="s">
        <v>135</v>
      </c>
      <c r="BE188" s="267">
        <f>IF($U$188="základní",$N$188,0)</f>
        <v>0</v>
      </c>
      <c r="BF188" s="267">
        <f>IF($U$188="snížená",$N$188,0)</f>
        <v>0</v>
      </c>
      <c r="BG188" s="267">
        <f>IF($U$188="zákl. přenesená",$N$188,0)</f>
        <v>0</v>
      </c>
      <c r="BH188" s="267">
        <f>IF($U$188="sníž. přenesená",$N$188,0)</f>
        <v>0</v>
      </c>
      <c r="BI188" s="267">
        <f>IF($U$188="nulová",$N$188,0)</f>
        <v>0</v>
      </c>
      <c r="BJ188" s="219" t="s">
        <v>20</v>
      </c>
      <c r="BK188" s="267">
        <f>ROUND($L$188*$K$188,2)</f>
        <v>0</v>
      </c>
      <c r="BL188" s="219" t="s">
        <v>140</v>
      </c>
    </row>
    <row r="189" spans="2:64" s="219" customFormat="1" ht="15.75" customHeight="1" hidden="1">
      <c r="B189" s="220"/>
      <c r="C189" s="293" t="s">
        <v>357</v>
      </c>
      <c r="D189" s="293" t="s">
        <v>136</v>
      </c>
      <c r="E189" s="294" t="s">
        <v>505</v>
      </c>
      <c r="F189" s="391" t="s">
        <v>625</v>
      </c>
      <c r="G189" s="392"/>
      <c r="H189" s="392"/>
      <c r="I189" s="392"/>
      <c r="J189" s="295" t="s">
        <v>501</v>
      </c>
      <c r="K189" s="296">
        <v>0</v>
      </c>
      <c r="L189" s="393">
        <v>20400</v>
      </c>
      <c r="M189" s="392"/>
      <c r="N189" s="393">
        <f>ROUND($L$189*$K$189,2)</f>
        <v>0</v>
      </c>
      <c r="O189" s="392"/>
      <c r="P189" s="392"/>
      <c r="Q189" s="392"/>
      <c r="R189" s="222"/>
      <c r="T189" s="297"/>
      <c r="U189" s="298" t="s">
        <v>42</v>
      </c>
      <c r="V189" s="299">
        <v>0</v>
      </c>
      <c r="W189" s="299">
        <f>$V$189*$K$189</f>
        <v>0</v>
      </c>
      <c r="X189" s="299">
        <v>0</v>
      </c>
      <c r="Y189" s="299">
        <f>$X$189*$K$189</f>
        <v>0</v>
      </c>
      <c r="Z189" s="299">
        <v>0</v>
      </c>
      <c r="AA189" s="300">
        <f>$Z$189*$K$189</f>
        <v>0</v>
      </c>
      <c r="AR189" s="219" t="s">
        <v>140</v>
      </c>
      <c r="AT189" s="219" t="s">
        <v>136</v>
      </c>
      <c r="AU189" s="219" t="s">
        <v>80</v>
      </c>
      <c r="AY189" s="219" t="s">
        <v>135</v>
      </c>
      <c r="BE189" s="267">
        <f>IF($U$189="základní",$N$189,0)</f>
        <v>0</v>
      </c>
      <c r="BF189" s="267">
        <f>IF($U$189="snížená",$N$189,0)</f>
        <v>0</v>
      </c>
      <c r="BG189" s="267">
        <f>IF($U$189="zákl. přenesená",$N$189,0)</f>
        <v>0</v>
      </c>
      <c r="BH189" s="267">
        <f>IF($U$189="sníž. přenesená",$N$189,0)</f>
        <v>0</v>
      </c>
      <c r="BI189" s="267">
        <f>IF($U$189="nulová",$N$189,0)</f>
        <v>0</v>
      </c>
      <c r="BJ189" s="219" t="s">
        <v>20</v>
      </c>
      <c r="BK189" s="267">
        <f>ROUND($L$189*$K$189,2)</f>
        <v>0</v>
      </c>
      <c r="BL189" s="219" t="s">
        <v>140</v>
      </c>
    </row>
    <row r="190" spans="2:63" s="284" customFormat="1" ht="23.25" customHeight="1">
      <c r="B190" s="283"/>
      <c r="D190" s="292" t="s">
        <v>115</v>
      </c>
      <c r="N190" s="389">
        <f>$BK$190</f>
        <v>0</v>
      </c>
      <c r="O190" s="390"/>
      <c r="P190" s="390"/>
      <c r="Q190" s="390"/>
      <c r="R190" s="286"/>
      <c r="T190" s="287"/>
      <c r="W190" s="288">
        <f>$W$191</f>
        <v>180.10989</v>
      </c>
      <c r="Y190" s="288">
        <f>$Y$191</f>
        <v>0</v>
      </c>
      <c r="AA190" s="289">
        <f>$AA$191</f>
        <v>0</v>
      </c>
      <c r="AR190" s="290" t="s">
        <v>20</v>
      </c>
      <c r="AT190" s="290" t="s">
        <v>76</v>
      </c>
      <c r="AU190" s="290" t="s">
        <v>80</v>
      </c>
      <c r="AY190" s="290" t="s">
        <v>135</v>
      </c>
      <c r="BK190" s="291">
        <f>$BK$191</f>
        <v>0</v>
      </c>
    </row>
    <row r="191" spans="2:64" s="219" customFormat="1" ht="27" customHeight="1">
      <c r="B191" s="220"/>
      <c r="C191" s="293">
        <v>71</v>
      </c>
      <c r="D191" s="293" t="s">
        <v>136</v>
      </c>
      <c r="E191" s="294" t="s">
        <v>517</v>
      </c>
      <c r="F191" s="391" t="s">
        <v>518</v>
      </c>
      <c r="G191" s="392"/>
      <c r="H191" s="392"/>
      <c r="I191" s="392"/>
      <c r="J191" s="295" t="s">
        <v>173</v>
      </c>
      <c r="K191" s="296">
        <v>508.785</v>
      </c>
      <c r="L191" s="393">
        <v>0</v>
      </c>
      <c r="M191" s="392"/>
      <c r="N191" s="393">
        <f>ROUND($L$191*$K$191,2)</f>
        <v>0</v>
      </c>
      <c r="O191" s="392"/>
      <c r="P191" s="392"/>
      <c r="Q191" s="392"/>
      <c r="R191" s="222"/>
      <c r="T191" s="297"/>
      <c r="U191" s="305" t="s">
        <v>42</v>
      </c>
      <c r="V191" s="306">
        <v>0.354</v>
      </c>
      <c r="W191" s="306">
        <f>$V$191*$K$191</f>
        <v>180.10989</v>
      </c>
      <c r="X191" s="306">
        <v>0</v>
      </c>
      <c r="Y191" s="306">
        <f>$X$191*$K$191</f>
        <v>0</v>
      </c>
      <c r="Z191" s="306">
        <v>0</v>
      </c>
      <c r="AA191" s="307">
        <f>$Z$191*$K$191</f>
        <v>0</v>
      </c>
      <c r="AR191" s="219" t="s">
        <v>140</v>
      </c>
      <c r="AT191" s="219" t="s">
        <v>136</v>
      </c>
      <c r="AU191" s="219" t="s">
        <v>143</v>
      </c>
      <c r="AY191" s="219" t="s">
        <v>135</v>
      </c>
      <c r="BE191" s="267">
        <f>IF($U$191="základní",$N$191,0)</f>
        <v>0</v>
      </c>
      <c r="BF191" s="267">
        <f>IF($U$191="snížená",$N$191,0)</f>
        <v>0</v>
      </c>
      <c r="BG191" s="267">
        <f>IF($U$191="zákl. přenesená",$N$191,0)</f>
        <v>0</v>
      </c>
      <c r="BH191" s="267">
        <f>IF($U$191="sníž. přenesená",$N$191,0)</f>
        <v>0</v>
      </c>
      <c r="BI191" s="267">
        <f>IF($U$191="nulová",$N$191,0)</f>
        <v>0</v>
      </c>
      <c r="BJ191" s="219" t="s">
        <v>20</v>
      </c>
      <c r="BK191" s="267">
        <f>ROUND($L$191*$K$191,2)</f>
        <v>0</v>
      </c>
      <c r="BL191" s="219" t="s">
        <v>140</v>
      </c>
    </row>
    <row r="192" spans="2:18" s="219" customFormat="1" ht="7.5" customHeight="1">
      <c r="B192" s="248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50"/>
    </row>
    <row r="245" s="211" customFormat="1" ht="14.25" customHeight="1"/>
  </sheetData>
  <mergeCells count="293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29:P29"/>
    <mergeCell ref="H30:J30"/>
    <mergeCell ref="M30:P30"/>
    <mergeCell ref="H31:J31"/>
    <mergeCell ref="M31:P31"/>
    <mergeCell ref="H32:J32"/>
    <mergeCell ref="M32:P32"/>
    <mergeCell ref="O18:P18"/>
    <mergeCell ref="O20:P20"/>
    <mergeCell ref="O21:P21"/>
    <mergeCell ref="M24:P24"/>
    <mergeCell ref="M25:P25"/>
    <mergeCell ref="M27:P27"/>
    <mergeCell ref="M69:P69"/>
    <mergeCell ref="M71:Q71"/>
    <mergeCell ref="M72:Q72"/>
    <mergeCell ref="C74:G74"/>
    <mergeCell ref="N74:Q74"/>
    <mergeCell ref="N76:Q76"/>
    <mergeCell ref="H33:J33"/>
    <mergeCell ref="M33:P33"/>
    <mergeCell ref="L35:P35"/>
    <mergeCell ref="C64:Q64"/>
    <mergeCell ref="F66:P66"/>
    <mergeCell ref="F67:P67"/>
    <mergeCell ref="N83:Q83"/>
    <mergeCell ref="N84:Q84"/>
    <mergeCell ref="N85:Q85"/>
    <mergeCell ref="N87:Q87"/>
    <mergeCell ref="D88:H88"/>
    <mergeCell ref="N88:Q88"/>
    <mergeCell ref="N77:Q77"/>
    <mergeCell ref="N78:Q78"/>
    <mergeCell ref="N79:Q79"/>
    <mergeCell ref="N80:Q80"/>
    <mergeCell ref="N81:Q81"/>
    <mergeCell ref="N82:Q82"/>
    <mergeCell ref="M102:P102"/>
    <mergeCell ref="M104:Q104"/>
    <mergeCell ref="M105:Q105"/>
    <mergeCell ref="F107:I107"/>
    <mergeCell ref="L107:M107"/>
    <mergeCell ref="N107:Q107"/>
    <mergeCell ref="D89:H89"/>
    <mergeCell ref="N89:Q89"/>
    <mergeCell ref="L91:Q91"/>
    <mergeCell ref="C97:Q97"/>
    <mergeCell ref="F99:P99"/>
    <mergeCell ref="F100:P100"/>
    <mergeCell ref="F112:I112"/>
    <mergeCell ref="L112:M112"/>
    <mergeCell ref="N112:Q112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N140:Q140"/>
    <mergeCell ref="F141:I141"/>
    <mergeCell ref="L141:M141"/>
    <mergeCell ref="N141:Q141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N158:Q158"/>
    <mergeCell ref="F159:I159"/>
    <mergeCell ref="L159:M159"/>
    <mergeCell ref="N159:Q159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N176:Q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82:I182"/>
    <mergeCell ref="L182:M182"/>
    <mergeCell ref="N182:Q182"/>
    <mergeCell ref="F183:I183"/>
    <mergeCell ref="L183:M183"/>
    <mergeCell ref="N183:Q183"/>
    <mergeCell ref="N179:Q179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0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2"/>
  <sheetViews>
    <sheetView showGridLines="0" zoomScale="85" zoomScaleNormal="85" workbookViewId="0" topLeftCell="A1">
      <pane ySplit="1" topLeftCell="A190" activePane="bottomLeft" state="frozen"/>
      <selection pane="bottomLeft" activeCell="AC123" sqref="AC123"/>
    </sheetView>
  </sheetViews>
  <sheetFormatPr defaultColWidth="10.5" defaultRowHeight="14.25" customHeight="1"/>
  <cols>
    <col min="1" max="1" width="8.33203125" style="211" customWidth="1"/>
    <col min="2" max="2" width="1.66796875" style="211" customWidth="1"/>
    <col min="3" max="3" width="4.16015625" style="211" customWidth="1"/>
    <col min="4" max="4" width="4.33203125" style="211" customWidth="1"/>
    <col min="5" max="5" width="17.16015625" style="211" customWidth="1"/>
    <col min="6" max="7" width="11.16015625" style="211" customWidth="1"/>
    <col min="8" max="8" width="12.5" style="211" customWidth="1"/>
    <col min="9" max="9" width="7" style="211" customWidth="1"/>
    <col min="10" max="10" width="5.16015625" style="211" customWidth="1"/>
    <col min="11" max="11" width="11.5" style="211" customWidth="1"/>
    <col min="12" max="12" width="12" style="211" customWidth="1"/>
    <col min="13" max="14" width="6" style="211" customWidth="1"/>
    <col min="15" max="15" width="2" style="211" customWidth="1"/>
    <col min="16" max="16" width="12.5" style="211" customWidth="1"/>
    <col min="17" max="17" width="4.16015625" style="211" customWidth="1"/>
    <col min="18" max="18" width="1.66796875" style="211" customWidth="1"/>
    <col min="19" max="19" width="8.16015625" style="211" customWidth="1"/>
    <col min="20" max="20" width="29.66015625" style="211" hidden="1" customWidth="1"/>
    <col min="21" max="21" width="16.33203125" style="211" hidden="1" customWidth="1"/>
    <col min="22" max="22" width="12.33203125" style="211" hidden="1" customWidth="1"/>
    <col min="23" max="23" width="16.33203125" style="211" hidden="1" customWidth="1"/>
    <col min="24" max="24" width="12.16015625" style="211" hidden="1" customWidth="1"/>
    <col min="25" max="25" width="15" style="211" hidden="1" customWidth="1"/>
    <col min="26" max="26" width="11" style="211" hidden="1" customWidth="1"/>
    <col min="27" max="27" width="15" style="211" hidden="1" customWidth="1"/>
    <col min="28" max="28" width="16.33203125" style="211" hidden="1" customWidth="1"/>
    <col min="29" max="29" width="11" style="211" customWidth="1"/>
    <col min="30" max="30" width="15" style="211" customWidth="1"/>
    <col min="31" max="31" width="16.33203125" style="211" customWidth="1"/>
    <col min="32" max="43" width="10.5" style="308" customWidth="1"/>
    <col min="44" max="64" width="10.5" style="211" hidden="1" customWidth="1"/>
    <col min="65" max="256" width="10.5" style="308" customWidth="1"/>
    <col min="257" max="257" width="8.33203125" style="308" customWidth="1"/>
    <col min="258" max="258" width="1.66796875" style="308" customWidth="1"/>
    <col min="259" max="259" width="4.16015625" style="308" customWidth="1"/>
    <col min="260" max="260" width="4.33203125" style="308" customWidth="1"/>
    <col min="261" max="261" width="17.16015625" style="308" customWidth="1"/>
    <col min="262" max="263" width="11.16015625" style="308" customWidth="1"/>
    <col min="264" max="264" width="12.5" style="308" customWidth="1"/>
    <col min="265" max="265" width="7" style="308" customWidth="1"/>
    <col min="266" max="266" width="5.16015625" style="308" customWidth="1"/>
    <col min="267" max="267" width="11.5" style="308" customWidth="1"/>
    <col min="268" max="268" width="12" style="308" customWidth="1"/>
    <col min="269" max="270" width="6" style="308" customWidth="1"/>
    <col min="271" max="271" width="2" style="308" customWidth="1"/>
    <col min="272" max="272" width="12.5" style="308" customWidth="1"/>
    <col min="273" max="273" width="4.16015625" style="308" customWidth="1"/>
    <col min="274" max="274" width="1.66796875" style="308" customWidth="1"/>
    <col min="275" max="275" width="8.16015625" style="308" customWidth="1"/>
    <col min="276" max="284" width="10.5" style="308" hidden="1" customWidth="1"/>
    <col min="285" max="285" width="11" style="308" customWidth="1"/>
    <col min="286" max="286" width="15" style="308" customWidth="1"/>
    <col min="287" max="287" width="16.33203125" style="308" customWidth="1"/>
    <col min="288" max="299" width="10.5" style="308" customWidth="1"/>
    <col min="300" max="320" width="10.5" style="308" hidden="1" customWidth="1"/>
    <col min="321" max="512" width="10.5" style="308" customWidth="1"/>
    <col min="513" max="513" width="8.33203125" style="308" customWidth="1"/>
    <col min="514" max="514" width="1.66796875" style="308" customWidth="1"/>
    <col min="515" max="515" width="4.16015625" style="308" customWidth="1"/>
    <col min="516" max="516" width="4.33203125" style="308" customWidth="1"/>
    <col min="517" max="517" width="17.16015625" style="308" customWidth="1"/>
    <col min="518" max="519" width="11.16015625" style="308" customWidth="1"/>
    <col min="520" max="520" width="12.5" style="308" customWidth="1"/>
    <col min="521" max="521" width="7" style="308" customWidth="1"/>
    <col min="522" max="522" width="5.16015625" style="308" customWidth="1"/>
    <col min="523" max="523" width="11.5" style="308" customWidth="1"/>
    <col min="524" max="524" width="12" style="308" customWidth="1"/>
    <col min="525" max="526" width="6" style="308" customWidth="1"/>
    <col min="527" max="527" width="2" style="308" customWidth="1"/>
    <col min="528" max="528" width="12.5" style="308" customWidth="1"/>
    <col min="529" max="529" width="4.16015625" style="308" customWidth="1"/>
    <col min="530" max="530" width="1.66796875" style="308" customWidth="1"/>
    <col min="531" max="531" width="8.16015625" style="308" customWidth="1"/>
    <col min="532" max="540" width="10.5" style="308" hidden="1" customWidth="1"/>
    <col min="541" max="541" width="11" style="308" customWidth="1"/>
    <col min="542" max="542" width="15" style="308" customWidth="1"/>
    <col min="543" max="543" width="16.33203125" style="308" customWidth="1"/>
    <col min="544" max="555" width="10.5" style="308" customWidth="1"/>
    <col min="556" max="576" width="10.5" style="308" hidden="1" customWidth="1"/>
    <col min="577" max="768" width="10.5" style="308" customWidth="1"/>
    <col min="769" max="769" width="8.33203125" style="308" customWidth="1"/>
    <col min="770" max="770" width="1.66796875" style="308" customWidth="1"/>
    <col min="771" max="771" width="4.16015625" style="308" customWidth="1"/>
    <col min="772" max="772" width="4.33203125" style="308" customWidth="1"/>
    <col min="773" max="773" width="17.16015625" style="308" customWidth="1"/>
    <col min="774" max="775" width="11.16015625" style="308" customWidth="1"/>
    <col min="776" max="776" width="12.5" style="308" customWidth="1"/>
    <col min="777" max="777" width="7" style="308" customWidth="1"/>
    <col min="778" max="778" width="5.16015625" style="308" customWidth="1"/>
    <col min="779" max="779" width="11.5" style="308" customWidth="1"/>
    <col min="780" max="780" width="12" style="308" customWidth="1"/>
    <col min="781" max="782" width="6" style="308" customWidth="1"/>
    <col min="783" max="783" width="2" style="308" customWidth="1"/>
    <col min="784" max="784" width="12.5" style="308" customWidth="1"/>
    <col min="785" max="785" width="4.16015625" style="308" customWidth="1"/>
    <col min="786" max="786" width="1.66796875" style="308" customWidth="1"/>
    <col min="787" max="787" width="8.16015625" style="308" customWidth="1"/>
    <col min="788" max="796" width="10.5" style="308" hidden="1" customWidth="1"/>
    <col min="797" max="797" width="11" style="308" customWidth="1"/>
    <col min="798" max="798" width="15" style="308" customWidth="1"/>
    <col min="799" max="799" width="16.33203125" style="308" customWidth="1"/>
    <col min="800" max="811" width="10.5" style="308" customWidth="1"/>
    <col min="812" max="832" width="10.5" style="308" hidden="1" customWidth="1"/>
    <col min="833" max="1024" width="10.5" style="308" customWidth="1"/>
    <col min="1025" max="1025" width="8.33203125" style="308" customWidth="1"/>
    <col min="1026" max="1026" width="1.66796875" style="308" customWidth="1"/>
    <col min="1027" max="1027" width="4.16015625" style="308" customWidth="1"/>
    <col min="1028" max="1028" width="4.33203125" style="308" customWidth="1"/>
    <col min="1029" max="1029" width="17.16015625" style="308" customWidth="1"/>
    <col min="1030" max="1031" width="11.16015625" style="308" customWidth="1"/>
    <col min="1032" max="1032" width="12.5" style="308" customWidth="1"/>
    <col min="1033" max="1033" width="7" style="308" customWidth="1"/>
    <col min="1034" max="1034" width="5.16015625" style="308" customWidth="1"/>
    <col min="1035" max="1035" width="11.5" style="308" customWidth="1"/>
    <col min="1036" max="1036" width="12" style="308" customWidth="1"/>
    <col min="1037" max="1038" width="6" style="308" customWidth="1"/>
    <col min="1039" max="1039" width="2" style="308" customWidth="1"/>
    <col min="1040" max="1040" width="12.5" style="308" customWidth="1"/>
    <col min="1041" max="1041" width="4.16015625" style="308" customWidth="1"/>
    <col min="1042" max="1042" width="1.66796875" style="308" customWidth="1"/>
    <col min="1043" max="1043" width="8.16015625" style="308" customWidth="1"/>
    <col min="1044" max="1052" width="10.5" style="308" hidden="1" customWidth="1"/>
    <col min="1053" max="1053" width="11" style="308" customWidth="1"/>
    <col min="1054" max="1054" width="15" style="308" customWidth="1"/>
    <col min="1055" max="1055" width="16.33203125" style="308" customWidth="1"/>
    <col min="1056" max="1067" width="10.5" style="308" customWidth="1"/>
    <col min="1068" max="1088" width="10.5" style="308" hidden="1" customWidth="1"/>
    <col min="1089" max="1280" width="10.5" style="308" customWidth="1"/>
    <col min="1281" max="1281" width="8.33203125" style="308" customWidth="1"/>
    <col min="1282" max="1282" width="1.66796875" style="308" customWidth="1"/>
    <col min="1283" max="1283" width="4.16015625" style="308" customWidth="1"/>
    <col min="1284" max="1284" width="4.33203125" style="308" customWidth="1"/>
    <col min="1285" max="1285" width="17.16015625" style="308" customWidth="1"/>
    <col min="1286" max="1287" width="11.16015625" style="308" customWidth="1"/>
    <col min="1288" max="1288" width="12.5" style="308" customWidth="1"/>
    <col min="1289" max="1289" width="7" style="308" customWidth="1"/>
    <col min="1290" max="1290" width="5.16015625" style="308" customWidth="1"/>
    <col min="1291" max="1291" width="11.5" style="308" customWidth="1"/>
    <col min="1292" max="1292" width="12" style="308" customWidth="1"/>
    <col min="1293" max="1294" width="6" style="308" customWidth="1"/>
    <col min="1295" max="1295" width="2" style="308" customWidth="1"/>
    <col min="1296" max="1296" width="12.5" style="308" customWidth="1"/>
    <col min="1297" max="1297" width="4.16015625" style="308" customWidth="1"/>
    <col min="1298" max="1298" width="1.66796875" style="308" customWidth="1"/>
    <col min="1299" max="1299" width="8.16015625" style="308" customWidth="1"/>
    <col min="1300" max="1308" width="10.5" style="308" hidden="1" customWidth="1"/>
    <col min="1309" max="1309" width="11" style="308" customWidth="1"/>
    <col min="1310" max="1310" width="15" style="308" customWidth="1"/>
    <col min="1311" max="1311" width="16.33203125" style="308" customWidth="1"/>
    <col min="1312" max="1323" width="10.5" style="308" customWidth="1"/>
    <col min="1324" max="1344" width="10.5" style="308" hidden="1" customWidth="1"/>
    <col min="1345" max="1536" width="10.5" style="308" customWidth="1"/>
    <col min="1537" max="1537" width="8.33203125" style="308" customWidth="1"/>
    <col min="1538" max="1538" width="1.66796875" style="308" customWidth="1"/>
    <col min="1539" max="1539" width="4.16015625" style="308" customWidth="1"/>
    <col min="1540" max="1540" width="4.33203125" style="308" customWidth="1"/>
    <col min="1541" max="1541" width="17.16015625" style="308" customWidth="1"/>
    <col min="1542" max="1543" width="11.16015625" style="308" customWidth="1"/>
    <col min="1544" max="1544" width="12.5" style="308" customWidth="1"/>
    <col min="1545" max="1545" width="7" style="308" customWidth="1"/>
    <col min="1546" max="1546" width="5.16015625" style="308" customWidth="1"/>
    <col min="1547" max="1547" width="11.5" style="308" customWidth="1"/>
    <col min="1548" max="1548" width="12" style="308" customWidth="1"/>
    <col min="1549" max="1550" width="6" style="308" customWidth="1"/>
    <col min="1551" max="1551" width="2" style="308" customWidth="1"/>
    <col min="1552" max="1552" width="12.5" style="308" customWidth="1"/>
    <col min="1553" max="1553" width="4.16015625" style="308" customWidth="1"/>
    <col min="1554" max="1554" width="1.66796875" style="308" customWidth="1"/>
    <col min="1555" max="1555" width="8.16015625" style="308" customWidth="1"/>
    <col min="1556" max="1564" width="10.5" style="308" hidden="1" customWidth="1"/>
    <col min="1565" max="1565" width="11" style="308" customWidth="1"/>
    <col min="1566" max="1566" width="15" style="308" customWidth="1"/>
    <col min="1567" max="1567" width="16.33203125" style="308" customWidth="1"/>
    <col min="1568" max="1579" width="10.5" style="308" customWidth="1"/>
    <col min="1580" max="1600" width="10.5" style="308" hidden="1" customWidth="1"/>
    <col min="1601" max="1792" width="10.5" style="308" customWidth="1"/>
    <col min="1793" max="1793" width="8.33203125" style="308" customWidth="1"/>
    <col min="1794" max="1794" width="1.66796875" style="308" customWidth="1"/>
    <col min="1795" max="1795" width="4.16015625" style="308" customWidth="1"/>
    <col min="1796" max="1796" width="4.33203125" style="308" customWidth="1"/>
    <col min="1797" max="1797" width="17.16015625" style="308" customWidth="1"/>
    <col min="1798" max="1799" width="11.16015625" style="308" customWidth="1"/>
    <col min="1800" max="1800" width="12.5" style="308" customWidth="1"/>
    <col min="1801" max="1801" width="7" style="308" customWidth="1"/>
    <col min="1802" max="1802" width="5.16015625" style="308" customWidth="1"/>
    <col min="1803" max="1803" width="11.5" style="308" customWidth="1"/>
    <col min="1804" max="1804" width="12" style="308" customWidth="1"/>
    <col min="1805" max="1806" width="6" style="308" customWidth="1"/>
    <col min="1807" max="1807" width="2" style="308" customWidth="1"/>
    <col min="1808" max="1808" width="12.5" style="308" customWidth="1"/>
    <col min="1809" max="1809" width="4.16015625" style="308" customWidth="1"/>
    <col min="1810" max="1810" width="1.66796875" style="308" customWidth="1"/>
    <col min="1811" max="1811" width="8.16015625" style="308" customWidth="1"/>
    <col min="1812" max="1820" width="10.5" style="308" hidden="1" customWidth="1"/>
    <col min="1821" max="1821" width="11" style="308" customWidth="1"/>
    <col min="1822" max="1822" width="15" style="308" customWidth="1"/>
    <col min="1823" max="1823" width="16.33203125" style="308" customWidth="1"/>
    <col min="1824" max="1835" width="10.5" style="308" customWidth="1"/>
    <col min="1836" max="1856" width="10.5" style="308" hidden="1" customWidth="1"/>
    <col min="1857" max="2048" width="10.5" style="308" customWidth="1"/>
    <col min="2049" max="2049" width="8.33203125" style="308" customWidth="1"/>
    <col min="2050" max="2050" width="1.66796875" style="308" customWidth="1"/>
    <col min="2051" max="2051" width="4.16015625" style="308" customWidth="1"/>
    <col min="2052" max="2052" width="4.33203125" style="308" customWidth="1"/>
    <col min="2053" max="2053" width="17.16015625" style="308" customWidth="1"/>
    <col min="2054" max="2055" width="11.16015625" style="308" customWidth="1"/>
    <col min="2056" max="2056" width="12.5" style="308" customWidth="1"/>
    <col min="2057" max="2057" width="7" style="308" customWidth="1"/>
    <col min="2058" max="2058" width="5.16015625" style="308" customWidth="1"/>
    <col min="2059" max="2059" width="11.5" style="308" customWidth="1"/>
    <col min="2060" max="2060" width="12" style="308" customWidth="1"/>
    <col min="2061" max="2062" width="6" style="308" customWidth="1"/>
    <col min="2063" max="2063" width="2" style="308" customWidth="1"/>
    <col min="2064" max="2064" width="12.5" style="308" customWidth="1"/>
    <col min="2065" max="2065" width="4.16015625" style="308" customWidth="1"/>
    <col min="2066" max="2066" width="1.66796875" style="308" customWidth="1"/>
    <col min="2067" max="2067" width="8.16015625" style="308" customWidth="1"/>
    <col min="2068" max="2076" width="10.5" style="308" hidden="1" customWidth="1"/>
    <col min="2077" max="2077" width="11" style="308" customWidth="1"/>
    <col min="2078" max="2078" width="15" style="308" customWidth="1"/>
    <col min="2079" max="2079" width="16.33203125" style="308" customWidth="1"/>
    <col min="2080" max="2091" width="10.5" style="308" customWidth="1"/>
    <col min="2092" max="2112" width="10.5" style="308" hidden="1" customWidth="1"/>
    <col min="2113" max="2304" width="10.5" style="308" customWidth="1"/>
    <col min="2305" max="2305" width="8.33203125" style="308" customWidth="1"/>
    <col min="2306" max="2306" width="1.66796875" style="308" customWidth="1"/>
    <col min="2307" max="2307" width="4.16015625" style="308" customWidth="1"/>
    <col min="2308" max="2308" width="4.33203125" style="308" customWidth="1"/>
    <col min="2309" max="2309" width="17.16015625" style="308" customWidth="1"/>
    <col min="2310" max="2311" width="11.16015625" style="308" customWidth="1"/>
    <col min="2312" max="2312" width="12.5" style="308" customWidth="1"/>
    <col min="2313" max="2313" width="7" style="308" customWidth="1"/>
    <col min="2314" max="2314" width="5.16015625" style="308" customWidth="1"/>
    <col min="2315" max="2315" width="11.5" style="308" customWidth="1"/>
    <col min="2316" max="2316" width="12" style="308" customWidth="1"/>
    <col min="2317" max="2318" width="6" style="308" customWidth="1"/>
    <col min="2319" max="2319" width="2" style="308" customWidth="1"/>
    <col min="2320" max="2320" width="12.5" style="308" customWidth="1"/>
    <col min="2321" max="2321" width="4.16015625" style="308" customWidth="1"/>
    <col min="2322" max="2322" width="1.66796875" style="308" customWidth="1"/>
    <col min="2323" max="2323" width="8.16015625" style="308" customWidth="1"/>
    <col min="2324" max="2332" width="10.5" style="308" hidden="1" customWidth="1"/>
    <col min="2333" max="2333" width="11" style="308" customWidth="1"/>
    <col min="2334" max="2334" width="15" style="308" customWidth="1"/>
    <col min="2335" max="2335" width="16.33203125" style="308" customWidth="1"/>
    <col min="2336" max="2347" width="10.5" style="308" customWidth="1"/>
    <col min="2348" max="2368" width="10.5" style="308" hidden="1" customWidth="1"/>
    <col min="2369" max="2560" width="10.5" style="308" customWidth="1"/>
    <col min="2561" max="2561" width="8.33203125" style="308" customWidth="1"/>
    <col min="2562" max="2562" width="1.66796875" style="308" customWidth="1"/>
    <col min="2563" max="2563" width="4.16015625" style="308" customWidth="1"/>
    <col min="2564" max="2564" width="4.33203125" style="308" customWidth="1"/>
    <col min="2565" max="2565" width="17.16015625" style="308" customWidth="1"/>
    <col min="2566" max="2567" width="11.16015625" style="308" customWidth="1"/>
    <col min="2568" max="2568" width="12.5" style="308" customWidth="1"/>
    <col min="2569" max="2569" width="7" style="308" customWidth="1"/>
    <col min="2570" max="2570" width="5.16015625" style="308" customWidth="1"/>
    <col min="2571" max="2571" width="11.5" style="308" customWidth="1"/>
    <col min="2572" max="2572" width="12" style="308" customWidth="1"/>
    <col min="2573" max="2574" width="6" style="308" customWidth="1"/>
    <col min="2575" max="2575" width="2" style="308" customWidth="1"/>
    <col min="2576" max="2576" width="12.5" style="308" customWidth="1"/>
    <col min="2577" max="2577" width="4.16015625" style="308" customWidth="1"/>
    <col min="2578" max="2578" width="1.66796875" style="308" customWidth="1"/>
    <col min="2579" max="2579" width="8.16015625" style="308" customWidth="1"/>
    <col min="2580" max="2588" width="10.5" style="308" hidden="1" customWidth="1"/>
    <col min="2589" max="2589" width="11" style="308" customWidth="1"/>
    <col min="2590" max="2590" width="15" style="308" customWidth="1"/>
    <col min="2591" max="2591" width="16.33203125" style="308" customWidth="1"/>
    <col min="2592" max="2603" width="10.5" style="308" customWidth="1"/>
    <col min="2604" max="2624" width="10.5" style="308" hidden="1" customWidth="1"/>
    <col min="2625" max="2816" width="10.5" style="308" customWidth="1"/>
    <col min="2817" max="2817" width="8.33203125" style="308" customWidth="1"/>
    <col min="2818" max="2818" width="1.66796875" style="308" customWidth="1"/>
    <col min="2819" max="2819" width="4.16015625" style="308" customWidth="1"/>
    <col min="2820" max="2820" width="4.33203125" style="308" customWidth="1"/>
    <col min="2821" max="2821" width="17.16015625" style="308" customWidth="1"/>
    <col min="2822" max="2823" width="11.16015625" style="308" customWidth="1"/>
    <col min="2824" max="2824" width="12.5" style="308" customWidth="1"/>
    <col min="2825" max="2825" width="7" style="308" customWidth="1"/>
    <col min="2826" max="2826" width="5.16015625" style="308" customWidth="1"/>
    <col min="2827" max="2827" width="11.5" style="308" customWidth="1"/>
    <col min="2828" max="2828" width="12" style="308" customWidth="1"/>
    <col min="2829" max="2830" width="6" style="308" customWidth="1"/>
    <col min="2831" max="2831" width="2" style="308" customWidth="1"/>
    <col min="2832" max="2832" width="12.5" style="308" customWidth="1"/>
    <col min="2833" max="2833" width="4.16015625" style="308" customWidth="1"/>
    <col min="2834" max="2834" width="1.66796875" style="308" customWidth="1"/>
    <col min="2835" max="2835" width="8.16015625" style="308" customWidth="1"/>
    <col min="2836" max="2844" width="10.5" style="308" hidden="1" customWidth="1"/>
    <col min="2845" max="2845" width="11" style="308" customWidth="1"/>
    <col min="2846" max="2846" width="15" style="308" customWidth="1"/>
    <col min="2847" max="2847" width="16.33203125" style="308" customWidth="1"/>
    <col min="2848" max="2859" width="10.5" style="308" customWidth="1"/>
    <col min="2860" max="2880" width="10.5" style="308" hidden="1" customWidth="1"/>
    <col min="2881" max="3072" width="10.5" style="308" customWidth="1"/>
    <col min="3073" max="3073" width="8.33203125" style="308" customWidth="1"/>
    <col min="3074" max="3074" width="1.66796875" style="308" customWidth="1"/>
    <col min="3075" max="3075" width="4.16015625" style="308" customWidth="1"/>
    <col min="3076" max="3076" width="4.33203125" style="308" customWidth="1"/>
    <col min="3077" max="3077" width="17.16015625" style="308" customWidth="1"/>
    <col min="3078" max="3079" width="11.16015625" style="308" customWidth="1"/>
    <col min="3080" max="3080" width="12.5" style="308" customWidth="1"/>
    <col min="3081" max="3081" width="7" style="308" customWidth="1"/>
    <col min="3082" max="3082" width="5.16015625" style="308" customWidth="1"/>
    <col min="3083" max="3083" width="11.5" style="308" customWidth="1"/>
    <col min="3084" max="3084" width="12" style="308" customWidth="1"/>
    <col min="3085" max="3086" width="6" style="308" customWidth="1"/>
    <col min="3087" max="3087" width="2" style="308" customWidth="1"/>
    <col min="3088" max="3088" width="12.5" style="308" customWidth="1"/>
    <col min="3089" max="3089" width="4.16015625" style="308" customWidth="1"/>
    <col min="3090" max="3090" width="1.66796875" style="308" customWidth="1"/>
    <col min="3091" max="3091" width="8.16015625" style="308" customWidth="1"/>
    <col min="3092" max="3100" width="10.5" style="308" hidden="1" customWidth="1"/>
    <col min="3101" max="3101" width="11" style="308" customWidth="1"/>
    <col min="3102" max="3102" width="15" style="308" customWidth="1"/>
    <col min="3103" max="3103" width="16.33203125" style="308" customWidth="1"/>
    <col min="3104" max="3115" width="10.5" style="308" customWidth="1"/>
    <col min="3116" max="3136" width="10.5" style="308" hidden="1" customWidth="1"/>
    <col min="3137" max="3328" width="10.5" style="308" customWidth="1"/>
    <col min="3329" max="3329" width="8.33203125" style="308" customWidth="1"/>
    <col min="3330" max="3330" width="1.66796875" style="308" customWidth="1"/>
    <col min="3331" max="3331" width="4.16015625" style="308" customWidth="1"/>
    <col min="3332" max="3332" width="4.33203125" style="308" customWidth="1"/>
    <col min="3333" max="3333" width="17.16015625" style="308" customWidth="1"/>
    <col min="3334" max="3335" width="11.16015625" style="308" customWidth="1"/>
    <col min="3336" max="3336" width="12.5" style="308" customWidth="1"/>
    <col min="3337" max="3337" width="7" style="308" customWidth="1"/>
    <col min="3338" max="3338" width="5.16015625" style="308" customWidth="1"/>
    <col min="3339" max="3339" width="11.5" style="308" customWidth="1"/>
    <col min="3340" max="3340" width="12" style="308" customWidth="1"/>
    <col min="3341" max="3342" width="6" style="308" customWidth="1"/>
    <col min="3343" max="3343" width="2" style="308" customWidth="1"/>
    <col min="3344" max="3344" width="12.5" style="308" customWidth="1"/>
    <col min="3345" max="3345" width="4.16015625" style="308" customWidth="1"/>
    <col min="3346" max="3346" width="1.66796875" style="308" customWidth="1"/>
    <col min="3347" max="3347" width="8.16015625" style="308" customWidth="1"/>
    <col min="3348" max="3356" width="10.5" style="308" hidden="1" customWidth="1"/>
    <col min="3357" max="3357" width="11" style="308" customWidth="1"/>
    <col min="3358" max="3358" width="15" style="308" customWidth="1"/>
    <col min="3359" max="3359" width="16.33203125" style="308" customWidth="1"/>
    <col min="3360" max="3371" width="10.5" style="308" customWidth="1"/>
    <col min="3372" max="3392" width="10.5" style="308" hidden="1" customWidth="1"/>
    <col min="3393" max="3584" width="10.5" style="308" customWidth="1"/>
    <col min="3585" max="3585" width="8.33203125" style="308" customWidth="1"/>
    <col min="3586" max="3586" width="1.66796875" style="308" customWidth="1"/>
    <col min="3587" max="3587" width="4.16015625" style="308" customWidth="1"/>
    <col min="3588" max="3588" width="4.33203125" style="308" customWidth="1"/>
    <col min="3589" max="3589" width="17.16015625" style="308" customWidth="1"/>
    <col min="3590" max="3591" width="11.16015625" style="308" customWidth="1"/>
    <col min="3592" max="3592" width="12.5" style="308" customWidth="1"/>
    <col min="3593" max="3593" width="7" style="308" customWidth="1"/>
    <col min="3594" max="3594" width="5.16015625" style="308" customWidth="1"/>
    <col min="3595" max="3595" width="11.5" style="308" customWidth="1"/>
    <col min="3596" max="3596" width="12" style="308" customWidth="1"/>
    <col min="3597" max="3598" width="6" style="308" customWidth="1"/>
    <col min="3599" max="3599" width="2" style="308" customWidth="1"/>
    <col min="3600" max="3600" width="12.5" style="308" customWidth="1"/>
    <col min="3601" max="3601" width="4.16015625" style="308" customWidth="1"/>
    <col min="3602" max="3602" width="1.66796875" style="308" customWidth="1"/>
    <col min="3603" max="3603" width="8.16015625" style="308" customWidth="1"/>
    <col min="3604" max="3612" width="10.5" style="308" hidden="1" customWidth="1"/>
    <col min="3613" max="3613" width="11" style="308" customWidth="1"/>
    <col min="3614" max="3614" width="15" style="308" customWidth="1"/>
    <col min="3615" max="3615" width="16.33203125" style="308" customWidth="1"/>
    <col min="3616" max="3627" width="10.5" style="308" customWidth="1"/>
    <col min="3628" max="3648" width="10.5" style="308" hidden="1" customWidth="1"/>
    <col min="3649" max="3840" width="10.5" style="308" customWidth="1"/>
    <col min="3841" max="3841" width="8.33203125" style="308" customWidth="1"/>
    <col min="3842" max="3842" width="1.66796875" style="308" customWidth="1"/>
    <col min="3843" max="3843" width="4.16015625" style="308" customWidth="1"/>
    <col min="3844" max="3844" width="4.33203125" style="308" customWidth="1"/>
    <col min="3845" max="3845" width="17.16015625" style="308" customWidth="1"/>
    <col min="3846" max="3847" width="11.16015625" style="308" customWidth="1"/>
    <col min="3848" max="3848" width="12.5" style="308" customWidth="1"/>
    <col min="3849" max="3849" width="7" style="308" customWidth="1"/>
    <col min="3850" max="3850" width="5.16015625" style="308" customWidth="1"/>
    <col min="3851" max="3851" width="11.5" style="308" customWidth="1"/>
    <col min="3852" max="3852" width="12" style="308" customWidth="1"/>
    <col min="3853" max="3854" width="6" style="308" customWidth="1"/>
    <col min="3855" max="3855" width="2" style="308" customWidth="1"/>
    <col min="3856" max="3856" width="12.5" style="308" customWidth="1"/>
    <col min="3857" max="3857" width="4.16015625" style="308" customWidth="1"/>
    <col min="3858" max="3858" width="1.66796875" style="308" customWidth="1"/>
    <col min="3859" max="3859" width="8.16015625" style="308" customWidth="1"/>
    <col min="3860" max="3868" width="10.5" style="308" hidden="1" customWidth="1"/>
    <col min="3869" max="3869" width="11" style="308" customWidth="1"/>
    <col min="3870" max="3870" width="15" style="308" customWidth="1"/>
    <col min="3871" max="3871" width="16.33203125" style="308" customWidth="1"/>
    <col min="3872" max="3883" width="10.5" style="308" customWidth="1"/>
    <col min="3884" max="3904" width="10.5" style="308" hidden="1" customWidth="1"/>
    <col min="3905" max="4096" width="10.5" style="308" customWidth="1"/>
    <col min="4097" max="4097" width="8.33203125" style="308" customWidth="1"/>
    <col min="4098" max="4098" width="1.66796875" style="308" customWidth="1"/>
    <col min="4099" max="4099" width="4.16015625" style="308" customWidth="1"/>
    <col min="4100" max="4100" width="4.33203125" style="308" customWidth="1"/>
    <col min="4101" max="4101" width="17.16015625" style="308" customWidth="1"/>
    <col min="4102" max="4103" width="11.16015625" style="308" customWidth="1"/>
    <col min="4104" max="4104" width="12.5" style="308" customWidth="1"/>
    <col min="4105" max="4105" width="7" style="308" customWidth="1"/>
    <col min="4106" max="4106" width="5.16015625" style="308" customWidth="1"/>
    <col min="4107" max="4107" width="11.5" style="308" customWidth="1"/>
    <col min="4108" max="4108" width="12" style="308" customWidth="1"/>
    <col min="4109" max="4110" width="6" style="308" customWidth="1"/>
    <col min="4111" max="4111" width="2" style="308" customWidth="1"/>
    <col min="4112" max="4112" width="12.5" style="308" customWidth="1"/>
    <col min="4113" max="4113" width="4.16015625" style="308" customWidth="1"/>
    <col min="4114" max="4114" width="1.66796875" style="308" customWidth="1"/>
    <col min="4115" max="4115" width="8.16015625" style="308" customWidth="1"/>
    <col min="4116" max="4124" width="10.5" style="308" hidden="1" customWidth="1"/>
    <col min="4125" max="4125" width="11" style="308" customWidth="1"/>
    <col min="4126" max="4126" width="15" style="308" customWidth="1"/>
    <col min="4127" max="4127" width="16.33203125" style="308" customWidth="1"/>
    <col min="4128" max="4139" width="10.5" style="308" customWidth="1"/>
    <col min="4140" max="4160" width="10.5" style="308" hidden="1" customWidth="1"/>
    <col min="4161" max="4352" width="10.5" style="308" customWidth="1"/>
    <col min="4353" max="4353" width="8.33203125" style="308" customWidth="1"/>
    <col min="4354" max="4354" width="1.66796875" style="308" customWidth="1"/>
    <col min="4355" max="4355" width="4.16015625" style="308" customWidth="1"/>
    <col min="4356" max="4356" width="4.33203125" style="308" customWidth="1"/>
    <col min="4357" max="4357" width="17.16015625" style="308" customWidth="1"/>
    <col min="4358" max="4359" width="11.16015625" style="308" customWidth="1"/>
    <col min="4360" max="4360" width="12.5" style="308" customWidth="1"/>
    <col min="4361" max="4361" width="7" style="308" customWidth="1"/>
    <col min="4362" max="4362" width="5.16015625" style="308" customWidth="1"/>
    <col min="4363" max="4363" width="11.5" style="308" customWidth="1"/>
    <col min="4364" max="4364" width="12" style="308" customWidth="1"/>
    <col min="4365" max="4366" width="6" style="308" customWidth="1"/>
    <col min="4367" max="4367" width="2" style="308" customWidth="1"/>
    <col min="4368" max="4368" width="12.5" style="308" customWidth="1"/>
    <col min="4369" max="4369" width="4.16015625" style="308" customWidth="1"/>
    <col min="4370" max="4370" width="1.66796875" style="308" customWidth="1"/>
    <col min="4371" max="4371" width="8.16015625" style="308" customWidth="1"/>
    <col min="4372" max="4380" width="10.5" style="308" hidden="1" customWidth="1"/>
    <col min="4381" max="4381" width="11" style="308" customWidth="1"/>
    <col min="4382" max="4382" width="15" style="308" customWidth="1"/>
    <col min="4383" max="4383" width="16.33203125" style="308" customWidth="1"/>
    <col min="4384" max="4395" width="10.5" style="308" customWidth="1"/>
    <col min="4396" max="4416" width="10.5" style="308" hidden="1" customWidth="1"/>
    <col min="4417" max="4608" width="10.5" style="308" customWidth="1"/>
    <col min="4609" max="4609" width="8.33203125" style="308" customWidth="1"/>
    <col min="4610" max="4610" width="1.66796875" style="308" customWidth="1"/>
    <col min="4611" max="4611" width="4.16015625" style="308" customWidth="1"/>
    <col min="4612" max="4612" width="4.33203125" style="308" customWidth="1"/>
    <col min="4613" max="4613" width="17.16015625" style="308" customWidth="1"/>
    <col min="4614" max="4615" width="11.16015625" style="308" customWidth="1"/>
    <col min="4616" max="4616" width="12.5" style="308" customWidth="1"/>
    <col min="4617" max="4617" width="7" style="308" customWidth="1"/>
    <col min="4618" max="4618" width="5.16015625" style="308" customWidth="1"/>
    <col min="4619" max="4619" width="11.5" style="308" customWidth="1"/>
    <col min="4620" max="4620" width="12" style="308" customWidth="1"/>
    <col min="4621" max="4622" width="6" style="308" customWidth="1"/>
    <col min="4623" max="4623" width="2" style="308" customWidth="1"/>
    <col min="4624" max="4624" width="12.5" style="308" customWidth="1"/>
    <col min="4625" max="4625" width="4.16015625" style="308" customWidth="1"/>
    <col min="4626" max="4626" width="1.66796875" style="308" customWidth="1"/>
    <col min="4627" max="4627" width="8.16015625" style="308" customWidth="1"/>
    <col min="4628" max="4636" width="10.5" style="308" hidden="1" customWidth="1"/>
    <col min="4637" max="4637" width="11" style="308" customWidth="1"/>
    <col min="4638" max="4638" width="15" style="308" customWidth="1"/>
    <col min="4639" max="4639" width="16.33203125" style="308" customWidth="1"/>
    <col min="4640" max="4651" width="10.5" style="308" customWidth="1"/>
    <col min="4652" max="4672" width="10.5" style="308" hidden="1" customWidth="1"/>
    <col min="4673" max="4864" width="10.5" style="308" customWidth="1"/>
    <col min="4865" max="4865" width="8.33203125" style="308" customWidth="1"/>
    <col min="4866" max="4866" width="1.66796875" style="308" customWidth="1"/>
    <col min="4867" max="4867" width="4.16015625" style="308" customWidth="1"/>
    <col min="4868" max="4868" width="4.33203125" style="308" customWidth="1"/>
    <col min="4869" max="4869" width="17.16015625" style="308" customWidth="1"/>
    <col min="4870" max="4871" width="11.16015625" style="308" customWidth="1"/>
    <col min="4872" max="4872" width="12.5" style="308" customWidth="1"/>
    <col min="4873" max="4873" width="7" style="308" customWidth="1"/>
    <col min="4874" max="4874" width="5.16015625" style="308" customWidth="1"/>
    <col min="4875" max="4875" width="11.5" style="308" customWidth="1"/>
    <col min="4876" max="4876" width="12" style="308" customWidth="1"/>
    <col min="4877" max="4878" width="6" style="308" customWidth="1"/>
    <col min="4879" max="4879" width="2" style="308" customWidth="1"/>
    <col min="4880" max="4880" width="12.5" style="308" customWidth="1"/>
    <col min="4881" max="4881" width="4.16015625" style="308" customWidth="1"/>
    <col min="4882" max="4882" width="1.66796875" style="308" customWidth="1"/>
    <col min="4883" max="4883" width="8.16015625" style="308" customWidth="1"/>
    <col min="4884" max="4892" width="10.5" style="308" hidden="1" customWidth="1"/>
    <col min="4893" max="4893" width="11" style="308" customWidth="1"/>
    <col min="4894" max="4894" width="15" style="308" customWidth="1"/>
    <col min="4895" max="4895" width="16.33203125" style="308" customWidth="1"/>
    <col min="4896" max="4907" width="10.5" style="308" customWidth="1"/>
    <col min="4908" max="4928" width="10.5" style="308" hidden="1" customWidth="1"/>
    <col min="4929" max="5120" width="10.5" style="308" customWidth="1"/>
    <col min="5121" max="5121" width="8.33203125" style="308" customWidth="1"/>
    <col min="5122" max="5122" width="1.66796875" style="308" customWidth="1"/>
    <col min="5123" max="5123" width="4.16015625" style="308" customWidth="1"/>
    <col min="5124" max="5124" width="4.33203125" style="308" customWidth="1"/>
    <col min="5125" max="5125" width="17.16015625" style="308" customWidth="1"/>
    <col min="5126" max="5127" width="11.16015625" style="308" customWidth="1"/>
    <col min="5128" max="5128" width="12.5" style="308" customWidth="1"/>
    <col min="5129" max="5129" width="7" style="308" customWidth="1"/>
    <col min="5130" max="5130" width="5.16015625" style="308" customWidth="1"/>
    <col min="5131" max="5131" width="11.5" style="308" customWidth="1"/>
    <col min="5132" max="5132" width="12" style="308" customWidth="1"/>
    <col min="5133" max="5134" width="6" style="308" customWidth="1"/>
    <col min="5135" max="5135" width="2" style="308" customWidth="1"/>
    <col min="5136" max="5136" width="12.5" style="308" customWidth="1"/>
    <col min="5137" max="5137" width="4.16015625" style="308" customWidth="1"/>
    <col min="5138" max="5138" width="1.66796875" style="308" customWidth="1"/>
    <col min="5139" max="5139" width="8.16015625" style="308" customWidth="1"/>
    <col min="5140" max="5148" width="10.5" style="308" hidden="1" customWidth="1"/>
    <col min="5149" max="5149" width="11" style="308" customWidth="1"/>
    <col min="5150" max="5150" width="15" style="308" customWidth="1"/>
    <col min="5151" max="5151" width="16.33203125" style="308" customWidth="1"/>
    <col min="5152" max="5163" width="10.5" style="308" customWidth="1"/>
    <col min="5164" max="5184" width="10.5" style="308" hidden="1" customWidth="1"/>
    <col min="5185" max="5376" width="10.5" style="308" customWidth="1"/>
    <col min="5377" max="5377" width="8.33203125" style="308" customWidth="1"/>
    <col min="5378" max="5378" width="1.66796875" style="308" customWidth="1"/>
    <col min="5379" max="5379" width="4.16015625" style="308" customWidth="1"/>
    <col min="5380" max="5380" width="4.33203125" style="308" customWidth="1"/>
    <col min="5381" max="5381" width="17.16015625" style="308" customWidth="1"/>
    <col min="5382" max="5383" width="11.16015625" style="308" customWidth="1"/>
    <col min="5384" max="5384" width="12.5" style="308" customWidth="1"/>
    <col min="5385" max="5385" width="7" style="308" customWidth="1"/>
    <col min="5386" max="5386" width="5.16015625" style="308" customWidth="1"/>
    <col min="5387" max="5387" width="11.5" style="308" customWidth="1"/>
    <col min="5388" max="5388" width="12" style="308" customWidth="1"/>
    <col min="5389" max="5390" width="6" style="308" customWidth="1"/>
    <col min="5391" max="5391" width="2" style="308" customWidth="1"/>
    <col min="5392" max="5392" width="12.5" style="308" customWidth="1"/>
    <col min="5393" max="5393" width="4.16015625" style="308" customWidth="1"/>
    <col min="5394" max="5394" width="1.66796875" style="308" customWidth="1"/>
    <col min="5395" max="5395" width="8.16015625" style="308" customWidth="1"/>
    <col min="5396" max="5404" width="10.5" style="308" hidden="1" customWidth="1"/>
    <col min="5405" max="5405" width="11" style="308" customWidth="1"/>
    <col min="5406" max="5406" width="15" style="308" customWidth="1"/>
    <col min="5407" max="5407" width="16.33203125" style="308" customWidth="1"/>
    <col min="5408" max="5419" width="10.5" style="308" customWidth="1"/>
    <col min="5420" max="5440" width="10.5" style="308" hidden="1" customWidth="1"/>
    <col min="5441" max="5632" width="10.5" style="308" customWidth="1"/>
    <col min="5633" max="5633" width="8.33203125" style="308" customWidth="1"/>
    <col min="5634" max="5634" width="1.66796875" style="308" customWidth="1"/>
    <col min="5635" max="5635" width="4.16015625" style="308" customWidth="1"/>
    <col min="5636" max="5636" width="4.33203125" style="308" customWidth="1"/>
    <col min="5637" max="5637" width="17.16015625" style="308" customWidth="1"/>
    <col min="5638" max="5639" width="11.16015625" style="308" customWidth="1"/>
    <col min="5640" max="5640" width="12.5" style="308" customWidth="1"/>
    <col min="5641" max="5641" width="7" style="308" customWidth="1"/>
    <col min="5642" max="5642" width="5.16015625" style="308" customWidth="1"/>
    <col min="5643" max="5643" width="11.5" style="308" customWidth="1"/>
    <col min="5644" max="5644" width="12" style="308" customWidth="1"/>
    <col min="5645" max="5646" width="6" style="308" customWidth="1"/>
    <col min="5647" max="5647" width="2" style="308" customWidth="1"/>
    <col min="5648" max="5648" width="12.5" style="308" customWidth="1"/>
    <col min="5649" max="5649" width="4.16015625" style="308" customWidth="1"/>
    <col min="5650" max="5650" width="1.66796875" style="308" customWidth="1"/>
    <col min="5651" max="5651" width="8.16015625" style="308" customWidth="1"/>
    <col min="5652" max="5660" width="10.5" style="308" hidden="1" customWidth="1"/>
    <col min="5661" max="5661" width="11" style="308" customWidth="1"/>
    <col min="5662" max="5662" width="15" style="308" customWidth="1"/>
    <col min="5663" max="5663" width="16.33203125" style="308" customWidth="1"/>
    <col min="5664" max="5675" width="10.5" style="308" customWidth="1"/>
    <col min="5676" max="5696" width="10.5" style="308" hidden="1" customWidth="1"/>
    <col min="5697" max="5888" width="10.5" style="308" customWidth="1"/>
    <col min="5889" max="5889" width="8.33203125" style="308" customWidth="1"/>
    <col min="5890" max="5890" width="1.66796875" style="308" customWidth="1"/>
    <col min="5891" max="5891" width="4.16015625" style="308" customWidth="1"/>
    <col min="5892" max="5892" width="4.33203125" style="308" customWidth="1"/>
    <col min="5893" max="5893" width="17.16015625" style="308" customWidth="1"/>
    <col min="5894" max="5895" width="11.16015625" style="308" customWidth="1"/>
    <col min="5896" max="5896" width="12.5" style="308" customWidth="1"/>
    <col min="5897" max="5897" width="7" style="308" customWidth="1"/>
    <col min="5898" max="5898" width="5.16015625" style="308" customWidth="1"/>
    <col min="5899" max="5899" width="11.5" style="308" customWidth="1"/>
    <col min="5900" max="5900" width="12" style="308" customWidth="1"/>
    <col min="5901" max="5902" width="6" style="308" customWidth="1"/>
    <col min="5903" max="5903" width="2" style="308" customWidth="1"/>
    <col min="5904" max="5904" width="12.5" style="308" customWidth="1"/>
    <col min="5905" max="5905" width="4.16015625" style="308" customWidth="1"/>
    <col min="5906" max="5906" width="1.66796875" style="308" customWidth="1"/>
    <col min="5907" max="5907" width="8.16015625" style="308" customWidth="1"/>
    <col min="5908" max="5916" width="10.5" style="308" hidden="1" customWidth="1"/>
    <col min="5917" max="5917" width="11" style="308" customWidth="1"/>
    <col min="5918" max="5918" width="15" style="308" customWidth="1"/>
    <col min="5919" max="5919" width="16.33203125" style="308" customWidth="1"/>
    <col min="5920" max="5931" width="10.5" style="308" customWidth="1"/>
    <col min="5932" max="5952" width="10.5" style="308" hidden="1" customWidth="1"/>
    <col min="5953" max="6144" width="10.5" style="308" customWidth="1"/>
    <col min="6145" max="6145" width="8.33203125" style="308" customWidth="1"/>
    <col min="6146" max="6146" width="1.66796875" style="308" customWidth="1"/>
    <col min="6147" max="6147" width="4.16015625" style="308" customWidth="1"/>
    <col min="6148" max="6148" width="4.33203125" style="308" customWidth="1"/>
    <col min="6149" max="6149" width="17.16015625" style="308" customWidth="1"/>
    <col min="6150" max="6151" width="11.16015625" style="308" customWidth="1"/>
    <col min="6152" max="6152" width="12.5" style="308" customWidth="1"/>
    <col min="6153" max="6153" width="7" style="308" customWidth="1"/>
    <col min="6154" max="6154" width="5.16015625" style="308" customWidth="1"/>
    <col min="6155" max="6155" width="11.5" style="308" customWidth="1"/>
    <col min="6156" max="6156" width="12" style="308" customWidth="1"/>
    <col min="6157" max="6158" width="6" style="308" customWidth="1"/>
    <col min="6159" max="6159" width="2" style="308" customWidth="1"/>
    <col min="6160" max="6160" width="12.5" style="308" customWidth="1"/>
    <col min="6161" max="6161" width="4.16015625" style="308" customWidth="1"/>
    <col min="6162" max="6162" width="1.66796875" style="308" customWidth="1"/>
    <col min="6163" max="6163" width="8.16015625" style="308" customWidth="1"/>
    <col min="6164" max="6172" width="10.5" style="308" hidden="1" customWidth="1"/>
    <col min="6173" max="6173" width="11" style="308" customWidth="1"/>
    <col min="6174" max="6174" width="15" style="308" customWidth="1"/>
    <col min="6175" max="6175" width="16.33203125" style="308" customWidth="1"/>
    <col min="6176" max="6187" width="10.5" style="308" customWidth="1"/>
    <col min="6188" max="6208" width="10.5" style="308" hidden="1" customWidth="1"/>
    <col min="6209" max="6400" width="10.5" style="308" customWidth="1"/>
    <col min="6401" max="6401" width="8.33203125" style="308" customWidth="1"/>
    <col min="6402" max="6402" width="1.66796875" style="308" customWidth="1"/>
    <col min="6403" max="6403" width="4.16015625" style="308" customWidth="1"/>
    <col min="6404" max="6404" width="4.33203125" style="308" customWidth="1"/>
    <col min="6405" max="6405" width="17.16015625" style="308" customWidth="1"/>
    <col min="6406" max="6407" width="11.16015625" style="308" customWidth="1"/>
    <col min="6408" max="6408" width="12.5" style="308" customWidth="1"/>
    <col min="6409" max="6409" width="7" style="308" customWidth="1"/>
    <col min="6410" max="6410" width="5.16015625" style="308" customWidth="1"/>
    <col min="6411" max="6411" width="11.5" style="308" customWidth="1"/>
    <col min="6412" max="6412" width="12" style="308" customWidth="1"/>
    <col min="6413" max="6414" width="6" style="308" customWidth="1"/>
    <col min="6415" max="6415" width="2" style="308" customWidth="1"/>
    <col min="6416" max="6416" width="12.5" style="308" customWidth="1"/>
    <col min="6417" max="6417" width="4.16015625" style="308" customWidth="1"/>
    <col min="6418" max="6418" width="1.66796875" style="308" customWidth="1"/>
    <col min="6419" max="6419" width="8.16015625" style="308" customWidth="1"/>
    <col min="6420" max="6428" width="10.5" style="308" hidden="1" customWidth="1"/>
    <col min="6429" max="6429" width="11" style="308" customWidth="1"/>
    <col min="6430" max="6430" width="15" style="308" customWidth="1"/>
    <col min="6431" max="6431" width="16.33203125" style="308" customWidth="1"/>
    <col min="6432" max="6443" width="10.5" style="308" customWidth="1"/>
    <col min="6444" max="6464" width="10.5" style="308" hidden="1" customWidth="1"/>
    <col min="6465" max="6656" width="10.5" style="308" customWidth="1"/>
    <col min="6657" max="6657" width="8.33203125" style="308" customWidth="1"/>
    <col min="6658" max="6658" width="1.66796875" style="308" customWidth="1"/>
    <col min="6659" max="6659" width="4.16015625" style="308" customWidth="1"/>
    <col min="6660" max="6660" width="4.33203125" style="308" customWidth="1"/>
    <col min="6661" max="6661" width="17.16015625" style="308" customWidth="1"/>
    <col min="6662" max="6663" width="11.16015625" style="308" customWidth="1"/>
    <col min="6664" max="6664" width="12.5" style="308" customWidth="1"/>
    <col min="6665" max="6665" width="7" style="308" customWidth="1"/>
    <col min="6666" max="6666" width="5.16015625" style="308" customWidth="1"/>
    <col min="6667" max="6667" width="11.5" style="308" customWidth="1"/>
    <col min="6668" max="6668" width="12" style="308" customWidth="1"/>
    <col min="6669" max="6670" width="6" style="308" customWidth="1"/>
    <col min="6671" max="6671" width="2" style="308" customWidth="1"/>
    <col min="6672" max="6672" width="12.5" style="308" customWidth="1"/>
    <col min="6673" max="6673" width="4.16015625" style="308" customWidth="1"/>
    <col min="6674" max="6674" width="1.66796875" style="308" customWidth="1"/>
    <col min="6675" max="6675" width="8.16015625" style="308" customWidth="1"/>
    <col min="6676" max="6684" width="10.5" style="308" hidden="1" customWidth="1"/>
    <col min="6685" max="6685" width="11" style="308" customWidth="1"/>
    <col min="6686" max="6686" width="15" style="308" customWidth="1"/>
    <col min="6687" max="6687" width="16.33203125" style="308" customWidth="1"/>
    <col min="6688" max="6699" width="10.5" style="308" customWidth="1"/>
    <col min="6700" max="6720" width="10.5" style="308" hidden="1" customWidth="1"/>
    <col min="6721" max="6912" width="10.5" style="308" customWidth="1"/>
    <col min="6913" max="6913" width="8.33203125" style="308" customWidth="1"/>
    <col min="6914" max="6914" width="1.66796875" style="308" customWidth="1"/>
    <col min="6915" max="6915" width="4.16015625" style="308" customWidth="1"/>
    <col min="6916" max="6916" width="4.33203125" style="308" customWidth="1"/>
    <col min="6917" max="6917" width="17.16015625" style="308" customWidth="1"/>
    <col min="6918" max="6919" width="11.16015625" style="308" customWidth="1"/>
    <col min="6920" max="6920" width="12.5" style="308" customWidth="1"/>
    <col min="6921" max="6921" width="7" style="308" customWidth="1"/>
    <col min="6922" max="6922" width="5.16015625" style="308" customWidth="1"/>
    <col min="6923" max="6923" width="11.5" style="308" customWidth="1"/>
    <col min="6924" max="6924" width="12" style="308" customWidth="1"/>
    <col min="6925" max="6926" width="6" style="308" customWidth="1"/>
    <col min="6927" max="6927" width="2" style="308" customWidth="1"/>
    <col min="6928" max="6928" width="12.5" style="308" customWidth="1"/>
    <col min="6929" max="6929" width="4.16015625" style="308" customWidth="1"/>
    <col min="6930" max="6930" width="1.66796875" style="308" customWidth="1"/>
    <col min="6931" max="6931" width="8.16015625" style="308" customWidth="1"/>
    <col min="6932" max="6940" width="10.5" style="308" hidden="1" customWidth="1"/>
    <col min="6941" max="6941" width="11" style="308" customWidth="1"/>
    <col min="6942" max="6942" width="15" style="308" customWidth="1"/>
    <col min="6943" max="6943" width="16.33203125" style="308" customWidth="1"/>
    <col min="6944" max="6955" width="10.5" style="308" customWidth="1"/>
    <col min="6956" max="6976" width="10.5" style="308" hidden="1" customWidth="1"/>
    <col min="6977" max="7168" width="10.5" style="308" customWidth="1"/>
    <col min="7169" max="7169" width="8.33203125" style="308" customWidth="1"/>
    <col min="7170" max="7170" width="1.66796875" style="308" customWidth="1"/>
    <col min="7171" max="7171" width="4.16015625" style="308" customWidth="1"/>
    <col min="7172" max="7172" width="4.33203125" style="308" customWidth="1"/>
    <col min="7173" max="7173" width="17.16015625" style="308" customWidth="1"/>
    <col min="7174" max="7175" width="11.16015625" style="308" customWidth="1"/>
    <col min="7176" max="7176" width="12.5" style="308" customWidth="1"/>
    <col min="7177" max="7177" width="7" style="308" customWidth="1"/>
    <col min="7178" max="7178" width="5.16015625" style="308" customWidth="1"/>
    <col min="7179" max="7179" width="11.5" style="308" customWidth="1"/>
    <col min="7180" max="7180" width="12" style="308" customWidth="1"/>
    <col min="7181" max="7182" width="6" style="308" customWidth="1"/>
    <col min="7183" max="7183" width="2" style="308" customWidth="1"/>
    <col min="7184" max="7184" width="12.5" style="308" customWidth="1"/>
    <col min="7185" max="7185" width="4.16015625" style="308" customWidth="1"/>
    <col min="7186" max="7186" width="1.66796875" style="308" customWidth="1"/>
    <col min="7187" max="7187" width="8.16015625" style="308" customWidth="1"/>
    <col min="7188" max="7196" width="10.5" style="308" hidden="1" customWidth="1"/>
    <col min="7197" max="7197" width="11" style="308" customWidth="1"/>
    <col min="7198" max="7198" width="15" style="308" customWidth="1"/>
    <col min="7199" max="7199" width="16.33203125" style="308" customWidth="1"/>
    <col min="7200" max="7211" width="10.5" style="308" customWidth="1"/>
    <col min="7212" max="7232" width="10.5" style="308" hidden="1" customWidth="1"/>
    <col min="7233" max="7424" width="10.5" style="308" customWidth="1"/>
    <col min="7425" max="7425" width="8.33203125" style="308" customWidth="1"/>
    <col min="7426" max="7426" width="1.66796875" style="308" customWidth="1"/>
    <col min="7427" max="7427" width="4.16015625" style="308" customWidth="1"/>
    <col min="7428" max="7428" width="4.33203125" style="308" customWidth="1"/>
    <col min="7429" max="7429" width="17.16015625" style="308" customWidth="1"/>
    <col min="7430" max="7431" width="11.16015625" style="308" customWidth="1"/>
    <col min="7432" max="7432" width="12.5" style="308" customWidth="1"/>
    <col min="7433" max="7433" width="7" style="308" customWidth="1"/>
    <col min="7434" max="7434" width="5.16015625" style="308" customWidth="1"/>
    <col min="7435" max="7435" width="11.5" style="308" customWidth="1"/>
    <col min="7436" max="7436" width="12" style="308" customWidth="1"/>
    <col min="7437" max="7438" width="6" style="308" customWidth="1"/>
    <col min="7439" max="7439" width="2" style="308" customWidth="1"/>
    <col min="7440" max="7440" width="12.5" style="308" customWidth="1"/>
    <col min="7441" max="7441" width="4.16015625" style="308" customWidth="1"/>
    <col min="7442" max="7442" width="1.66796875" style="308" customWidth="1"/>
    <col min="7443" max="7443" width="8.16015625" style="308" customWidth="1"/>
    <col min="7444" max="7452" width="10.5" style="308" hidden="1" customWidth="1"/>
    <col min="7453" max="7453" width="11" style="308" customWidth="1"/>
    <col min="7454" max="7454" width="15" style="308" customWidth="1"/>
    <col min="7455" max="7455" width="16.33203125" style="308" customWidth="1"/>
    <col min="7456" max="7467" width="10.5" style="308" customWidth="1"/>
    <col min="7468" max="7488" width="10.5" style="308" hidden="1" customWidth="1"/>
    <col min="7489" max="7680" width="10.5" style="308" customWidth="1"/>
    <col min="7681" max="7681" width="8.33203125" style="308" customWidth="1"/>
    <col min="7682" max="7682" width="1.66796875" style="308" customWidth="1"/>
    <col min="7683" max="7683" width="4.16015625" style="308" customWidth="1"/>
    <col min="7684" max="7684" width="4.33203125" style="308" customWidth="1"/>
    <col min="7685" max="7685" width="17.16015625" style="308" customWidth="1"/>
    <col min="7686" max="7687" width="11.16015625" style="308" customWidth="1"/>
    <col min="7688" max="7688" width="12.5" style="308" customWidth="1"/>
    <col min="7689" max="7689" width="7" style="308" customWidth="1"/>
    <col min="7690" max="7690" width="5.16015625" style="308" customWidth="1"/>
    <col min="7691" max="7691" width="11.5" style="308" customWidth="1"/>
    <col min="7692" max="7692" width="12" style="308" customWidth="1"/>
    <col min="7693" max="7694" width="6" style="308" customWidth="1"/>
    <col min="7695" max="7695" width="2" style="308" customWidth="1"/>
    <col min="7696" max="7696" width="12.5" style="308" customWidth="1"/>
    <col min="7697" max="7697" width="4.16015625" style="308" customWidth="1"/>
    <col min="7698" max="7698" width="1.66796875" style="308" customWidth="1"/>
    <col min="7699" max="7699" width="8.16015625" style="308" customWidth="1"/>
    <col min="7700" max="7708" width="10.5" style="308" hidden="1" customWidth="1"/>
    <col min="7709" max="7709" width="11" style="308" customWidth="1"/>
    <col min="7710" max="7710" width="15" style="308" customWidth="1"/>
    <col min="7711" max="7711" width="16.33203125" style="308" customWidth="1"/>
    <col min="7712" max="7723" width="10.5" style="308" customWidth="1"/>
    <col min="7724" max="7744" width="10.5" style="308" hidden="1" customWidth="1"/>
    <col min="7745" max="7936" width="10.5" style="308" customWidth="1"/>
    <col min="7937" max="7937" width="8.33203125" style="308" customWidth="1"/>
    <col min="7938" max="7938" width="1.66796875" style="308" customWidth="1"/>
    <col min="7939" max="7939" width="4.16015625" style="308" customWidth="1"/>
    <col min="7940" max="7940" width="4.33203125" style="308" customWidth="1"/>
    <col min="7941" max="7941" width="17.16015625" style="308" customWidth="1"/>
    <col min="7942" max="7943" width="11.16015625" style="308" customWidth="1"/>
    <col min="7944" max="7944" width="12.5" style="308" customWidth="1"/>
    <col min="7945" max="7945" width="7" style="308" customWidth="1"/>
    <col min="7946" max="7946" width="5.16015625" style="308" customWidth="1"/>
    <col min="7947" max="7947" width="11.5" style="308" customWidth="1"/>
    <col min="7948" max="7948" width="12" style="308" customWidth="1"/>
    <col min="7949" max="7950" width="6" style="308" customWidth="1"/>
    <col min="7951" max="7951" width="2" style="308" customWidth="1"/>
    <col min="7952" max="7952" width="12.5" style="308" customWidth="1"/>
    <col min="7953" max="7953" width="4.16015625" style="308" customWidth="1"/>
    <col min="7954" max="7954" width="1.66796875" style="308" customWidth="1"/>
    <col min="7955" max="7955" width="8.16015625" style="308" customWidth="1"/>
    <col min="7956" max="7964" width="10.5" style="308" hidden="1" customWidth="1"/>
    <col min="7965" max="7965" width="11" style="308" customWidth="1"/>
    <col min="7966" max="7966" width="15" style="308" customWidth="1"/>
    <col min="7967" max="7967" width="16.33203125" style="308" customWidth="1"/>
    <col min="7968" max="7979" width="10.5" style="308" customWidth="1"/>
    <col min="7980" max="8000" width="10.5" style="308" hidden="1" customWidth="1"/>
    <col min="8001" max="8192" width="10.5" style="308" customWidth="1"/>
    <col min="8193" max="8193" width="8.33203125" style="308" customWidth="1"/>
    <col min="8194" max="8194" width="1.66796875" style="308" customWidth="1"/>
    <col min="8195" max="8195" width="4.16015625" style="308" customWidth="1"/>
    <col min="8196" max="8196" width="4.33203125" style="308" customWidth="1"/>
    <col min="8197" max="8197" width="17.16015625" style="308" customWidth="1"/>
    <col min="8198" max="8199" width="11.16015625" style="308" customWidth="1"/>
    <col min="8200" max="8200" width="12.5" style="308" customWidth="1"/>
    <col min="8201" max="8201" width="7" style="308" customWidth="1"/>
    <col min="8202" max="8202" width="5.16015625" style="308" customWidth="1"/>
    <col min="8203" max="8203" width="11.5" style="308" customWidth="1"/>
    <col min="8204" max="8204" width="12" style="308" customWidth="1"/>
    <col min="8205" max="8206" width="6" style="308" customWidth="1"/>
    <col min="8207" max="8207" width="2" style="308" customWidth="1"/>
    <col min="8208" max="8208" width="12.5" style="308" customWidth="1"/>
    <col min="8209" max="8209" width="4.16015625" style="308" customWidth="1"/>
    <col min="8210" max="8210" width="1.66796875" style="308" customWidth="1"/>
    <col min="8211" max="8211" width="8.16015625" style="308" customWidth="1"/>
    <col min="8212" max="8220" width="10.5" style="308" hidden="1" customWidth="1"/>
    <col min="8221" max="8221" width="11" style="308" customWidth="1"/>
    <col min="8222" max="8222" width="15" style="308" customWidth="1"/>
    <col min="8223" max="8223" width="16.33203125" style="308" customWidth="1"/>
    <col min="8224" max="8235" width="10.5" style="308" customWidth="1"/>
    <col min="8236" max="8256" width="10.5" style="308" hidden="1" customWidth="1"/>
    <col min="8257" max="8448" width="10.5" style="308" customWidth="1"/>
    <col min="8449" max="8449" width="8.33203125" style="308" customWidth="1"/>
    <col min="8450" max="8450" width="1.66796875" style="308" customWidth="1"/>
    <col min="8451" max="8451" width="4.16015625" style="308" customWidth="1"/>
    <col min="8452" max="8452" width="4.33203125" style="308" customWidth="1"/>
    <col min="8453" max="8453" width="17.16015625" style="308" customWidth="1"/>
    <col min="8454" max="8455" width="11.16015625" style="308" customWidth="1"/>
    <col min="8456" max="8456" width="12.5" style="308" customWidth="1"/>
    <col min="8457" max="8457" width="7" style="308" customWidth="1"/>
    <col min="8458" max="8458" width="5.16015625" style="308" customWidth="1"/>
    <col min="8459" max="8459" width="11.5" style="308" customWidth="1"/>
    <col min="8460" max="8460" width="12" style="308" customWidth="1"/>
    <col min="8461" max="8462" width="6" style="308" customWidth="1"/>
    <col min="8463" max="8463" width="2" style="308" customWidth="1"/>
    <col min="8464" max="8464" width="12.5" style="308" customWidth="1"/>
    <col min="8465" max="8465" width="4.16015625" style="308" customWidth="1"/>
    <col min="8466" max="8466" width="1.66796875" style="308" customWidth="1"/>
    <col min="8467" max="8467" width="8.16015625" style="308" customWidth="1"/>
    <col min="8468" max="8476" width="10.5" style="308" hidden="1" customWidth="1"/>
    <col min="8477" max="8477" width="11" style="308" customWidth="1"/>
    <col min="8478" max="8478" width="15" style="308" customWidth="1"/>
    <col min="8479" max="8479" width="16.33203125" style="308" customWidth="1"/>
    <col min="8480" max="8491" width="10.5" style="308" customWidth="1"/>
    <col min="8492" max="8512" width="10.5" style="308" hidden="1" customWidth="1"/>
    <col min="8513" max="8704" width="10.5" style="308" customWidth="1"/>
    <col min="8705" max="8705" width="8.33203125" style="308" customWidth="1"/>
    <col min="8706" max="8706" width="1.66796875" style="308" customWidth="1"/>
    <col min="8707" max="8707" width="4.16015625" style="308" customWidth="1"/>
    <col min="8708" max="8708" width="4.33203125" style="308" customWidth="1"/>
    <col min="8709" max="8709" width="17.16015625" style="308" customWidth="1"/>
    <col min="8710" max="8711" width="11.16015625" style="308" customWidth="1"/>
    <col min="8712" max="8712" width="12.5" style="308" customWidth="1"/>
    <col min="8713" max="8713" width="7" style="308" customWidth="1"/>
    <col min="8714" max="8714" width="5.16015625" style="308" customWidth="1"/>
    <col min="8715" max="8715" width="11.5" style="308" customWidth="1"/>
    <col min="8716" max="8716" width="12" style="308" customWidth="1"/>
    <col min="8717" max="8718" width="6" style="308" customWidth="1"/>
    <col min="8719" max="8719" width="2" style="308" customWidth="1"/>
    <col min="8720" max="8720" width="12.5" style="308" customWidth="1"/>
    <col min="8721" max="8721" width="4.16015625" style="308" customWidth="1"/>
    <col min="8722" max="8722" width="1.66796875" style="308" customWidth="1"/>
    <col min="8723" max="8723" width="8.16015625" style="308" customWidth="1"/>
    <col min="8724" max="8732" width="10.5" style="308" hidden="1" customWidth="1"/>
    <col min="8733" max="8733" width="11" style="308" customWidth="1"/>
    <col min="8734" max="8734" width="15" style="308" customWidth="1"/>
    <col min="8735" max="8735" width="16.33203125" style="308" customWidth="1"/>
    <col min="8736" max="8747" width="10.5" style="308" customWidth="1"/>
    <col min="8748" max="8768" width="10.5" style="308" hidden="1" customWidth="1"/>
    <col min="8769" max="8960" width="10.5" style="308" customWidth="1"/>
    <col min="8961" max="8961" width="8.33203125" style="308" customWidth="1"/>
    <col min="8962" max="8962" width="1.66796875" style="308" customWidth="1"/>
    <col min="8963" max="8963" width="4.16015625" style="308" customWidth="1"/>
    <col min="8964" max="8964" width="4.33203125" style="308" customWidth="1"/>
    <col min="8965" max="8965" width="17.16015625" style="308" customWidth="1"/>
    <col min="8966" max="8967" width="11.16015625" style="308" customWidth="1"/>
    <col min="8968" max="8968" width="12.5" style="308" customWidth="1"/>
    <col min="8969" max="8969" width="7" style="308" customWidth="1"/>
    <col min="8970" max="8970" width="5.16015625" style="308" customWidth="1"/>
    <col min="8971" max="8971" width="11.5" style="308" customWidth="1"/>
    <col min="8972" max="8972" width="12" style="308" customWidth="1"/>
    <col min="8973" max="8974" width="6" style="308" customWidth="1"/>
    <col min="8975" max="8975" width="2" style="308" customWidth="1"/>
    <col min="8976" max="8976" width="12.5" style="308" customWidth="1"/>
    <col min="8977" max="8977" width="4.16015625" style="308" customWidth="1"/>
    <col min="8978" max="8978" width="1.66796875" style="308" customWidth="1"/>
    <col min="8979" max="8979" width="8.16015625" style="308" customWidth="1"/>
    <col min="8980" max="8988" width="10.5" style="308" hidden="1" customWidth="1"/>
    <col min="8989" max="8989" width="11" style="308" customWidth="1"/>
    <col min="8990" max="8990" width="15" style="308" customWidth="1"/>
    <col min="8991" max="8991" width="16.33203125" style="308" customWidth="1"/>
    <col min="8992" max="9003" width="10.5" style="308" customWidth="1"/>
    <col min="9004" max="9024" width="10.5" style="308" hidden="1" customWidth="1"/>
    <col min="9025" max="9216" width="10.5" style="308" customWidth="1"/>
    <col min="9217" max="9217" width="8.33203125" style="308" customWidth="1"/>
    <col min="9218" max="9218" width="1.66796875" style="308" customWidth="1"/>
    <col min="9219" max="9219" width="4.16015625" style="308" customWidth="1"/>
    <col min="9220" max="9220" width="4.33203125" style="308" customWidth="1"/>
    <col min="9221" max="9221" width="17.16015625" style="308" customWidth="1"/>
    <col min="9222" max="9223" width="11.16015625" style="308" customWidth="1"/>
    <col min="9224" max="9224" width="12.5" style="308" customWidth="1"/>
    <col min="9225" max="9225" width="7" style="308" customWidth="1"/>
    <col min="9226" max="9226" width="5.16015625" style="308" customWidth="1"/>
    <col min="9227" max="9227" width="11.5" style="308" customWidth="1"/>
    <col min="9228" max="9228" width="12" style="308" customWidth="1"/>
    <col min="9229" max="9230" width="6" style="308" customWidth="1"/>
    <col min="9231" max="9231" width="2" style="308" customWidth="1"/>
    <col min="9232" max="9232" width="12.5" style="308" customWidth="1"/>
    <col min="9233" max="9233" width="4.16015625" style="308" customWidth="1"/>
    <col min="9234" max="9234" width="1.66796875" style="308" customWidth="1"/>
    <col min="9235" max="9235" width="8.16015625" style="308" customWidth="1"/>
    <col min="9236" max="9244" width="10.5" style="308" hidden="1" customWidth="1"/>
    <col min="9245" max="9245" width="11" style="308" customWidth="1"/>
    <col min="9246" max="9246" width="15" style="308" customWidth="1"/>
    <col min="9247" max="9247" width="16.33203125" style="308" customWidth="1"/>
    <col min="9248" max="9259" width="10.5" style="308" customWidth="1"/>
    <col min="9260" max="9280" width="10.5" style="308" hidden="1" customWidth="1"/>
    <col min="9281" max="9472" width="10.5" style="308" customWidth="1"/>
    <col min="9473" max="9473" width="8.33203125" style="308" customWidth="1"/>
    <col min="9474" max="9474" width="1.66796875" style="308" customWidth="1"/>
    <col min="9475" max="9475" width="4.16015625" style="308" customWidth="1"/>
    <col min="9476" max="9476" width="4.33203125" style="308" customWidth="1"/>
    <col min="9477" max="9477" width="17.16015625" style="308" customWidth="1"/>
    <col min="9478" max="9479" width="11.16015625" style="308" customWidth="1"/>
    <col min="9480" max="9480" width="12.5" style="308" customWidth="1"/>
    <col min="9481" max="9481" width="7" style="308" customWidth="1"/>
    <col min="9482" max="9482" width="5.16015625" style="308" customWidth="1"/>
    <col min="9483" max="9483" width="11.5" style="308" customWidth="1"/>
    <col min="9484" max="9484" width="12" style="308" customWidth="1"/>
    <col min="9485" max="9486" width="6" style="308" customWidth="1"/>
    <col min="9487" max="9487" width="2" style="308" customWidth="1"/>
    <col min="9488" max="9488" width="12.5" style="308" customWidth="1"/>
    <col min="9489" max="9489" width="4.16015625" style="308" customWidth="1"/>
    <col min="9490" max="9490" width="1.66796875" style="308" customWidth="1"/>
    <col min="9491" max="9491" width="8.16015625" style="308" customWidth="1"/>
    <col min="9492" max="9500" width="10.5" style="308" hidden="1" customWidth="1"/>
    <col min="9501" max="9501" width="11" style="308" customWidth="1"/>
    <col min="9502" max="9502" width="15" style="308" customWidth="1"/>
    <col min="9503" max="9503" width="16.33203125" style="308" customWidth="1"/>
    <col min="9504" max="9515" width="10.5" style="308" customWidth="1"/>
    <col min="9516" max="9536" width="10.5" style="308" hidden="1" customWidth="1"/>
    <col min="9537" max="9728" width="10.5" style="308" customWidth="1"/>
    <col min="9729" max="9729" width="8.33203125" style="308" customWidth="1"/>
    <col min="9730" max="9730" width="1.66796875" style="308" customWidth="1"/>
    <col min="9731" max="9731" width="4.16015625" style="308" customWidth="1"/>
    <col min="9732" max="9732" width="4.33203125" style="308" customWidth="1"/>
    <col min="9733" max="9733" width="17.16015625" style="308" customWidth="1"/>
    <col min="9734" max="9735" width="11.16015625" style="308" customWidth="1"/>
    <col min="9736" max="9736" width="12.5" style="308" customWidth="1"/>
    <col min="9737" max="9737" width="7" style="308" customWidth="1"/>
    <col min="9738" max="9738" width="5.16015625" style="308" customWidth="1"/>
    <col min="9739" max="9739" width="11.5" style="308" customWidth="1"/>
    <col min="9740" max="9740" width="12" style="308" customWidth="1"/>
    <col min="9741" max="9742" width="6" style="308" customWidth="1"/>
    <col min="9743" max="9743" width="2" style="308" customWidth="1"/>
    <col min="9744" max="9744" width="12.5" style="308" customWidth="1"/>
    <col min="9745" max="9745" width="4.16015625" style="308" customWidth="1"/>
    <col min="9746" max="9746" width="1.66796875" style="308" customWidth="1"/>
    <col min="9747" max="9747" width="8.16015625" style="308" customWidth="1"/>
    <col min="9748" max="9756" width="10.5" style="308" hidden="1" customWidth="1"/>
    <col min="9757" max="9757" width="11" style="308" customWidth="1"/>
    <col min="9758" max="9758" width="15" style="308" customWidth="1"/>
    <col min="9759" max="9759" width="16.33203125" style="308" customWidth="1"/>
    <col min="9760" max="9771" width="10.5" style="308" customWidth="1"/>
    <col min="9772" max="9792" width="10.5" style="308" hidden="1" customWidth="1"/>
    <col min="9793" max="9984" width="10.5" style="308" customWidth="1"/>
    <col min="9985" max="9985" width="8.33203125" style="308" customWidth="1"/>
    <col min="9986" max="9986" width="1.66796875" style="308" customWidth="1"/>
    <col min="9987" max="9987" width="4.16015625" style="308" customWidth="1"/>
    <col min="9988" max="9988" width="4.33203125" style="308" customWidth="1"/>
    <col min="9989" max="9989" width="17.16015625" style="308" customWidth="1"/>
    <col min="9990" max="9991" width="11.16015625" style="308" customWidth="1"/>
    <col min="9992" max="9992" width="12.5" style="308" customWidth="1"/>
    <col min="9993" max="9993" width="7" style="308" customWidth="1"/>
    <col min="9994" max="9994" width="5.16015625" style="308" customWidth="1"/>
    <col min="9995" max="9995" width="11.5" style="308" customWidth="1"/>
    <col min="9996" max="9996" width="12" style="308" customWidth="1"/>
    <col min="9997" max="9998" width="6" style="308" customWidth="1"/>
    <col min="9999" max="9999" width="2" style="308" customWidth="1"/>
    <col min="10000" max="10000" width="12.5" style="308" customWidth="1"/>
    <col min="10001" max="10001" width="4.16015625" style="308" customWidth="1"/>
    <col min="10002" max="10002" width="1.66796875" style="308" customWidth="1"/>
    <col min="10003" max="10003" width="8.16015625" style="308" customWidth="1"/>
    <col min="10004" max="10012" width="10.5" style="308" hidden="1" customWidth="1"/>
    <col min="10013" max="10013" width="11" style="308" customWidth="1"/>
    <col min="10014" max="10014" width="15" style="308" customWidth="1"/>
    <col min="10015" max="10015" width="16.33203125" style="308" customWidth="1"/>
    <col min="10016" max="10027" width="10.5" style="308" customWidth="1"/>
    <col min="10028" max="10048" width="10.5" style="308" hidden="1" customWidth="1"/>
    <col min="10049" max="10240" width="10.5" style="308" customWidth="1"/>
    <col min="10241" max="10241" width="8.33203125" style="308" customWidth="1"/>
    <col min="10242" max="10242" width="1.66796875" style="308" customWidth="1"/>
    <col min="10243" max="10243" width="4.16015625" style="308" customWidth="1"/>
    <col min="10244" max="10244" width="4.33203125" style="308" customWidth="1"/>
    <col min="10245" max="10245" width="17.16015625" style="308" customWidth="1"/>
    <col min="10246" max="10247" width="11.16015625" style="308" customWidth="1"/>
    <col min="10248" max="10248" width="12.5" style="308" customWidth="1"/>
    <col min="10249" max="10249" width="7" style="308" customWidth="1"/>
    <col min="10250" max="10250" width="5.16015625" style="308" customWidth="1"/>
    <col min="10251" max="10251" width="11.5" style="308" customWidth="1"/>
    <col min="10252" max="10252" width="12" style="308" customWidth="1"/>
    <col min="10253" max="10254" width="6" style="308" customWidth="1"/>
    <col min="10255" max="10255" width="2" style="308" customWidth="1"/>
    <col min="10256" max="10256" width="12.5" style="308" customWidth="1"/>
    <col min="10257" max="10257" width="4.16015625" style="308" customWidth="1"/>
    <col min="10258" max="10258" width="1.66796875" style="308" customWidth="1"/>
    <col min="10259" max="10259" width="8.16015625" style="308" customWidth="1"/>
    <col min="10260" max="10268" width="10.5" style="308" hidden="1" customWidth="1"/>
    <col min="10269" max="10269" width="11" style="308" customWidth="1"/>
    <col min="10270" max="10270" width="15" style="308" customWidth="1"/>
    <col min="10271" max="10271" width="16.33203125" style="308" customWidth="1"/>
    <col min="10272" max="10283" width="10.5" style="308" customWidth="1"/>
    <col min="10284" max="10304" width="10.5" style="308" hidden="1" customWidth="1"/>
    <col min="10305" max="10496" width="10.5" style="308" customWidth="1"/>
    <col min="10497" max="10497" width="8.33203125" style="308" customWidth="1"/>
    <col min="10498" max="10498" width="1.66796875" style="308" customWidth="1"/>
    <col min="10499" max="10499" width="4.16015625" style="308" customWidth="1"/>
    <col min="10500" max="10500" width="4.33203125" style="308" customWidth="1"/>
    <col min="10501" max="10501" width="17.16015625" style="308" customWidth="1"/>
    <col min="10502" max="10503" width="11.16015625" style="308" customWidth="1"/>
    <col min="10504" max="10504" width="12.5" style="308" customWidth="1"/>
    <col min="10505" max="10505" width="7" style="308" customWidth="1"/>
    <col min="10506" max="10506" width="5.16015625" style="308" customWidth="1"/>
    <col min="10507" max="10507" width="11.5" style="308" customWidth="1"/>
    <col min="10508" max="10508" width="12" style="308" customWidth="1"/>
    <col min="10509" max="10510" width="6" style="308" customWidth="1"/>
    <col min="10511" max="10511" width="2" style="308" customWidth="1"/>
    <col min="10512" max="10512" width="12.5" style="308" customWidth="1"/>
    <col min="10513" max="10513" width="4.16015625" style="308" customWidth="1"/>
    <col min="10514" max="10514" width="1.66796875" style="308" customWidth="1"/>
    <col min="10515" max="10515" width="8.16015625" style="308" customWidth="1"/>
    <col min="10516" max="10524" width="10.5" style="308" hidden="1" customWidth="1"/>
    <col min="10525" max="10525" width="11" style="308" customWidth="1"/>
    <col min="10526" max="10526" width="15" style="308" customWidth="1"/>
    <col min="10527" max="10527" width="16.33203125" style="308" customWidth="1"/>
    <col min="10528" max="10539" width="10.5" style="308" customWidth="1"/>
    <col min="10540" max="10560" width="10.5" style="308" hidden="1" customWidth="1"/>
    <col min="10561" max="10752" width="10.5" style="308" customWidth="1"/>
    <col min="10753" max="10753" width="8.33203125" style="308" customWidth="1"/>
    <col min="10754" max="10754" width="1.66796875" style="308" customWidth="1"/>
    <col min="10755" max="10755" width="4.16015625" style="308" customWidth="1"/>
    <col min="10756" max="10756" width="4.33203125" style="308" customWidth="1"/>
    <col min="10757" max="10757" width="17.16015625" style="308" customWidth="1"/>
    <col min="10758" max="10759" width="11.16015625" style="308" customWidth="1"/>
    <col min="10760" max="10760" width="12.5" style="308" customWidth="1"/>
    <col min="10761" max="10761" width="7" style="308" customWidth="1"/>
    <col min="10762" max="10762" width="5.16015625" style="308" customWidth="1"/>
    <col min="10763" max="10763" width="11.5" style="308" customWidth="1"/>
    <col min="10764" max="10764" width="12" style="308" customWidth="1"/>
    <col min="10765" max="10766" width="6" style="308" customWidth="1"/>
    <col min="10767" max="10767" width="2" style="308" customWidth="1"/>
    <col min="10768" max="10768" width="12.5" style="308" customWidth="1"/>
    <col min="10769" max="10769" width="4.16015625" style="308" customWidth="1"/>
    <col min="10770" max="10770" width="1.66796875" style="308" customWidth="1"/>
    <col min="10771" max="10771" width="8.16015625" style="308" customWidth="1"/>
    <col min="10772" max="10780" width="10.5" style="308" hidden="1" customWidth="1"/>
    <col min="10781" max="10781" width="11" style="308" customWidth="1"/>
    <col min="10782" max="10782" width="15" style="308" customWidth="1"/>
    <col min="10783" max="10783" width="16.33203125" style="308" customWidth="1"/>
    <col min="10784" max="10795" width="10.5" style="308" customWidth="1"/>
    <col min="10796" max="10816" width="10.5" style="308" hidden="1" customWidth="1"/>
    <col min="10817" max="11008" width="10.5" style="308" customWidth="1"/>
    <col min="11009" max="11009" width="8.33203125" style="308" customWidth="1"/>
    <col min="11010" max="11010" width="1.66796875" style="308" customWidth="1"/>
    <col min="11011" max="11011" width="4.16015625" style="308" customWidth="1"/>
    <col min="11012" max="11012" width="4.33203125" style="308" customWidth="1"/>
    <col min="11013" max="11013" width="17.16015625" style="308" customWidth="1"/>
    <col min="11014" max="11015" width="11.16015625" style="308" customWidth="1"/>
    <col min="11016" max="11016" width="12.5" style="308" customWidth="1"/>
    <col min="11017" max="11017" width="7" style="308" customWidth="1"/>
    <col min="11018" max="11018" width="5.16015625" style="308" customWidth="1"/>
    <col min="11019" max="11019" width="11.5" style="308" customWidth="1"/>
    <col min="11020" max="11020" width="12" style="308" customWidth="1"/>
    <col min="11021" max="11022" width="6" style="308" customWidth="1"/>
    <col min="11023" max="11023" width="2" style="308" customWidth="1"/>
    <col min="11024" max="11024" width="12.5" style="308" customWidth="1"/>
    <col min="11025" max="11025" width="4.16015625" style="308" customWidth="1"/>
    <col min="11026" max="11026" width="1.66796875" style="308" customWidth="1"/>
    <col min="11027" max="11027" width="8.16015625" style="308" customWidth="1"/>
    <col min="11028" max="11036" width="10.5" style="308" hidden="1" customWidth="1"/>
    <col min="11037" max="11037" width="11" style="308" customWidth="1"/>
    <col min="11038" max="11038" width="15" style="308" customWidth="1"/>
    <col min="11039" max="11039" width="16.33203125" style="308" customWidth="1"/>
    <col min="11040" max="11051" width="10.5" style="308" customWidth="1"/>
    <col min="11052" max="11072" width="10.5" style="308" hidden="1" customWidth="1"/>
    <col min="11073" max="11264" width="10.5" style="308" customWidth="1"/>
    <col min="11265" max="11265" width="8.33203125" style="308" customWidth="1"/>
    <col min="11266" max="11266" width="1.66796875" style="308" customWidth="1"/>
    <col min="11267" max="11267" width="4.16015625" style="308" customWidth="1"/>
    <col min="11268" max="11268" width="4.33203125" style="308" customWidth="1"/>
    <col min="11269" max="11269" width="17.16015625" style="308" customWidth="1"/>
    <col min="11270" max="11271" width="11.16015625" style="308" customWidth="1"/>
    <col min="11272" max="11272" width="12.5" style="308" customWidth="1"/>
    <col min="11273" max="11273" width="7" style="308" customWidth="1"/>
    <col min="11274" max="11274" width="5.16015625" style="308" customWidth="1"/>
    <col min="11275" max="11275" width="11.5" style="308" customWidth="1"/>
    <col min="11276" max="11276" width="12" style="308" customWidth="1"/>
    <col min="11277" max="11278" width="6" style="308" customWidth="1"/>
    <col min="11279" max="11279" width="2" style="308" customWidth="1"/>
    <col min="11280" max="11280" width="12.5" style="308" customWidth="1"/>
    <col min="11281" max="11281" width="4.16015625" style="308" customWidth="1"/>
    <col min="11282" max="11282" width="1.66796875" style="308" customWidth="1"/>
    <col min="11283" max="11283" width="8.16015625" style="308" customWidth="1"/>
    <col min="11284" max="11292" width="10.5" style="308" hidden="1" customWidth="1"/>
    <col min="11293" max="11293" width="11" style="308" customWidth="1"/>
    <col min="11294" max="11294" width="15" style="308" customWidth="1"/>
    <col min="11295" max="11295" width="16.33203125" style="308" customWidth="1"/>
    <col min="11296" max="11307" width="10.5" style="308" customWidth="1"/>
    <col min="11308" max="11328" width="10.5" style="308" hidden="1" customWidth="1"/>
    <col min="11329" max="11520" width="10.5" style="308" customWidth="1"/>
    <col min="11521" max="11521" width="8.33203125" style="308" customWidth="1"/>
    <col min="11522" max="11522" width="1.66796875" style="308" customWidth="1"/>
    <col min="11523" max="11523" width="4.16015625" style="308" customWidth="1"/>
    <col min="11524" max="11524" width="4.33203125" style="308" customWidth="1"/>
    <col min="11525" max="11525" width="17.16015625" style="308" customWidth="1"/>
    <col min="11526" max="11527" width="11.16015625" style="308" customWidth="1"/>
    <col min="11528" max="11528" width="12.5" style="308" customWidth="1"/>
    <col min="11529" max="11529" width="7" style="308" customWidth="1"/>
    <col min="11530" max="11530" width="5.16015625" style="308" customWidth="1"/>
    <col min="11531" max="11531" width="11.5" style="308" customWidth="1"/>
    <col min="11532" max="11532" width="12" style="308" customWidth="1"/>
    <col min="11533" max="11534" width="6" style="308" customWidth="1"/>
    <col min="11535" max="11535" width="2" style="308" customWidth="1"/>
    <col min="11536" max="11536" width="12.5" style="308" customWidth="1"/>
    <col min="11537" max="11537" width="4.16015625" style="308" customWidth="1"/>
    <col min="11538" max="11538" width="1.66796875" style="308" customWidth="1"/>
    <col min="11539" max="11539" width="8.16015625" style="308" customWidth="1"/>
    <col min="11540" max="11548" width="10.5" style="308" hidden="1" customWidth="1"/>
    <col min="11549" max="11549" width="11" style="308" customWidth="1"/>
    <col min="11550" max="11550" width="15" style="308" customWidth="1"/>
    <col min="11551" max="11551" width="16.33203125" style="308" customWidth="1"/>
    <col min="11552" max="11563" width="10.5" style="308" customWidth="1"/>
    <col min="11564" max="11584" width="10.5" style="308" hidden="1" customWidth="1"/>
    <col min="11585" max="11776" width="10.5" style="308" customWidth="1"/>
    <col min="11777" max="11777" width="8.33203125" style="308" customWidth="1"/>
    <col min="11778" max="11778" width="1.66796875" style="308" customWidth="1"/>
    <col min="11779" max="11779" width="4.16015625" style="308" customWidth="1"/>
    <col min="11780" max="11780" width="4.33203125" style="308" customWidth="1"/>
    <col min="11781" max="11781" width="17.16015625" style="308" customWidth="1"/>
    <col min="11782" max="11783" width="11.16015625" style="308" customWidth="1"/>
    <col min="11784" max="11784" width="12.5" style="308" customWidth="1"/>
    <col min="11785" max="11785" width="7" style="308" customWidth="1"/>
    <col min="11786" max="11786" width="5.16015625" style="308" customWidth="1"/>
    <col min="11787" max="11787" width="11.5" style="308" customWidth="1"/>
    <col min="11788" max="11788" width="12" style="308" customWidth="1"/>
    <col min="11789" max="11790" width="6" style="308" customWidth="1"/>
    <col min="11791" max="11791" width="2" style="308" customWidth="1"/>
    <col min="11792" max="11792" width="12.5" style="308" customWidth="1"/>
    <col min="11793" max="11793" width="4.16015625" style="308" customWidth="1"/>
    <col min="11794" max="11794" width="1.66796875" style="308" customWidth="1"/>
    <col min="11795" max="11795" width="8.16015625" style="308" customWidth="1"/>
    <col min="11796" max="11804" width="10.5" style="308" hidden="1" customWidth="1"/>
    <col min="11805" max="11805" width="11" style="308" customWidth="1"/>
    <col min="11806" max="11806" width="15" style="308" customWidth="1"/>
    <col min="11807" max="11807" width="16.33203125" style="308" customWidth="1"/>
    <col min="11808" max="11819" width="10.5" style="308" customWidth="1"/>
    <col min="11820" max="11840" width="10.5" style="308" hidden="1" customWidth="1"/>
    <col min="11841" max="12032" width="10.5" style="308" customWidth="1"/>
    <col min="12033" max="12033" width="8.33203125" style="308" customWidth="1"/>
    <col min="12034" max="12034" width="1.66796875" style="308" customWidth="1"/>
    <col min="12035" max="12035" width="4.16015625" style="308" customWidth="1"/>
    <col min="12036" max="12036" width="4.33203125" style="308" customWidth="1"/>
    <col min="12037" max="12037" width="17.16015625" style="308" customWidth="1"/>
    <col min="12038" max="12039" width="11.16015625" style="308" customWidth="1"/>
    <col min="12040" max="12040" width="12.5" style="308" customWidth="1"/>
    <col min="12041" max="12041" width="7" style="308" customWidth="1"/>
    <col min="12042" max="12042" width="5.16015625" style="308" customWidth="1"/>
    <col min="12043" max="12043" width="11.5" style="308" customWidth="1"/>
    <col min="12044" max="12044" width="12" style="308" customWidth="1"/>
    <col min="12045" max="12046" width="6" style="308" customWidth="1"/>
    <col min="12047" max="12047" width="2" style="308" customWidth="1"/>
    <col min="12048" max="12048" width="12.5" style="308" customWidth="1"/>
    <col min="12049" max="12049" width="4.16015625" style="308" customWidth="1"/>
    <col min="12050" max="12050" width="1.66796875" style="308" customWidth="1"/>
    <col min="12051" max="12051" width="8.16015625" style="308" customWidth="1"/>
    <col min="12052" max="12060" width="10.5" style="308" hidden="1" customWidth="1"/>
    <col min="12061" max="12061" width="11" style="308" customWidth="1"/>
    <col min="12062" max="12062" width="15" style="308" customWidth="1"/>
    <col min="12063" max="12063" width="16.33203125" style="308" customWidth="1"/>
    <col min="12064" max="12075" width="10.5" style="308" customWidth="1"/>
    <col min="12076" max="12096" width="10.5" style="308" hidden="1" customWidth="1"/>
    <col min="12097" max="12288" width="10.5" style="308" customWidth="1"/>
    <col min="12289" max="12289" width="8.33203125" style="308" customWidth="1"/>
    <col min="12290" max="12290" width="1.66796875" style="308" customWidth="1"/>
    <col min="12291" max="12291" width="4.16015625" style="308" customWidth="1"/>
    <col min="12292" max="12292" width="4.33203125" style="308" customWidth="1"/>
    <col min="12293" max="12293" width="17.16015625" style="308" customWidth="1"/>
    <col min="12294" max="12295" width="11.16015625" style="308" customWidth="1"/>
    <col min="12296" max="12296" width="12.5" style="308" customWidth="1"/>
    <col min="12297" max="12297" width="7" style="308" customWidth="1"/>
    <col min="12298" max="12298" width="5.16015625" style="308" customWidth="1"/>
    <col min="12299" max="12299" width="11.5" style="308" customWidth="1"/>
    <col min="12300" max="12300" width="12" style="308" customWidth="1"/>
    <col min="12301" max="12302" width="6" style="308" customWidth="1"/>
    <col min="12303" max="12303" width="2" style="308" customWidth="1"/>
    <col min="12304" max="12304" width="12.5" style="308" customWidth="1"/>
    <col min="12305" max="12305" width="4.16015625" style="308" customWidth="1"/>
    <col min="12306" max="12306" width="1.66796875" style="308" customWidth="1"/>
    <col min="12307" max="12307" width="8.16015625" style="308" customWidth="1"/>
    <col min="12308" max="12316" width="10.5" style="308" hidden="1" customWidth="1"/>
    <col min="12317" max="12317" width="11" style="308" customWidth="1"/>
    <col min="12318" max="12318" width="15" style="308" customWidth="1"/>
    <col min="12319" max="12319" width="16.33203125" style="308" customWidth="1"/>
    <col min="12320" max="12331" width="10.5" style="308" customWidth="1"/>
    <col min="12332" max="12352" width="10.5" style="308" hidden="1" customWidth="1"/>
    <col min="12353" max="12544" width="10.5" style="308" customWidth="1"/>
    <col min="12545" max="12545" width="8.33203125" style="308" customWidth="1"/>
    <col min="12546" max="12546" width="1.66796875" style="308" customWidth="1"/>
    <col min="12547" max="12547" width="4.16015625" style="308" customWidth="1"/>
    <col min="12548" max="12548" width="4.33203125" style="308" customWidth="1"/>
    <col min="12549" max="12549" width="17.16015625" style="308" customWidth="1"/>
    <col min="12550" max="12551" width="11.16015625" style="308" customWidth="1"/>
    <col min="12552" max="12552" width="12.5" style="308" customWidth="1"/>
    <col min="12553" max="12553" width="7" style="308" customWidth="1"/>
    <col min="12554" max="12554" width="5.16015625" style="308" customWidth="1"/>
    <col min="12555" max="12555" width="11.5" style="308" customWidth="1"/>
    <col min="12556" max="12556" width="12" style="308" customWidth="1"/>
    <col min="12557" max="12558" width="6" style="308" customWidth="1"/>
    <col min="12559" max="12559" width="2" style="308" customWidth="1"/>
    <col min="12560" max="12560" width="12.5" style="308" customWidth="1"/>
    <col min="12561" max="12561" width="4.16015625" style="308" customWidth="1"/>
    <col min="12562" max="12562" width="1.66796875" style="308" customWidth="1"/>
    <col min="12563" max="12563" width="8.16015625" style="308" customWidth="1"/>
    <col min="12564" max="12572" width="10.5" style="308" hidden="1" customWidth="1"/>
    <col min="12573" max="12573" width="11" style="308" customWidth="1"/>
    <col min="12574" max="12574" width="15" style="308" customWidth="1"/>
    <col min="12575" max="12575" width="16.33203125" style="308" customWidth="1"/>
    <col min="12576" max="12587" width="10.5" style="308" customWidth="1"/>
    <col min="12588" max="12608" width="10.5" style="308" hidden="1" customWidth="1"/>
    <col min="12609" max="12800" width="10.5" style="308" customWidth="1"/>
    <col min="12801" max="12801" width="8.33203125" style="308" customWidth="1"/>
    <col min="12802" max="12802" width="1.66796875" style="308" customWidth="1"/>
    <col min="12803" max="12803" width="4.16015625" style="308" customWidth="1"/>
    <col min="12804" max="12804" width="4.33203125" style="308" customWidth="1"/>
    <col min="12805" max="12805" width="17.16015625" style="308" customWidth="1"/>
    <col min="12806" max="12807" width="11.16015625" style="308" customWidth="1"/>
    <col min="12808" max="12808" width="12.5" style="308" customWidth="1"/>
    <col min="12809" max="12809" width="7" style="308" customWidth="1"/>
    <col min="12810" max="12810" width="5.16015625" style="308" customWidth="1"/>
    <col min="12811" max="12811" width="11.5" style="308" customWidth="1"/>
    <col min="12812" max="12812" width="12" style="308" customWidth="1"/>
    <col min="12813" max="12814" width="6" style="308" customWidth="1"/>
    <col min="12815" max="12815" width="2" style="308" customWidth="1"/>
    <col min="12816" max="12816" width="12.5" style="308" customWidth="1"/>
    <col min="12817" max="12817" width="4.16015625" style="308" customWidth="1"/>
    <col min="12818" max="12818" width="1.66796875" style="308" customWidth="1"/>
    <col min="12819" max="12819" width="8.16015625" style="308" customWidth="1"/>
    <col min="12820" max="12828" width="10.5" style="308" hidden="1" customWidth="1"/>
    <col min="12829" max="12829" width="11" style="308" customWidth="1"/>
    <col min="12830" max="12830" width="15" style="308" customWidth="1"/>
    <col min="12831" max="12831" width="16.33203125" style="308" customWidth="1"/>
    <col min="12832" max="12843" width="10.5" style="308" customWidth="1"/>
    <col min="12844" max="12864" width="10.5" style="308" hidden="1" customWidth="1"/>
    <col min="12865" max="13056" width="10.5" style="308" customWidth="1"/>
    <col min="13057" max="13057" width="8.33203125" style="308" customWidth="1"/>
    <col min="13058" max="13058" width="1.66796875" style="308" customWidth="1"/>
    <col min="13059" max="13059" width="4.16015625" style="308" customWidth="1"/>
    <col min="13060" max="13060" width="4.33203125" style="308" customWidth="1"/>
    <col min="13061" max="13061" width="17.16015625" style="308" customWidth="1"/>
    <col min="13062" max="13063" width="11.16015625" style="308" customWidth="1"/>
    <col min="13064" max="13064" width="12.5" style="308" customWidth="1"/>
    <col min="13065" max="13065" width="7" style="308" customWidth="1"/>
    <col min="13066" max="13066" width="5.16015625" style="308" customWidth="1"/>
    <col min="13067" max="13067" width="11.5" style="308" customWidth="1"/>
    <col min="13068" max="13068" width="12" style="308" customWidth="1"/>
    <col min="13069" max="13070" width="6" style="308" customWidth="1"/>
    <col min="13071" max="13071" width="2" style="308" customWidth="1"/>
    <col min="13072" max="13072" width="12.5" style="308" customWidth="1"/>
    <col min="13073" max="13073" width="4.16015625" style="308" customWidth="1"/>
    <col min="13074" max="13074" width="1.66796875" style="308" customWidth="1"/>
    <col min="13075" max="13075" width="8.16015625" style="308" customWidth="1"/>
    <col min="13076" max="13084" width="10.5" style="308" hidden="1" customWidth="1"/>
    <col min="13085" max="13085" width="11" style="308" customWidth="1"/>
    <col min="13086" max="13086" width="15" style="308" customWidth="1"/>
    <col min="13087" max="13087" width="16.33203125" style="308" customWidth="1"/>
    <col min="13088" max="13099" width="10.5" style="308" customWidth="1"/>
    <col min="13100" max="13120" width="10.5" style="308" hidden="1" customWidth="1"/>
    <col min="13121" max="13312" width="10.5" style="308" customWidth="1"/>
    <col min="13313" max="13313" width="8.33203125" style="308" customWidth="1"/>
    <col min="13314" max="13314" width="1.66796875" style="308" customWidth="1"/>
    <col min="13315" max="13315" width="4.16015625" style="308" customWidth="1"/>
    <col min="13316" max="13316" width="4.33203125" style="308" customWidth="1"/>
    <col min="13317" max="13317" width="17.16015625" style="308" customWidth="1"/>
    <col min="13318" max="13319" width="11.16015625" style="308" customWidth="1"/>
    <col min="13320" max="13320" width="12.5" style="308" customWidth="1"/>
    <col min="13321" max="13321" width="7" style="308" customWidth="1"/>
    <col min="13322" max="13322" width="5.16015625" style="308" customWidth="1"/>
    <col min="13323" max="13323" width="11.5" style="308" customWidth="1"/>
    <col min="13324" max="13324" width="12" style="308" customWidth="1"/>
    <col min="13325" max="13326" width="6" style="308" customWidth="1"/>
    <col min="13327" max="13327" width="2" style="308" customWidth="1"/>
    <col min="13328" max="13328" width="12.5" style="308" customWidth="1"/>
    <col min="13329" max="13329" width="4.16015625" style="308" customWidth="1"/>
    <col min="13330" max="13330" width="1.66796875" style="308" customWidth="1"/>
    <col min="13331" max="13331" width="8.16015625" style="308" customWidth="1"/>
    <col min="13332" max="13340" width="10.5" style="308" hidden="1" customWidth="1"/>
    <col min="13341" max="13341" width="11" style="308" customWidth="1"/>
    <col min="13342" max="13342" width="15" style="308" customWidth="1"/>
    <col min="13343" max="13343" width="16.33203125" style="308" customWidth="1"/>
    <col min="13344" max="13355" width="10.5" style="308" customWidth="1"/>
    <col min="13356" max="13376" width="10.5" style="308" hidden="1" customWidth="1"/>
    <col min="13377" max="13568" width="10.5" style="308" customWidth="1"/>
    <col min="13569" max="13569" width="8.33203125" style="308" customWidth="1"/>
    <col min="13570" max="13570" width="1.66796875" style="308" customWidth="1"/>
    <col min="13571" max="13571" width="4.16015625" style="308" customWidth="1"/>
    <col min="13572" max="13572" width="4.33203125" style="308" customWidth="1"/>
    <col min="13573" max="13573" width="17.16015625" style="308" customWidth="1"/>
    <col min="13574" max="13575" width="11.16015625" style="308" customWidth="1"/>
    <col min="13576" max="13576" width="12.5" style="308" customWidth="1"/>
    <col min="13577" max="13577" width="7" style="308" customWidth="1"/>
    <col min="13578" max="13578" width="5.16015625" style="308" customWidth="1"/>
    <col min="13579" max="13579" width="11.5" style="308" customWidth="1"/>
    <col min="13580" max="13580" width="12" style="308" customWidth="1"/>
    <col min="13581" max="13582" width="6" style="308" customWidth="1"/>
    <col min="13583" max="13583" width="2" style="308" customWidth="1"/>
    <col min="13584" max="13584" width="12.5" style="308" customWidth="1"/>
    <col min="13585" max="13585" width="4.16015625" style="308" customWidth="1"/>
    <col min="13586" max="13586" width="1.66796875" style="308" customWidth="1"/>
    <col min="13587" max="13587" width="8.16015625" style="308" customWidth="1"/>
    <col min="13588" max="13596" width="10.5" style="308" hidden="1" customWidth="1"/>
    <col min="13597" max="13597" width="11" style="308" customWidth="1"/>
    <col min="13598" max="13598" width="15" style="308" customWidth="1"/>
    <col min="13599" max="13599" width="16.33203125" style="308" customWidth="1"/>
    <col min="13600" max="13611" width="10.5" style="308" customWidth="1"/>
    <col min="13612" max="13632" width="10.5" style="308" hidden="1" customWidth="1"/>
    <col min="13633" max="13824" width="10.5" style="308" customWidth="1"/>
    <col min="13825" max="13825" width="8.33203125" style="308" customWidth="1"/>
    <col min="13826" max="13826" width="1.66796875" style="308" customWidth="1"/>
    <col min="13827" max="13827" width="4.16015625" style="308" customWidth="1"/>
    <col min="13828" max="13828" width="4.33203125" style="308" customWidth="1"/>
    <col min="13829" max="13829" width="17.16015625" style="308" customWidth="1"/>
    <col min="13830" max="13831" width="11.16015625" style="308" customWidth="1"/>
    <col min="13832" max="13832" width="12.5" style="308" customWidth="1"/>
    <col min="13833" max="13833" width="7" style="308" customWidth="1"/>
    <col min="13834" max="13834" width="5.16015625" style="308" customWidth="1"/>
    <col min="13835" max="13835" width="11.5" style="308" customWidth="1"/>
    <col min="13836" max="13836" width="12" style="308" customWidth="1"/>
    <col min="13837" max="13838" width="6" style="308" customWidth="1"/>
    <col min="13839" max="13839" width="2" style="308" customWidth="1"/>
    <col min="13840" max="13840" width="12.5" style="308" customWidth="1"/>
    <col min="13841" max="13841" width="4.16015625" style="308" customWidth="1"/>
    <col min="13842" max="13842" width="1.66796875" style="308" customWidth="1"/>
    <col min="13843" max="13843" width="8.16015625" style="308" customWidth="1"/>
    <col min="13844" max="13852" width="10.5" style="308" hidden="1" customWidth="1"/>
    <col min="13853" max="13853" width="11" style="308" customWidth="1"/>
    <col min="13854" max="13854" width="15" style="308" customWidth="1"/>
    <col min="13855" max="13855" width="16.33203125" style="308" customWidth="1"/>
    <col min="13856" max="13867" width="10.5" style="308" customWidth="1"/>
    <col min="13868" max="13888" width="10.5" style="308" hidden="1" customWidth="1"/>
    <col min="13889" max="14080" width="10.5" style="308" customWidth="1"/>
    <col min="14081" max="14081" width="8.33203125" style="308" customWidth="1"/>
    <col min="14082" max="14082" width="1.66796875" style="308" customWidth="1"/>
    <col min="14083" max="14083" width="4.16015625" style="308" customWidth="1"/>
    <col min="14084" max="14084" width="4.33203125" style="308" customWidth="1"/>
    <col min="14085" max="14085" width="17.16015625" style="308" customWidth="1"/>
    <col min="14086" max="14087" width="11.16015625" style="308" customWidth="1"/>
    <col min="14088" max="14088" width="12.5" style="308" customWidth="1"/>
    <col min="14089" max="14089" width="7" style="308" customWidth="1"/>
    <col min="14090" max="14090" width="5.16015625" style="308" customWidth="1"/>
    <col min="14091" max="14091" width="11.5" style="308" customWidth="1"/>
    <col min="14092" max="14092" width="12" style="308" customWidth="1"/>
    <col min="14093" max="14094" width="6" style="308" customWidth="1"/>
    <col min="14095" max="14095" width="2" style="308" customWidth="1"/>
    <col min="14096" max="14096" width="12.5" style="308" customWidth="1"/>
    <col min="14097" max="14097" width="4.16015625" style="308" customWidth="1"/>
    <col min="14098" max="14098" width="1.66796875" style="308" customWidth="1"/>
    <col min="14099" max="14099" width="8.16015625" style="308" customWidth="1"/>
    <col min="14100" max="14108" width="10.5" style="308" hidden="1" customWidth="1"/>
    <col min="14109" max="14109" width="11" style="308" customWidth="1"/>
    <col min="14110" max="14110" width="15" style="308" customWidth="1"/>
    <col min="14111" max="14111" width="16.33203125" style="308" customWidth="1"/>
    <col min="14112" max="14123" width="10.5" style="308" customWidth="1"/>
    <col min="14124" max="14144" width="10.5" style="308" hidden="1" customWidth="1"/>
    <col min="14145" max="14336" width="10.5" style="308" customWidth="1"/>
    <col min="14337" max="14337" width="8.33203125" style="308" customWidth="1"/>
    <col min="14338" max="14338" width="1.66796875" style="308" customWidth="1"/>
    <col min="14339" max="14339" width="4.16015625" style="308" customWidth="1"/>
    <col min="14340" max="14340" width="4.33203125" style="308" customWidth="1"/>
    <col min="14341" max="14341" width="17.16015625" style="308" customWidth="1"/>
    <col min="14342" max="14343" width="11.16015625" style="308" customWidth="1"/>
    <col min="14344" max="14344" width="12.5" style="308" customWidth="1"/>
    <col min="14345" max="14345" width="7" style="308" customWidth="1"/>
    <col min="14346" max="14346" width="5.16015625" style="308" customWidth="1"/>
    <col min="14347" max="14347" width="11.5" style="308" customWidth="1"/>
    <col min="14348" max="14348" width="12" style="308" customWidth="1"/>
    <col min="14349" max="14350" width="6" style="308" customWidth="1"/>
    <col min="14351" max="14351" width="2" style="308" customWidth="1"/>
    <col min="14352" max="14352" width="12.5" style="308" customWidth="1"/>
    <col min="14353" max="14353" width="4.16015625" style="308" customWidth="1"/>
    <col min="14354" max="14354" width="1.66796875" style="308" customWidth="1"/>
    <col min="14355" max="14355" width="8.16015625" style="308" customWidth="1"/>
    <col min="14356" max="14364" width="10.5" style="308" hidden="1" customWidth="1"/>
    <col min="14365" max="14365" width="11" style="308" customWidth="1"/>
    <col min="14366" max="14366" width="15" style="308" customWidth="1"/>
    <col min="14367" max="14367" width="16.33203125" style="308" customWidth="1"/>
    <col min="14368" max="14379" width="10.5" style="308" customWidth="1"/>
    <col min="14380" max="14400" width="10.5" style="308" hidden="1" customWidth="1"/>
    <col min="14401" max="14592" width="10.5" style="308" customWidth="1"/>
    <col min="14593" max="14593" width="8.33203125" style="308" customWidth="1"/>
    <col min="14594" max="14594" width="1.66796875" style="308" customWidth="1"/>
    <col min="14595" max="14595" width="4.16015625" style="308" customWidth="1"/>
    <col min="14596" max="14596" width="4.33203125" style="308" customWidth="1"/>
    <col min="14597" max="14597" width="17.16015625" style="308" customWidth="1"/>
    <col min="14598" max="14599" width="11.16015625" style="308" customWidth="1"/>
    <col min="14600" max="14600" width="12.5" style="308" customWidth="1"/>
    <col min="14601" max="14601" width="7" style="308" customWidth="1"/>
    <col min="14602" max="14602" width="5.16015625" style="308" customWidth="1"/>
    <col min="14603" max="14603" width="11.5" style="308" customWidth="1"/>
    <col min="14604" max="14604" width="12" style="308" customWidth="1"/>
    <col min="14605" max="14606" width="6" style="308" customWidth="1"/>
    <col min="14607" max="14607" width="2" style="308" customWidth="1"/>
    <col min="14608" max="14608" width="12.5" style="308" customWidth="1"/>
    <col min="14609" max="14609" width="4.16015625" style="308" customWidth="1"/>
    <col min="14610" max="14610" width="1.66796875" style="308" customWidth="1"/>
    <col min="14611" max="14611" width="8.16015625" style="308" customWidth="1"/>
    <col min="14612" max="14620" width="10.5" style="308" hidden="1" customWidth="1"/>
    <col min="14621" max="14621" width="11" style="308" customWidth="1"/>
    <col min="14622" max="14622" width="15" style="308" customWidth="1"/>
    <col min="14623" max="14623" width="16.33203125" style="308" customWidth="1"/>
    <col min="14624" max="14635" width="10.5" style="308" customWidth="1"/>
    <col min="14636" max="14656" width="10.5" style="308" hidden="1" customWidth="1"/>
    <col min="14657" max="14848" width="10.5" style="308" customWidth="1"/>
    <col min="14849" max="14849" width="8.33203125" style="308" customWidth="1"/>
    <col min="14850" max="14850" width="1.66796875" style="308" customWidth="1"/>
    <col min="14851" max="14851" width="4.16015625" style="308" customWidth="1"/>
    <col min="14852" max="14852" width="4.33203125" style="308" customWidth="1"/>
    <col min="14853" max="14853" width="17.16015625" style="308" customWidth="1"/>
    <col min="14854" max="14855" width="11.16015625" style="308" customWidth="1"/>
    <col min="14856" max="14856" width="12.5" style="308" customWidth="1"/>
    <col min="14857" max="14857" width="7" style="308" customWidth="1"/>
    <col min="14858" max="14858" width="5.16015625" style="308" customWidth="1"/>
    <col min="14859" max="14859" width="11.5" style="308" customWidth="1"/>
    <col min="14860" max="14860" width="12" style="308" customWidth="1"/>
    <col min="14861" max="14862" width="6" style="308" customWidth="1"/>
    <col min="14863" max="14863" width="2" style="308" customWidth="1"/>
    <col min="14864" max="14864" width="12.5" style="308" customWidth="1"/>
    <col min="14865" max="14865" width="4.16015625" style="308" customWidth="1"/>
    <col min="14866" max="14866" width="1.66796875" style="308" customWidth="1"/>
    <col min="14867" max="14867" width="8.16015625" style="308" customWidth="1"/>
    <col min="14868" max="14876" width="10.5" style="308" hidden="1" customWidth="1"/>
    <col min="14877" max="14877" width="11" style="308" customWidth="1"/>
    <col min="14878" max="14878" width="15" style="308" customWidth="1"/>
    <col min="14879" max="14879" width="16.33203125" style="308" customWidth="1"/>
    <col min="14880" max="14891" width="10.5" style="308" customWidth="1"/>
    <col min="14892" max="14912" width="10.5" style="308" hidden="1" customWidth="1"/>
    <col min="14913" max="15104" width="10.5" style="308" customWidth="1"/>
    <col min="15105" max="15105" width="8.33203125" style="308" customWidth="1"/>
    <col min="15106" max="15106" width="1.66796875" style="308" customWidth="1"/>
    <col min="15107" max="15107" width="4.16015625" style="308" customWidth="1"/>
    <col min="15108" max="15108" width="4.33203125" style="308" customWidth="1"/>
    <col min="15109" max="15109" width="17.16015625" style="308" customWidth="1"/>
    <col min="15110" max="15111" width="11.16015625" style="308" customWidth="1"/>
    <col min="15112" max="15112" width="12.5" style="308" customWidth="1"/>
    <col min="15113" max="15113" width="7" style="308" customWidth="1"/>
    <col min="15114" max="15114" width="5.16015625" style="308" customWidth="1"/>
    <col min="15115" max="15115" width="11.5" style="308" customWidth="1"/>
    <col min="15116" max="15116" width="12" style="308" customWidth="1"/>
    <col min="15117" max="15118" width="6" style="308" customWidth="1"/>
    <col min="15119" max="15119" width="2" style="308" customWidth="1"/>
    <col min="15120" max="15120" width="12.5" style="308" customWidth="1"/>
    <col min="15121" max="15121" width="4.16015625" style="308" customWidth="1"/>
    <col min="15122" max="15122" width="1.66796875" style="308" customWidth="1"/>
    <col min="15123" max="15123" width="8.16015625" style="308" customWidth="1"/>
    <col min="15124" max="15132" width="10.5" style="308" hidden="1" customWidth="1"/>
    <col min="15133" max="15133" width="11" style="308" customWidth="1"/>
    <col min="15134" max="15134" width="15" style="308" customWidth="1"/>
    <col min="15135" max="15135" width="16.33203125" style="308" customWidth="1"/>
    <col min="15136" max="15147" width="10.5" style="308" customWidth="1"/>
    <col min="15148" max="15168" width="10.5" style="308" hidden="1" customWidth="1"/>
    <col min="15169" max="15360" width="10.5" style="308" customWidth="1"/>
    <col min="15361" max="15361" width="8.33203125" style="308" customWidth="1"/>
    <col min="15362" max="15362" width="1.66796875" style="308" customWidth="1"/>
    <col min="15363" max="15363" width="4.16015625" style="308" customWidth="1"/>
    <col min="15364" max="15364" width="4.33203125" style="308" customWidth="1"/>
    <col min="15365" max="15365" width="17.16015625" style="308" customWidth="1"/>
    <col min="15366" max="15367" width="11.16015625" style="308" customWidth="1"/>
    <col min="15368" max="15368" width="12.5" style="308" customWidth="1"/>
    <col min="15369" max="15369" width="7" style="308" customWidth="1"/>
    <col min="15370" max="15370" width="5.16015625" style="308" customWidth="1"/>
    <col min="15371" max="15371" width="11.5" style="308" customWidth="1"/>
    <col min="15372" max="15372" width="12" style="308" customWidth="1"/>
    <col min="15373" max="15374" width="6" style="308" customWidth="1"/>
    <col min="15375" max="15375" width="2" style="308" customWidth="1"/>
    <col min="15376" max="15376" width="12.5" style="308" customWidth="1"/>
    <col min="15377" max="15377" width="4.16015625" style="308" customWidth="1"/>
    <col min="15378" max="15378" width="1.66796875" style="308" customWidth="1"/>
    <col min="15379" max="15379" width="8.16015625" style="308" customWidth="1"/>
    <col min="15380" max="15388" width="10.5" style="308" hidden="1" customWidth="1"/>
    <col min="15389" max="15389" width="11" style="308" customWidth="1"/>
    <col min="15390" max="15390" width="15" style="308" customWidth="1"/>
    <col min="15391" max="15391" width="16.33203125" style="308" customWidth="1"/>
    <col min="15392" max="15403" width="10.5" style="308" customWidth="1"/>
    <col min="15404" max="15424" width="10.5" style="308" hidden="1" customWidth="1"/>
    <col min="15425" max="15616" width="10.5" style="308" customWidth="1"/>
    <col min="15617" max="15617" width="8.33203125" style="308" customWidth="1"/>
    <col min="15618" max="15618" width="1.66796875" style="308" customWidth="1"/>
    <col min="15619" max="15619" width="4.16015625" style="308" customWidth="1"/>
    <col min="15620" max="15620" width="4.33203125" style="308" customWidth="1"/>
    <col min="15621" max="15621" width="17.16015625" style="308" customWidth="1"/>
    <col min="15622" max="15623" width="11.16015625" style="308" customWidth="1"/>
    <col min="15624" max="15624" width="12.5" style="308" customWidth="1"/>
    <col min="15625" max="15625" width="7" style="308" customWidth="1"/>
    <col min="15626" max="15626" width="5.16015625" style="308" customWidth="1"/>
    <col min="15627" max="15627" width="11.5" style="308" customWidth="1"/>
    <col min="15628" max="15628" width="12" style="308" customWidth="1"/>
    <col min="15629" max="15630" width="6" style="308" customWidth="1"/>
    <col min="15631" max="15631" width="2" style="308" customWidth="1"/>
    <col min="15632" max="15632" width="12.5" style="308" customWidth="1"/>
    <col min="15633" max="15633" width="4.16015625" style="308" customWidth="1"/>
    <col min="15634" max="15634" width="1.66796875" style="308" customWidth="1"/>
    <col min="15635" max="15635" width="8.16015625" style="308" customWidth="1"/>
    <col min="15636" max="15644" width="10.5" style="308" hidden="1" customWidth="1"/>
    <col min="15645" max="15645" width="11" style="308" customWidth="1"/>
    <col min="15646" max="15646" width="15" style="308" customWidth="1"/>
    <col min="15647" max="15647" width="16.33203125" style="308" customWidth="1"/>
    <col min="15648" max="15659" width="10.5" style="308" customWidth="1"/>
    <col min="15660" max="15680" width="10.5" style="308" hidden="1" customWidth="1"/>
    <col min="15681" max="15872" width="10.5" style="308" customWidth="1"/>
    <col min="15873" max="15873" width="8.33203125" style="308" customWidth="1"/>
    <col min="15874" max="15874" width="1.66796875" style="308" customWidth="1"/>
    <col min="15875" max="15875" width="4.16015625" style="308" customWidth="1"/>
    <col min="15876" max="15876" width="4.33203125" style="308" customWidth="1"/>
    <col min="15877" max="15877" width="17.16015625" style="308" customWidth="1"/>
    <col min="15878" max="15879" width="11.16015625" style="308" customWidth="1"/>
    <col min="15880" max="15880" width="12.5" style="308" customWidth="1"/>
    <col min="15881" max="15881" width="7" style="308" customWidth="1"/>
    <col min="15882" max="15882" width="5.16015625" style="308" customWidth="1"/>
    <col min="15883" max="15883" width="11.5" style="308" customWidth="1"/>
    <col min="15884" max="15884" width="12" style="308" customWidth="1"/>
    <col min="15885" max="15886" width="6" style="308" customWidth="1"/>
    <col min="15887" max="15887" width="2" style="308" customWidth="1"/>
    <col min="15888" max="15888" width="12.5" style="308" customWidth="1"/>
    <col min="15889" max="15889" width="4.16015625" style="308" customWidth="1"/>
    <col min="15890" max="15890" width="1.66796875" style="308" customWidth="1"/>
    <col min="15891" max="15891" width="8.16015625" style="308" customWidth="1"/>
    <col min="15892" max="15900" width="10.5" style="308" hidden="1" customWidth="1"/>
    <col min="15901" max="15901" width="11" style="308" customWidth="1"/>
    <col min="15902" max="15902" width="15" style="308" customWidth="1"/>
    <col min="15903" max="15903" width="16.33203125" style="308" customWidth="1"/>
    <col min="15904" max="15915" width="10.5" style="308" customWidth="1"/>
    <col min="15916" max="15936" width="10.5" style="308" hidden="1" customWidth="1"/>
    <col min="15937" max="16128" width="10.5" style="308" customWidth="1"/>
    <col min="16129" max="16129" width="8.33203125" style="308" customWidth="1"/>
    <col min="16130" max="16130" width="1.66796875" style="308" customWidth="1"/>
    <col min="16131" max="16131" width="4.16015625" style="308" customWidth="1"/>
    <col min="16132" max="16132" width="4.33203125" style="308" customWidth="1"/>
    <col min="16133" max="16133" width="17.16015625" style="308" customWidth="1"/>
    <col min="16134" max="16135" width="11.16015625" style="308" customWidth="1"/>
    <col min="16136" max="16136" width="12.5" style="308" customWidth="1"/>
    <col min="16137" max="16137" width="7" style="308" customWidth="1"/>
    <col min="16138" max="16138" width="5.16015625" style="308" customWidth="1"/>
    <col min="16139" max="16139" width="11.5" style="308" customWidth="1"/>
    <col min="16140" max="16140" width="12" style="308" customWidth="1"/>
    <col min="16141" max="16142" width="6" style="308" customWidth="1"/>
    <col min="16143" max="16143" width="2" style="308" customWidth="1"/>
    <col min="16144" max="16144" width="12.5" style="308" customWidth="1"/>
    <col min="16145" max="16145" width="4.16015625" style="308" customWidth="1"/>
    <col min="16146" max="16146" width="1.66796875" style="308" customWidth="1"/>
    <col min="16147" max="16147" width="8.16015625" style="308" customWidth="1"/>
    <col min="16148" max="16156" width="10.5" style="308" hidden="1" customWidth="1"/>
    <col min="16157" max="16157" width="11" style="308" customWidth="1"/>
    <col min="16158" max="16158" width="15" style="308" customWidth="1"/>
    <col min="16159" max="16159" width="16.33203125" style="308" customWidth="1"/>
    <col min="16160" max="16171" width="10.5" style="308" customWidth="1"/>
    <col min="16172" max="16192" width="10.5" style="308" hidden="1" customWidth="1"/>
    <col min="16193" max="16384" width="10.5" style="308" customWidth="1"/>
  </cols>
  <sheetData>
    <row r="1" spans="1:256" s="210" customFormat="1" ht="22.5" customHeight="1">
      <c r="A1" s="206"/>
      <c r="B1" s="207"/>
      <c r="C1" s="207"/>
      <c r="D1" s="208" t="s">
        <v>1</v>
      </c>
      <c r="E1" s="207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207"/>
      <c r="N1" s="207"/>
      <c r="O1" s="208" t="s">
        <v>91</v>
      </c>
      <c r="P1" s="207"/>
      <c r="Q1" s="207"/>
      <c r="R1" s="207"/>
      <c r="S1" s="138" t="s">
        <v>865</v>
      </c>
      <c r="T1" s="138"/>
      <c r="U1" s="206"/>
      <c r="V1" s="206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3:46" s="211" customFormat="1" ht="37.5" customHeight="1">
      <c r="C2" s="422" t="s">
        <v>4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S2" s="424" t="s">
        <v>5</v>
      </c>
      <c r="T2" s="423"/>
      <c r="U2" s="423"/>
      <c r="V2" s="423"/>
      <c r="W2" s="423"/>
      <c r="X2" s="423"/>
      <c r="Y2" s="423"/>
      <c r="Z2" s="423"/>
      <c r="AA2" s="423"/>
      <c r="AB2" s="423"/>
      <c r="AC2" s="423"/>
      <c r="AT2" s="211" t="s">
        <v>79</v>
      </c>
    </row>
    <row r="3" spans="2:46" s="211" customFormat="1" ht="7.5" customHeight="1"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/>
      <c r="AT3" s="211" t="s">
        <v>80</v>
      </c>
    </row>
    <row r="4" spans="2:46" s="211" customFormat="1" ht="37.5" customHeight="1">
      <c r="B4" s="215"/>
      <c r="C4" s="409" t="s">
        <v>92</v>
      </c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216"/>
      <c r="T4" s="217" t="s">
        <v>10</v>
      </c>
      <c r="AT4" s="211" t="s">
        <v>3</v>
      </c>
    </row>
    <row r="5" spans="2:18" s="211" customFormat="1" ht="7.5" customHeight="1">
      <c r="B5" s="215"/>
      <c r="R5" s="216"/>
    </row>
    <row r="6" spans="2:18" s="211" customFormat="1" ht="26.25" customHeight="1">
      <c r="B6" s="215"/>
      <c r="D6" s="218" t="s">
        <v>14</v>
      </c>
      <c r="F6" s="410" t="str">
        <f>'[1]Rekapitulace stavby'!$K$6</f>
        <v>Rekonstrukce komunikace III/00312 ul. Rooseveltova úsek Kolovratská - Kuříčko v Říčanech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R6" s="216"/>
    </row>
    <row r="7" spans="2:18" s="219" customFormat="1" ht="33.75" customHeight="1">
      <c r="B7" s="220"/>
      <c r="D7" s="221" t="s">
        <v>93</v>
      </c>
      <c r="F7" s="425" t="s">
        <v>924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R7" s="222"/>
    </row>
    <row r="8" spans="2:18" s="219" customFormat="1" ht="15" customHeight="1">
      <c r="B8" s="220"/>
      <c r="D8" s="218" t="s">
        <v>17</v>
      </c>
      <c r="F8" s="223" t="s">
        <v>519</v>
      </c>
      <c r="M8" s="218" t="s">
        <v>18</v>
      </c>
      <c r="O8" s="223" t="s">
        <v>19</v>
      </c>
      <c r="R8" s="222"/>
    </row>
    <row r="9" spans="2:18" s="219" customFormat="1" ht="15" customHeight="1">
      <c r="B9" s="220"/>
      <c r="D9" s="218" t="s">
        <v>21</v>
      </c>
      <c r="F9" s="223" t="s">
        <v>22</v>
      </c>
      <c r="M9" s="218" t="s">
        <v>23</v>
      </c>
      <c r="O9" s="400" t="str">
        <f>'[1]Rekapitulace stavby'!$AN$8</f>
        <v>23.06.2014</v>
      </c>
      <c r="P9" s="398"/>
      <c r="R9" s="222"/>
    </row>
    <row r="10" spans="2:18" s="219" customFormat="1" ht="22.5" customHeight="1">
      <c r="B10" s="220"/>
      <c r="D10" s="224" t="s">
        <v>95</v>
      </c>
      <c r="F10" s="225" t="s">
        <v>520</v>
      </c>
      <c r="M10" s="224" t="s">
        <v>97</v>
      </c>
      <c r="O10" s="225" t="s">
        <v>98</v>
      </c>
      <c r="R10" s="222"/>
    </row>
    <row r="11" spans="2:18" s="219" customFormat="1" ht="15" customHeight="1">
      <c r="B11" s="220"/>
      <c r="D11" s="218" t="s">
        <v>26</v>
      </c>
      <c r="M11" s="218" t="s">
        <v>27</v>
      </c>
      <c r="O11" s="401"/>
      <c r="P11" s="398"/>
      <c r="R11" s="222"/>
    </row>
    <row r="12" spans="2:18" s="219" customFormat="1" ht="18.75" customHeight="1">
      <c r="B12" s="220"/>
      <c r="E12" s="223" t="s">
        <v>22</v>
      </c>
      <c r="M12" s="218" t="s">
        <v>28</v>
      </c>
      <c r="O12" s="401"/>
      <c r="P12" s="398"/>
      <c r="R12" s="222"/>
    </row>
    <row r="13" spans="2:18" s="219" customFormat="1" ht="7.5" customHeight="1">
      <c r="B13" s="220"/>
      <c r="R13" s="222"/>
    </row>
    <row r="14" spans="2:18" s="219" customFormat="1" ht="15" customHeight="1">
      <c r="B14" s="220"/>
      <c r="D14" s="218" t="s">
        <v>29</v>
      </c>
      <c r="M14" s="218" t="s">
        <v>27</v>
      </c>
      <c r="O14" s="401" t="str">
        <f>IF('[1]Rekapitulace stavby'!$AN$13="","",'[1]Rekapitulace stavby'!$AN$13)</f>
        <v/>
      </c>
      <c r="P14" s="398"/>
      <c r="R14" s="222"/>
    </row>
    <row r="15" spans="2:18" s="219" customFormat="1" ht="18.75" customHeight="1">
      <c r="B15" s="220"/>
      <c r="E15" s="223" t="str">
        <f>IF('[1]Rekapitulace stavby'!$E$14="","",'[1]Rekapitulace stavby'!$E$14)</f>
        <v xml:space="preserve"> </v>
      </c>
      <c r="M15" s="218" t="s">
        <v>28</v>
      </c>
      <c r="O15" s="401" t="str">
        <f>IF('[1]Rekapitulace stavby'!$AN$14="","",'[1]Rekapitulace stavby'!$AN$14)</f>
        <v/>
      </c>
      <c r="P15" s="398"/>
      <c r="R15" s="222"/>
    </row>
    <row r="16" spans="2:18" s="219" customFormat="1" ht="7.5" customHeight="1">
      <c r="B16" s="220"/>
      <c r="R16" s="222"/>
    </row>
    <row r="17" spans="2:18" s="219" customFormat="1" ht="15" customHeight="1">
      <c r="B17" s="220"/>
      <c r="D17" s="218" t="s">
        <v>31</v>
      </c>
      <c r="M17" s="218" t="s">
        <v>27</v>
      </c>
      <c r="O17" s="401" t="s">
        <v>32</v>
      </c>
      <c r="P17" s="398"/>
      <c r="R17" s="222"/>
    </row>
    <row r="18" spans="2:18" s="219" customFormat="1" ht="18.75" customHeight="1">
      <c r="B18" s="220"/>
      <c r="E18" s="223" t="s">
        <v>100</v>
      </c>
      <c r="M18" s="218" t="s">
        <v>28</v>
      </c>
      <c r="O18" s="401" t="s">
        <v>34</v>
      </c>
      <c r="P18" s="398"/>
      <c r="R18" s="222"/>
    </row>
    <row r="19" spans="2:18" s="219" customFormat="1" ht="7.5" customHeight="1">
      <c r="B19" s="220"/>
      <c r="R19" s="222"/>
    </row>
    <row r="20" spans="2:18" s="219" customFormat="1" ht="15" customHeight="1">
      <c r="B20" s="220"/>
      <c r="D20" s="218" t="s">
        <v>36</v>
      </c>
      <c r="M20" s="218" t="s">
        <v>27</v>
      </c>
      <c r="O20" s="401"/>
      <c r="P20" s="398"/>
      <c r="R20" s="222"/>
    </row>
    <row r="21" spans="2:18" s="219" customFormat="1" ht="18.75" customHeight="1">
      <c r="B21" s="220"/>
      <c r="E21" s="223" t="s">
        <v>521</v>
      </c>
      <c r="M21" s="218" t="s">
        <v>28</v>
      </c>
      <c r="O21" s="401"/>
      <c r="P21" s="398"/>
      <c r="R21" s="222"/>
    </row>
    <row r="22" spans="2:18" s="219" customFormat="1" ht="7.5" customHeight="1">
      <c r="B22" s="220"/>
      <c r="R22" s="222"/>
    </row>
    <row r="23" spans="2:18" s="219" customFormat="1" ht="7.5" customHeight="1">
      <c r="B23" s="220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R23" s="222"/>
    </row>
    <row r="24" spans="2:18" s="219" customFormat="1" ht="15" customHeight="1">
      <c r="B24" s="220"/>
      <c r="D24" s="227" t="s">
        <v>101</v>
      </c>
      <c r="M24" s="420">
        <f>$N$76</f>
        <v>0</v>
      </c>
      <c r="N24" s="398"/>
      <c r="O24" s="398"/>
      <c r="P24" s="398"/>
      <c r="R24" s="222"/>
    </row>
    <row r="25" spans="2:18" s="219" customFormat="1" ht="15" customHeight="1">
      <c r="B25" s="220"/>
      <c r="D25" s="228" t="s">
        <v>102</v>
      </c>
      <c r="M25" s="420">
        <f>$N$87</f>
        <v>0</v>
      </c>
      <c r="N25" s="398"/>
      <c r="O25" s="398"/>
      <c r="P25" s="398"/>
      <c r="R25" s="222"/>
    </row>
    <row r="26" spans="2:18" s="219" customFormat="1" ht="7.5" customHeight="1">
      <c r="B26" s="220"/>
      <c r="R26" s="222"/>
    </row>
    <row r="27" spans="2:18" s="219" customFormat="1" ht="26.25" customHeight="1">
      <c r="B27" s="220"/>
      <c r="D27" s="229" t="s">
        <v>40</v>
      </c>
      <c r="M27" s="421">
        <f>ROUND($M$24+$M$25,2)</f>
        <v>0</v>
      </c>
      <c r="N27" s="398"/>
      <c r="O27" s="398"/>
      <c r="P27" s="398"/>
      <c r="R27" s="222"/>
    </row>
    <row r="28" spans="2:18" s="219" customFormat="1" ht="7.5" customHeight="1">
      <c r="B28" s="220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R28" s="222"/>
    </row>
    <row r="29" spans="2:18" s="219" customFormat="1" ht="15" customHeight="1">
      <c r="B29" s="220"/>
      <c r="D29" s="230" t="s">
        <v>41</v>
      </c>
      <c r="E29" s="230" t="s">
        <v>42</v>
      </c>
      <c r="F29" s="231">
        <v>0.21</v>
      </c>
      <c r="G29" s="232" t="s">
        <v>43</v>
      </c>
      <c r="H29" s="233">
        <f>ROUND((SUM($BE$87:$BE$90)+SUM($BE$108:$BE$191)),2)</f>
        <v>0</v>
      </c>
      <c r="I29" s="234"/>
      <c r="J29" s="234"/>
      <c r="M29" s="416">
        <f>ROUND((SUM($BE$87:$BE$90)+SUM($BE$108:$BE$191))*$F$29,2)</f>
        <v>0</v>
      </c>
      <c r="N29" s="398"/>
      <c r="O29" s="398"/>
      <c r="P29" s="398"/>
      <c r="R29" s="222"/>
    </row>
    <row r="30" spans="2:18" s="219" customFormat="1" ht="15" customHeight="1">
      <c r="B30" s="220"/>
      <c r="E30" s="230" t="s">
        <v>44</v>
      </c>
      <c r="F30" s="231">
        <v>0.15</v>
      </c>
      <c r="G30" s="232" t="s">
        <v>43</v>
      </c>
      <c r="H30" s="416">
        <f>ROUND((SUM($BF$87:$BF$90)+SUM($BF$108:$BF$191)),2)</f>
        <v>0</v>
      </c>
      <c r="I30" s="398"/>
      <c r="J30" s="398"/>
      <c r="M30" s="416">
        <f>ROUND((SUM($BF$87:$BF$90)+SUM($BF$108:$BF$191))*$F$30,2)</f>
        <v>0</v>
      </c>
      <c r="N30" s="398"/>
      <c r="O30" s="398"/>
      <c r="P30" s="398"/>
      <c r="R30" s="222"/>
    </row>
    <row r="31" spans="2:18" s="219" customFormat="1" ht="15" customHeight="1" hidden="1">
      <c r="B31" s="220"/>
      <c r="E31" s="230" t="s">
        <v>45</v>
      </c>
      <c r="F31" s="231">
        <v>0.21</v>
      </c>
      <c r="G31" s="232" t="s">
        <v>43</v>
      </c>
      <c r="H31" s="416">
        <f>ROUND((SUM($BG$87:$BG$90)+SUM($BG$108:$BG$191)),2)</f>
        <v>0</v>
      </c>
      <c r="I31" s="398"/>
      <c r="J31" s="398"/>
      <c r="M31" s="416">
        <v>0</v>
      </c>
      <c r="N31" s="398"/>
      <c r="O31" s="398"/>
      <c r="P31" s="398"/>
      <c r="R31" s="222"/>
    </row>
    <row r="32" spans="2:18" s="219" customFormat="1" ht="15" customHeight="1" hidden="1">
      <c r="B32" s="220"/>
      <c r="E32" s="230" t="s">
        <v>46</v>
      </c>
      <c r="F32" s="231">
        <v>0.15</v>
      </c>
      <c r="G32" s="232" t="s">
        <v>43</v>
      </c>
      <c r="H32" s="416">
        <f>ROUND((SUM($BH$87:$BH$90)+SUM($BH$108:$BH$191)),2)</f>
        <v>0</v>
      </c>
      <c r="I32" s="398"/>
      <c r="J32" s="398"/>
      <c r="M32" s="416">
        <v>0</v>
      </c>
      <c r="N32" s="398"/>
      <c r="O32" s="398"/>
      <c r="P32" s="398"/>
      <c r="R32" s="222"/>
    </row>
    <row r="33" spans="2:18" s="219" customFormat="1" ht="15" customHeight="1" hidden="1">
      <c r="B33" s="220"/>
      <c r="E33" s="230" t="s">
        <v>47</v>
      </c>
      <c r="F33" s="231">
        <v>0</v>
      </c>
      <c r="G33" s="232" t="s">
        <v>43</v>
      </c>
      <c r="H33" s="416">
        <f>ROUND((SUM($BI$87:$BI$90)+SUM($BI$108:$BI$191)),2)</f>
        <v>0</v>
      </c>
      <c r="I33" s="398"/>
      <c r="J33" s="398"/>
      <c r="M33" s="416">
        <v>0</v>
      </c>
      <c r="N33" s="398"/>
      <c r="O33" s="398"/>
      <c r="P33" s="398"/>
      <c r="R33" s="222"/>
    </row>
    <row r="34" spans="2:18" s="219" customFormat="1" ht="7.5" customHeight="1">
      <c r="B34" s="220"/>
      <c r="R34" s="222"/>
    </row>
    <row r="35" spans="2:18" s="219" customFormat="1" ht="26.25" customHeight="1">
      <c r="B35" s="220"/>
      <c r="C35" s="235"/>
      <c r="D35" s="236" t="s">
        <v>48</v>
      </c>
      <c r="E35" s="237"/>
      <c r="F35" s="237"/>
      <c r="G35" s="238" t="s">
        <v>49</v>
      </c>
      <c r="H35" s="239" t="s">
        <v>50</v>
      </c>
      <c r="I35" s="237"/>
      <c r="J35" s="237"/>
      <c r="K35" s="237"/>
      <c r="L35" s="417">
        <f>ROUND(SUM($M$27:$M$33),2)</f>
        <v>0</v>
      </c>
      <c r="M35" s="418"/>
      <c r="N35" s="418"/>
      <c r="O35" s="418"/>
      <c r="P35" s="419"/>
      <c r="Q35" s="235"/>
      <c r="R35" s="222"/>
    </row>
    <row r="36" spans="2:18" s="219" customFormat="1" ht="15" customHeight="1">
      <c r="B36" s="220"/>
      <c r="R36" s="222"/>
    </row>
    <row r="37" spans="2:18" s="211" customFormat="1" ht="14.25" customHeight="1">
      <c r="B37" s="215"/>
      <c r="R37" s="216"/>
    </row>
    <row r="38" spans="2:18" s="219" customFormat="1" ht="15.75" customHeight="1">
      <c r="B38" s="220"/>
      <c r="D38" s="240" t="s">
        <v>51</v>
      </c>
      <c r="E38" s="226"/>
      <c r="F38" s="226"/>
      <c r="G38" s="226"/>
      <c r="H38" s="241"/>
      <c r="J38" s="240" t="s">
        <v>52</v>
      </c>
      <c r="K38" s="226"/>
      <c r="L38" s="226"/>
      <c r="M38" s="226"/>
      <c r="N38" s="226"/>
      <c r="O38" s="226"/>
      <c r="P38" s="241"/>
      <c r="R38" s="222"/>
    </row>
    <row r="39" spans="2:18" s="211" customFormat="1" ht="14.25" customHeight="1">
      <c r="B39" s="215"/>
      <c r="D39" s="242"/>
      <c r="H39" s="243"/>
      <c r="J39" s="242"/>
      <c r="P39" s="243"/>
      <c r="R39" s="216"/>
    </row>
    <row r="40" spans="2:18" s="211" customFormat="1" ht="14.25" customHeight="1">
      <c r="B40" s="215"/>
      <c r="D40" s="242"/>
      <c r="H40" s="243"/>
      <c r="J40" s="242"/>
      <c r="P40" s="243"/>
      <c r="R40" s="216"/>
    </row>
    <row r="41" spans="2:18" s="211" customFormat="1" ht="14.25" customHeight="1">
      <c r="B41" s="215"/>
      <c r="D41" s="242"/>
      <c r="H41" s="243"/>
      <c r="J41" s="242"/>
      <c r="P41" s="243"/>
      <c r="R41" s="216"/>
    </row>
    <row r="42" spans="2:18" s="211" customFormat="1" ht="14.25" customHeight="1">
      <c r="B42" s="215"/>
      <c r="D42" s="242"/>
      <c r="H42" s="243"/>
      <c r="J42" s="242"/>
      <c r="P42" s="243"/>
      <c r="R42" s="216"/>
    </row>
    <row r="43" spans="2:18" s="211" customFormat="1" ht="14.25" customHeight="1">
      <c r="B43" s="215"/>
      <c r="D43" s="242"/>
      <c r="H43" s="243"/>
      <c r="J43" s="242"/>
      <c r="P43" s="243"/>
      <c r="R43" s="216"/>
    </row>
    <row r="44" spans="2:18" s="211" customFormat="1" ht="14.25" customHeight="1">
      <c r="B44" s="215"/>
      <c r="D44" s="242"/>
      <c r="H44" s="243"/>
      <c r="J44" s="242"/>
      <c r="P44" s="243"/>
      <c r="R44" s="216"/>
    </row>
    <row r="45" spans="2:18" s="211" customFormat="1" ht="14.25" customHeight="1">
      <c r="B45" s="215"/>
      <c r="D45" s="242"/>
      <c r="H45" s="243"/>
      <c r="J45" s="242"/>
      <c r="P45" s="243"/>
      <c r="R45" s="216"/>
    </row>
    <row r="46" spans="2:18" s="211" customFormat="1" ht="14.25" customHeight="1">
      <c r="B46" s="215"/>
      <c r="D46" s="242"/>
      <c r="H46" s="243"/>
      <c r="J46" s="242"/>
      <c r="P46" s="243"/>
      <c r="R46" s="216"/>
    </row>
    <row r="47" spans="2:18" s="219" customFormat="1" ht="15.75" customHeight="1">
      <c r="B47" s="220"/>
      <c r="D47" s="244" t="s">
        <v>53</v>
      </c>
      <c r="E47" s="245"/>
      <c r="F47" s="245"/>
      <c r="G47" s="246" t="s">
        <v>54</v>
      </c>
      <c r="H47" s="247"/>
      <c r="J47" s="244" t="s">
        <v>53</v>
      </c>
      <c r="K47" s="245"/>
      <c r="L47" s="245"/>
      <c r="M47" s="245"/>
      <c r="N47" s="246" t="s">
        <v>54</v>
      </c>
      <c r="O47" s="245"/>
      <c r="P47" s="247"/>
      <c r="R47" s="222"/>
    </row>
    <row r="48" spans="2:18" s="211" customFormat="1" ht="14.25" customHeight="1">
      <c r="B48" s="215"/>
      <c r="R48" s="216"/>
    </row>
    <row r="49" spans="2:18" s="219" customFormat="1" ht="15.75" customHeight="1">
      <c r="B49" s="220"/>
      <c r="D49" s="240" t="s">
        <v>55</v>
      </c>
      <c r="E49" s="226"/>
      <c r="F49" s="226"/>
      <c r="G49" s="226"/>
      <c r="H49" s="241"/>
      <c r="J49" s="240" t="s">
        <v>56</v>
      </c>
      <c r="K49" s="226"/>
      <c r="L49" s="226"/>
      <c r="M49" s="226"/>
      <c r="N49" s="226"/>
      <c r="O49" s="226"/>
      <c r="P49" s="241"/>
      <c r="R49" s="222"/>
    </row>
    <row r="50" spans="2:18" s="211" customFormat="1" ht="14.25" customHeight="1">
      <c r="B50" s="215"/>
      <c r="D50" s="242"/>
      <c r="H50" s="243"/>
      <c r="J50" s="242"/>
      <c r="P50" s="243"/>
      <c r="R50" s="216"/>
    </row>
    <row r="51" spans="2:18" s="211" customFormat="1" ht="14.25" customHeight="1">
      <c r="B51" s="215"/>
      <c r="D51" s="242"/>
      <c r="H51" s="243"/>
      <c r="J51" s="242"/>
      <c r="P51" s="243"/>
      <c r="R51" s="216"/>
    </row>
    <row r="52" spans="2:18" s="211" customFormat="1" ht="14.25" customHeight="1">
      <c r="B52" s="215"/>
      <c r="D52" s="242"/>
      <c r="H52" s="243"/>
      <c r="J52" s="242"/>
      <c r="P52" s="243"/>
      <c r="R52" s="216"/>
    </row>
    <row r="53" spans="2:18" s="211" customFormat="1" ht="14.25" customHeight="1">
      <c r="B53" s="215"/>
      <c r="D53" s="242"/>
      <c r="H53" s="243"/>
      <c r="J53" s="242"/>
      <c r="P53" s="243"/>
      <c r="R53" s="216"/>
    </row>
    <row r="54" spans="2:18" s="211" customFormat="1" ht="14.25" customHeight="1">
      <c r="B54" s="215"/>
      <c r="D54" s="242"/>
      <c r="H54" s="243"/>
      <c r="J54" s="242"/>
      <c r="P54" s="243"/>
      <c r="R54" s="216"/>
    </row>
    <row r="55" spans="2:18" s="211" customFormat="1" ht="14.25" customHeight="1">
      <c r="B55" s="215"/>
      <c r="D55" s="242"/>
      <c r="H55" s="243"/>
      <c r="J55" s="242"/>
      <c r="P55" s="243"/>
      <c r="R55" s="216"/>
    </row>
    <row r="56" spans="2:18" s="211" customFormat="1" ht="14.25" customHeight="1">
      <c r="B56" s="215"/>
      <c r="D56" s="242"/>
      <c r="H56" s="243"/>
      <c r="J56" s="242"/>
      <c r="P56" s="243"/>
      <c r="R56" s="216"/>
    </row>
    <row r="57" spans="2:18" s="211" customFormat="1" ht="14.25" customHeight="1">
      <c r="B57" s="215"/>
      <c r="D57" s="242"/>
      <c r="H57" s="243"/>
      <c r="J57" s="242"/>
      <c r="P57" s="243"/>
      <c r="R57" s="216"/>
    </row>
    <row r="58" spans="2:18" s="219" customFormat="1" ht="15.75" customHeight="1">
      <c r="B58" s="220"/>
      <c r="D58" s="244" t="s">
        <v>53</v>
      </c>
      <c r="E58" s="245"/>
      <c r="F58" s="245"/>
      <c r="G58" s="246" t="s">
        <v>54</v>
      </c>
      <c r="H58" s="247"/>
      <c r="J58" s="244" t="s">
        <v>53</v>
      </c>
      <c r="K58" s="245"/>
      <c r="L58" s="245"/>
      <c r="M58" s="245"/>
      <c r="N58" s="246" t="s">
        <v>54</v>
      </c>
      <c r="O58" s="245"/>
      <c r="P58" s="247"/>
      <c r="R58" s="222"/>
    </row>
    <row r="59" spans="2:18" s="219" customFormat="1" ht="15" customHeight="1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50"/>
    </row>
    <row r="63" spans="2:18" s="219" customFormat="1" ht="7.5" customHeight="1">
      <c r="B63" s="25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3"/>
    </row>
    <row r="64" spans="2:18" s="219" customFormat="1" ht="37.5" customHeight="1">
      <c r="B64" s="220"/>
      <c r="C64" s="409" t="s">
        <v>103</v>
      </c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222"/>
    </row>
    <row r="65" spans="2:18" s="219" customFormat="1" ht="7.5" customHeight="1">
      <c r="B65" s="220"/>
      <c r="R65" s="222"/>
    </row>
    <row r="66" spans="2:18" s="219" customFormat="1" ht="30.75" customHeight="1">
      <c r="B66" s="220"/>
      <c r="C66" s="218" t="s">
        <v>14</v>
      </c>
      <c r="F66" s="410" t="str">
        <f>$F$6</f>
        <v>Rekonstrukce komunikace III/00312 ul. Rooseveltova úsek Kolovratská - Kuříčko v Říčanech</v>
      </c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R66" s="222"/>
    </row>
    <row r="67" spans="2:18" s="219" customFormat="1" ht="37.5" customHeight="1">
      <c r="B67" s="220"/>
      <c r="C67" s="254" t="s">
        <v>93</v>
      </c>
      <c r="F67" s="411" t="str">
        <f>$F$7</f>
        <v>IO 03 Chodníky, úsek Voděradská - Vltavská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R67" s="222"/>
    </row>
    <row r="68" spans="2:18" s="219" customFormat="1" ht="7.5" customHeight="1">
      <c r="B68" s="220"/>
      <c r="R68" s="222"/>
    </row>
    <row r="69" spans="2:18" s="219" customFormat="1" ht="18.75" customHeight="1">
      <c r="B69" s="220"/>
      <c r="C69" s="218" t="s">
        <v>21</v>
      </c>
      <c r="F69" s="223" t="str">
        <f>$F$9</f>
        <v>Město Říčany</v>
      </c>
      <c r="K69" s="218" t="s">
        <v>23</v>
      </c>
      <c r="M69" s="400" t="str">
        <f>IF($O$9="","",$O$9)</f>
        <v>23.06.2014</v>
      </c>
      <c r="N69" s="398"/>
      <c r="O69" s="398"/>
      <c r="P69" s="398"/>
      <c r="R69" s="222"/>
    </row>
    <row r="70" spans="2:18" s="219" customFormat="1" ht="7.5" customHeight="1">
      <c r="B70" s="220"/>
      <c r="R70" s="222"/>
    </row>
    <row r="71" spans="2:18" s="219" customFormat="1" ht="15.75" customHeight="1">
      <c r="B71" s="220"/>
      <c r="C71" s="218" t="s">
        <v>26</v>
      </c>
      <c r="F71" s="223" t="str">
        <f>$E$12</f>
        <v>Město Říčany</v>
      </c>
      <c r="K71" s="218" t="s">
        <v>31</v>
      </c>
      <c r="M71" s="401" t="str">
        <f>$E$18</f>
        <v>Sella &amp; Agreta</v>
      </c>
      <c r="N71" s="398"/>
      <c r="O71" s="398"/>
      <c r="P71" s="398"/>
      <c r="Q71" s="398"/>
      <c r="R71" s="222"/>
    </row>
    <row r="72" spans="2:18" s="219" customFormat="1" ht="15" customHeight="1">
      <c r="B72" s="220"/>
      <c r="C72" s="218" t="s">
        <v>29</v>
      </c>
      <c r="F72" s="223" t="str">
        <f>IF($E$15="","",$E$15)</f>
        <v xml:space="preserve"> </v>
      </c>
      <c r="K72" s="218" t="s">
        <v>36</v>
      </c>
      <c r="M72" s="401" t="str">
        <f>$E$21</f>
        <v>Ing. Milan Petr</v>
      </c>
      <c r="N72" s="398"/>
      <c r="O72" s="398"/>
      <c r="P72" s="398"/>
      <c r="Q72" s="398"/>
      <c r="R72" s="222"/>
    </row>
    <row r="73" spans="2:18" s="219" customFormat="1" ht="11.25" customHeight="1">
      <c r="B73" s="220"/>
      <c r="R73" s="222"/>
    </row>
    <row r="74" spans="2:18" s="219" customFormat="1" ht="30" customHeight="1">
      <c r="B74" s="220"/>
      <c r="C74" s="415" t="s">
        <v>104</v>
      </c>
      <c r="D74" s="408"/>
      <c r="E74" s="408"/>
      <c r="F74" s="408"/>
      <c r="G74" s="408"/>
      <c r="H74" s="235"/>
      <c r="I74" s="235"/>
      <c r="J74" s="235"/>
      <c r="K74" s="235"/>
      <c r="L74" s="235"/>
      <c r="M74" s="235"/>
      <c r="N74" s="415" t="s">
        <v>105</v>
      </c>
      <c r="O74" s="398"/>
      <c r="P74" s="398"/>
      <c r="Q74" s="398"/>
      <c r="R74" s="222"/>
    </row>
    <row r="75" spans="2:18" s="219" customFormat="1" ht="11.25" customHeight="1">
      <c r="B75" s="220"/>
      <c r="R75" s="222"/>
    </row>
    <row r="76" spans="2:47" s="219" customFormat="1" ht="30" customHeight="1">
      <c r="B76" s="220"/>
      <c r="C76" s="255" t="s">
        <v>106</v>
      </c>
      <c r="N76" s="413">
        <f>ROUND($N$108,2)</f>
        <v>0</v>
      </c>
      <c r="O76" s="398"/>
      <c r="P76" s="398"/>
      <c r="Q76" s="398"/>
      <c r="R76" s="222"/>
      <c r="AU76" s="219" t="s">
        <v>107</v>
      </c>
    </row>
    <row r="77" spans="2:18" s="257" customFormat="1" ht="25.5" customHeight="1">
      <c r="B77" s="256"/>
      <c r="D77" s="258" t="s">
        <v>108</v>
      </c>
      <c r="N77" s="414">
        <f>ROUND($N$109,2)</f>
        <v>0</v>
      </c>
      <c r="O77" s="412"/>
      <c r="P77" s="412"/>
      <c r="Q77" s="412"/>
      <c r="R77" s="259"/>
    </row>
    <row r="78" spans="2:18" s="227" customFormat="1" ht="21" customHeight="1">
      <c r="B78" s="260"/>
      <c r="D78" s="261" t="s">
        <v>109</v>
      </c>
      <c r="N78" s="406">
        <f>ROUND($N$110,2)</f>
        <v>0</v>
      </c>
      <c r="O78" s="412"/>
      <c r="P78" s="412"/>
      <c r="Q78" s="412"/>
      <c r="R78" s="262"/>
    </row>
    <row r="79" spans="2:18" s="227" customFormat="1" ht="21" customHeight="1">
      <c r="B79" s="260"/>
      <c r="D79" s="261" t="s">
        <v>110</v>
      </c>
      <c r="N79" s="406">
        <f>ROUND($N$140,2)</f>
        <v>0</v>
      </c>
      <c r="O79" s="412"/>
      <c r="P79" s="412"/>
      <c r="Q79" s="412"/>
      <c r="R79" s="262"/>
    </row>
    <row r="80" spans="2:18" s="227" customFormat="1" ht="21" customHeight="1">
      <c r="B80" s="260"/>
      <c r="D80" s="261" t="s">
        <v>522</v>
      </c>
      <c r="N80" s="406">
        <f>ROUND($N$142,2)</f>
        <v>0</v>
      </c>
      <c r="O80" s="412"/>
      <c r="P80" s="412"/>
      <c r="Q80" s="412"/>
      <c r="R80" s="262"/>
    </row>
    <row r="81" spans="2:18" s="227" customFormat="1" ht="21" customHeight="1">
      <c r="B81" s="260"/>
      <c r="D81" s="261" t="s">
        <v>111</v>
      </c>
      <c r="N81" s="406">
        <f>ROUND($N$158,2)</f>
        <v>0</v>
      </c>
      <c r="O81" s="412"/>
      <c r="P81" s="412"/>
      <c r="Q81" s="412"/>
      <c r="R81" s="262"/>
    </row>
    <row r="82" spans="2:18" s="227" customFormat="1" ht="21" customHeight="1">
      <c r="B82" s="260"/>
      <c r="D82" s="261" t="s">
        <v>112</v>
      </c>
      <c r="N82" s="406">
        <f>ROUND($N$160,2)</f>
        <v>0</v>
      </c>
      <c r="O82" s="412"/>
      <c r="P82" s="412"/>
      <c r="Q82" s="412"/>
      <c r="R82" s="262"/>
    </row>
    <row r="83" spans="2:18" s="227" customFormat="1" ht="21" customHeight="1">
      <c r="B83" s="260"/>
      <c r="D83" s="261" t="s">
        <v>113</v>
      </c>
      <c r="N83" s="406">
        <f>ROUND($N$176,2)</f>
        <v>0</v>
      </c>
      <c r="O83" s="412"/>
      <c r="P83" s="412"/>
      <c r="Q83" s="412"/>
      <c r="R83" s="262"/>
    </row>
    <row r="84" spans="2:18" s="227" customFormat="1" ht="21" customHeight="1">
      <c r="B84" s="260"/>
      <c r="D84" s="261" t="s">
        <v>114</v>
      </c>
      <c r="N84" s="406">
        <f>ROUND($N$179,2)</f>
        <v>0</v>
      </c>
      <c r="O84" s="412"/>
      <c r="P84" s="412"/>
      <c r="Q84" s="412"/>
      <c r="R84" s="262"/>
    </row>
    <row r="85" spans="2:18" s="227" customFormat="1" ht="15.75" customHeight="1">
      <c r="B85" s="260"/>
      <c r="C85" s="227"/>
      <c r="D85" s="261" t="s">
        <v>115</v>
      </c>
      <c r="N85" s="406">
        <f>ROUND($N$190,2)</f>
        <v>0</v>
      </c>
      <c r="O85" s="412"/>
      <c r="P85" s="412"/>
      <c r="Q85" s="412"/>
      <c r="R85" s="262"/>
    </row>
    <row r="86" spans="2:18" s="219" customFormat="1" ht="22.5" customHeight="1">
      <c r="B86" s="220"/>
      <c r="R86" s="222"/>
    </row>
    <row r="87" spans="2:21" s="219" customFormat="1" ht="30" customHeight="1">
      <c r="B87" s="220"/>
      <c r="C87" s="255" t="s">
        <v>116</v>
      </c>
      <c r="N87" s="413">
        <f>ROUND($N$88+$N$89,2)</f>
        <v>0</v>
      </c>
      <c r="O87" s="398"/>
      <c r="P87" s="398"/>
      <c r="Q87" s="398"/>
      <c r="R87" s="222"/>
      <c r="T87" s="263"/>
      <c r="U87" s="264" t="s">
        <v>41</v>
      </c>
    </row>
    <row r="88" spans="2:62" s="219" customFormat="1" ht="18.75" customHeight="1">
      <c r="B88" s="220"/>
      <c r="D88" s="405" t="s">
        <v>117</v>
      </c>
      <c r="E88" s="398"/>
      <c r="F88" s="398"/>
      <c r="G88" s="398"/>
      <c r="H88" s="398"/>
      <c r="N88" s="406">
        <v>0</v>
      </c>
      <c r="O88" s="398"/>
      <c r="P88" s="398"/>
      <c r="Q88" s="398"/>
      <c r="R88" s="222"/>
      <c r="T88" s="265"/>
      <c r="U88" s="266" t="s">
        <v>42</v>
      </c>
      <c r="AY88" s="219" t="s">
        <v>118</v>
      </c>
      <c r="BE88" s="267">
        <f>IF($U$88="základní",$N$88,0)</f>
        <v>0</v>
      </c>
      <c r="BF88" s="267">
        <f>IF($U$88="snížená",$N$88,0)</f>
        <v>0</v>
      </c>
      <c r="BG88" s="267">
        <f>IF($U$88="zákl. přenesená",$N$88,0)</f>
        <v>0</v>
      </c>
      <c r="BH88" s="267">
        <f>IF($U$88="sníž. přenesená",$N$88,0)</f>
        <v>0</v>
      </c>
      <c r="BI88" s="267">
        <f>IF($U$88="nulová",$N$88,0)</f>
        <v>0</v>
      </c>
      <c r="BJ88" s="219" t="s">
        <v>20</v>
      </c>
    </row>
    <row r="89" spans="2:62" s="219" customFormat="1" ht="18.75" customHeight="1">
      <c r="B89" s="220"/>
      <c r="D89" s="405" t="s">
        <v>523</v>
      </c>
      <c r="E89" s="398"/>
      <c r="F89" s="398"/>
      <c r="G89" s="398"/>
      <c r="H89" s="398"/>
      <c r="N89" s="406">
        <v>0</v>
      </c>
      <c r="O89" s="398"/>
      <c r="P89" s="398"/>
      <c r="Q89" s="398"/>
      <c r="R89" s="222"/>
      <c r="T89" s="268"/>
      <c r="U89" s="269" t="s">
        <v>42</v>
      </c>
      <c r="AY89" s="219" t="s">
        <v>118</v>
      </c>
      <c r="BE89" s="267">
        <f>IF($U$89="základní",$N$89,0)</f>
        <v>0</v>
      </c>
      <c r="BF89" s="267">
        <f>IF($U$89="snížená",$N$89,0)</f>
        <v>0</v>
      </c>
      <c r="BG89" s="267">
        <f>IF($U$89="zákl. přenesená",$N$89,0)</f>
        <v>0</v>
      </c>
      <c r="BH89" s="267">
        <f>IF($U$89="sníž. přenesená",$N$89,0)</f>
        <v>0</v>
      </c>
      <c r="BI89" s="267">
        <f>IF($U$89="nulová",$N$89,0)</f>
        <v>0</v>
      </c>
      <c r="BJ89" s="219" t="s">
        <v>20</v>
      </c>
    </row>
    <row r="90" spans="2:18" s="219" customFormat="1" ht="18.75" customHeight="1">
      <c r="B90" s="220"/>
      <c r="R90" s="222"/>
    </row>
    <row r="91" spans="2:18" s="219" customFormat="1" ht="30" customHeight="1">
      <c r="B91" s="220"/>
      <c r="C91" s="270" t="s">
        <v>90</v>
      </c>
      <c r="D91" s="235"/>
      <c r="E91" s="235"/>
      <c r="F91" s="235"/>
      <c r="G91" s="235"/>
      <c r="H91" s="235"/>
      <c r="I91" s="235"/>
      <c r="J91" s="235"/>
      <c r="K91" s="235"/>
      <c r="L91" s="407">
        <f>ROUND(SUM($N$76+$N$87),2)</f>
        <v>0</v>
      </c>
      <c r="M91" s="408"/>
      <c r="N91" s="408"/>
      <c r="O91" s="408"/>
      <c r="P91" s="408"/>
      <c r="Q91" s="408"/>
      <c r="R91" s="222"/>
    </row>
    <row r="92" spans="2:18" s="219" customFormat="1" ht="7.5" customHeight="1">
      <c r="B92" s="248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</row>
    <row r="96" spans="2:18" s="219" customFormat="1" ht="7.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3"/>
    </row>
    <row r="97" spans="2:18" s="219" customFormat="1" ht="37.5" customHeight="1">
      <c r="B97" s="220"/>
      <c r="C97" s="409" t="s">
        <v>120</v>
      </c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222"/>
    </row>
    <row r="98" spans="2:18" s="219" customFormat="1" ht="7.5" customHeight="1">
      <c r="B98" s="220"/>
      <c r="R98" s="222"/>
    </row>
    <row r="99" spans="2:18" s="219" customFormat="1" ht="30.75" customHeight="1">
      <c r="B99" s="220"/>
      <c r="C99" s="218" t="s">
        <v>14</v>
      </c>
      <c r="F99" s="410" t="str">
        <f>$F$6</f>
        <v>Rekonstrukce komunikace III/00312 ul. Rooseveltova úsek Kolovratská - Kuříčko v Říčanech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R99" s="222"/>
    </row>
    <row r="100" spans="2:18" s="219" customFormat="1" ht="37.5" customHeight="1">
      <c r="B100" s="220"/>
      <c r="C100" s="254" t="s">
        <v>93</v>
      </c>
      <c r="F100" s="411" t="str">
        <f>$F$7</f>
        <v>IO 03 Chodníky, úsek Voděradská - Vltavská</v>
      </c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R100" s="222"/>
    </row>
    <row r="101" spans="2:18" s="219" customFormat="1" ht="7.5" customHeight="1">
      <c r="B101" s="220"/>
      <c r="R101" s="222"/>
    </row>
    <row r="102" spans="2:18" s="219" customFormat="1" ht="18.75" customHeight="1">
      <c r="B102" s="220"/>
      <c r="C102" s="218" t="s">
        <v>21</v>
      </c>
      <c r="F102" s="223" t="str">
        <f>$F$9</f>
        <v>Město Říčany</v>
      </c>
      <c r="K102" s="218" t="s">
        <v>23</v>
      </c>
      <c r="M102" s="400" t="str">
        <f>IF($O$9="","",$O$9)</f>
        <v>23.06.2014</v>
      </c>
      <c r="N102" s="398"/>
      <c r="O102" s="398"/>
      <c r="P102" s="398"/>
      <c r="R102" s="222"/>
    </row>
    <row r="103" spans="2:18" s="219" customFormat="1" ht="7.5" customHeight="1">
      <c r="B103" s="220"/>
      <c r="R103" s="222"/>
    </row>
    <row r="104" spans="2:18" s="219" customFormat="1" ht="15.75" customHeight="1">
      <c r="B104" s="220"/>
      <c r="C104" s="218" t="s">
        <v>26</v>
      </c>
      <c r="F104" s="223" t="str">
        <f>$E$12</f>
        <v>Město Říčany</v>
      </c>
      <c r="K104" s="218" t="s">
        <v>31</v>
      </c>
      <c r="M104" s="401" t="str">
        <f>$E$18</f>
        <v>Sella &amp; Agreta</v>
      </c>
      <c r="N104" s="398"/>
      <c r="O104" s="398"/>
      <c r="P104" s="398"/>
      <c r="Q104" s="398"/>
      <c r="R104" s="222"/>
    </row>
    <row r="105" spans="2:18" s="219" customFormat="1" ht="15" customHeight="1">
      <c r="B105" s="220"/>
      <c r="C105" s="218" t="s">
        <v>29</v>
      </c>
      <c r="F105" s="223" t="str">
        <f>IF($E$15="","",$E$15)</f>
        <v xml:space="preserve"> </v>
      </c>
      <c r="K105" s="218" t="s">
        <v>36</v>
      </c>
      <c r="M105" s="401" t="str">
        <f>$E$21</f>
        <v>Ing. Milan Petr</v>
      </c>
      <c r="N105" s="398"/>
      <c r="O105" s="398"/>
      <c r="P105" s="398"/>
      <c r="Q105" s="398"/>
      <c r="R105" s="222"/>
    </row>
    <row r="106" spans="2:18" s="219" customFormat="1" ht="11.25" customHeight="1">
      <c r="B106" s="220"/>
      <c r="R106" s="222"/>
    </row>
    <row r="107" spans="2:27" s="275" customFormat="1" ht="30" customHeight="1">
      <c r="B107" s="271"/>
      <c r="C107" s="272" t="s">
        <v>121</v>
      </c>
      <c r="D107" s="273" t="s">
        <v>122</v>
      </c>
      <c r="E107" s="273" t="s">
        <v>59</v>
      </c>
      <c r="F107" s="402" t="s">
        <v>123</v>
      </c>
      <c r="G107" s="403"/>
      <c r="H107" s="403"/>
      <c r="I107" s="403"/>
      <c r="J107" s="273" t="s">
        <v>124</v>
      </c>
      <c r="K107" s="273" t="s">
        <v>125</v>
      </c>
      <c r="L107" s="402" t="s">
        <v>126</v>
      </c>
      <c r="M107" s="403"/>
      <c r="N107" s="402" t="s">
        <v>127</v>
      </c>
      <c r="O107" s="403"/>
      <c r="P107" s="403"/>
      <c r="Q107" s="404"/>
      <c r="R107" s="274"/>
      <c r="T107" s="276" t="s">
        <v>128</v>
      </c>
      <c r="U107" s="277" t="s">
        <v>41</v>
      </c>
      <c r="V107" s="277" t="s">
        <v>129</v>
      </c>
      <c r="W107" s="277" t="s">
        <v>130</v>
      </c>
      <c r="X107" s="277" t="s">
        <v>131</v>
      </c>
      <c r="Y107" s="277" t="s">
        <v>132</v>
      </c>
      <c r="Z107" s="277" t="s">
        <v>133</v>
      </c>
      <c r="AA107" s="278" t="s">
        <v>134</v>
      </c>
    </row>
    <row r="108" spans="2:63" s="219" customFormat="1" ht="30" customHeight="1">
      <c r="B108" s="220"/>
      <c r="C108" s="255" t="s">
        <v>101</v>
      </c>
      <c r="N108" s="397">
        <f>$BK$108</f>
        <v>0</v>
      </c>
      <c r="O108" s="398"/>
      <c r="P108" s="398"/>
      <c r="Q108" s="398"/>
      <c r="R108" s="222"/>
      <c r="T108" s="279"/>
      <c r="U108" s="226"/>
      <c r="V108" s="226"/>
      <c r="W108" s="280">
        <f>$W$109</f>
        <v>557.14527</v>
      </c>
      <c r="X108" s="226"/>
      <c r="Y108" s="280">
        <f>$Y$109</f>
        <v>200.75860727999998</v>
      </c>
      <c r="Z108" s="226"/>
      <c r="AA108" s="281">
        <f>$AA$109</f>
        <v>23.240000000000002</v>
      </c>
      <c r="AT108" s="219" t="s">
        <v>76</v>
      </c>
      <c r="AU108" s="219" t="s">
        <v>107</v>
      </c>
      <c r="BK108" s="282">
        <f>$BK$109</f>
        <v>0</v>
      </c>
    </row>
    <row r="109" spans="2:63" s="284" customFormat="1" ht="37.5" customHeight="1">
      <c r="B109" s="283"/>
      <c r="D109" s="285" t="s">
        <v>108</v>
      </c>
      <c r="N109" s="399">
        <f>$BK$109</f>
        <v>0</v>
      </c>
      <c r="O109" s="390"/>
      <c r="P109" s="390"/>
      <c r="Q109" s="390"/>
      <c r="R109" s="286"/>
      <c r="T109" s="287"/>
      <c r="W109" s="288">
        <f>$W$110+$W$140+$W$142+$W$158+$W$160+$W$176+$W$179</f>
        <v>557.14527</v>
      </c>
      <c r="Y109" s="288">
        <f>$Y$110+$Y$140+$Y$142+$Y$158+$Y$160+$Y$176+$Y$179</f>
        <v>200.75860727999998</v>
      </c>
      <c r="AA109" s="289">
        <f>$AA$110+$AA$140+$AA$142+$AA$158+$AA$160+$AA$176+$AA$179</f>
        <v>23.240000000000002</v>
      </c>
      <c r="AR109" s="290" t="s">
        <v>20</v>
      </c>
      <c r="AT109" s="290" t="s">
        <v>76</v>
      </c>
      <c r="AU109" s="290" t="s">
        <v>77</v>
      </c>
      <c r="AY109" s="290" t="s">
        <v>135</v>
      </c>
      <c r="BK109" s="291">
        <f>$BK$110+$BK$140+$BK$142+$BK$158+$BK$160+$BK$176+$BK$179</f>
        <v>0</v>
      </c>
    </row>
    <row r="110" spans="2:63" s="284" customFormat="1" ht="21" customHeight="1">
      <c r="B110" s="283"/>
      <c r="D110" s="292" t="s">
        <v>109</v>
      </c>
      <c r="N110" s="389">
        <f>$BK$110</f>
        <v>0</v>
      </c>
      <c r="O110" s="390"/>
      <c r="P110" s="390"/>
      <c r="Q110" s="390"/>
      <c r="R110" s="286"/>
      <c r="T110" s="287"/>
      <c r="W110" s="288">
        <f>SUM($W$111:$W$139)</f>
        <v>222.12214</v>
      </c>
      <c r="Y110" s="288">
        <f>SUM($Y$111:$Y$139)</f>
        <v>19.764000000000003</v>
      </c>
      <c r="AA110" s="289">
        <f>SUM($AA$111:$AA$139)</f>
        <v>23.240000000000002</v>
      </c>
      <c r="AR110" s="290" t="s">
        <v>20</v>
      </c>
      <c r="AT110" s="290" t="s">
        <v>76</v>
      </c>
      <c r="AU110" s="290" t="s">
        <v>20</v>
      </c>
      <c r="AY110" s="290" t="s">
        <v>135</v>
      </c>
      <c r="BK110" s="291">
        <f>SUM($BK$111:$BK$139)</f>
        <v>0</v>
      </c>
    </row>
    <row r="111" spans="2:64" s="219" customFormat="1" ht="27" customHeight="1" hidden="1">
      <c r="B111" s="220"/>
      <c r="C111" s="293" t="s">
        <v>20</v>
      </c>
      <c r="D111" s="293" t="s">
        <v>136</v>
      </c>
      <c r="E111" s="294" t="s">
        <v>524</v>
      </c>
      <c r="F111" s="391" t="s">
        <v>525</v>
      </c>
      <c r="G111" s="392"/>
      <c r="H111" s="392"/>
      <c r="I111" s="392"/>
      <c r="J111" s="295" t="s">
        <v>296</v>
      </c>
      <c r="K111" s="296">
        <v>0</v>
      </c>
      <c r="L111" s="393">
        <v>0</v>
      </c>
      <c r="M111" s="392"/>
      <c r="N111" s="393">
        <f>ROUND($L$111*$K$111,2)</f>
        <v>0</v>
      </c>
      <c r="O111" s="392"/>
      <c r="P111" s="392"/>
      <c r="Q111" s="392"/>
      <c r="R111" s="222"/>
      <c r="T111" s="297"/>
      <c r="U111" s="298" t="s">
        <v>42</v>
      </c>
      <c r="V111" s="299">
        <v>0.288</v>
      </c>
      <c r="W111" s="299">
        <f>$V$111*$K$111</f>
        <v>0</v>
      </c>
      <c r="X111" s="299">
        <v>0.00018</v>
      </c>
      <c r="Y111" s="299">
        <f>$X$111*$K$111</f>
        <v>0</v>
      </c>
      <c r="Z111" s="299">
        <v>0</v>
      </c>
      <c r="AA111" s="300">
        <f>$Z$111*$K$111</f>
        <v>0</v>
      </c>
      <c r="AR111" s="219" t="s">
        <v>140</v>
      </c>
      <c r="AT111" s="219" t="s">
        <v>136</v>
      </c>
      <c r="AU111" s="219" t="s">
        <v>80</v>
      </c>
      <c r="AY111" s="219" t="s">
        <v>135</v>
      </c>
      <c r="BE111" s="267">
        <f>IF($U$111="základní",$N$111,0)</f>
        <v>0</v>
      </c>
      <c r="BF111" s="267">
        <f>IF($U$111="snížená",$N$111,0)</f>
        <v>0</v>
      </c>
      <c r="BG111" s="267">
        <f>IF($U$111="zákl. přenesená",$N$111,0)</f>
        <v>0</v>
      </c>
      <c r="BH111" s="267">
        <f>IF($U$111="sníž. přenesená",$N$111,0)</f>
        <v>0</v>
      </c>
      <c r="BI111" s="267">
        <f>IF($U$111="nulová",$N$111,0)</f>
        <v>0</v>
      </c>
      <c r="BJ111" s="219" t="s">
        <v>20</v>
      </c>
      <c r="BK111" s="267">
        <f>ROUND($L$111*$K$111,2)</f>
        <v>0</v>
      </c>
      <c r="BL111" s="219" t="s">
        <v>140</v>
      </c>
    </row>
    <row r="112" spans="2:64" s="219" customFormat="1" ht="27" customHeight="1" hidden="1">
      <c r="B112" s="220"/>
      <c r="C112" s="293" t="s">
        <v>80</v>
      </c>
      <c r="D112" s="293" t="s">
        <v>136</v>
      </c>
      <c r="E112" s="294" t="s">
        <v>526</v>
      </c>
      <c r="F112" s="391" t="s">
        <v>527</v>
      </c>
      <c r="G112" s="392"/>
      <c r="H112" s="392"/>
      <c r="I112" s="392"/>
      <c r="J112" s="295" t="s">
        <v>139</v>
      </c>
      <c r="K112" s="296">
        <v>0</v>
      </c>
      <c r="L112" s="393">
        <v>0</v>
      </c>
      <c r="M112" s="392"/>
      <c r="N112" s="393">
        <f>ROUND($L$112*$K$112,2)</f>
        <v>0</v>
      </c>
      <c r="O112" s="392"/>
      <c r="P112" s="392"/>
      <c r="Q112" s="392"/>
      <c r="R112" s="222"/>
      <c r="T112" s="297"/>
      <c r="U112" s="298" t="s">
        <v>42</v>
      </c>
      <c r="V112" s="299">
        <v>0.172</v>
      </c>
      <c r="W112" s="299">
        <f>$V$112*$K$112</f>
        <v>0</v>
      </c>
      <c r="X112" s="299">
        <v>0</v>
      </c>
      <c r="Y112" s="299">
        <f>$X$112*$K$112</f>
        <v>0</v>
      </c>
      <c r="Z112" s="299">
        <v>0</v>
      </c>
      <c r="AA112" s="300">
        <f>$Z$112*$K$112</f>
        <v>0</v>
      </c>
      <c r="AR112" s="219" t="s">
        <v>140</v>
      </c>
      <c r="AT112" s="219" t="s">
        <v>136</v>
      </c>
      <c r="AU112" s="219" t="s">
        <v>80</v>
      </c>
      <c r="AY112" s="219" t="s">
        <v>135</v>
      </c>
      <c r="BE112" s="267">
        <f>IF($U$112="základní",$N$112,0)</f>
        <v>0</v>
      </c>
      <c r="BF112" s="267">
        <f>IF($U$112="snížená",$N$112,0)</f>
        <v>0</v>
      </c>
      <c r="BG112" s="267">
        <f>IF($U$112="zákl. přenesená",$N$112,0)</f>
        <v>0</v>
      </c>
      <c r="BH112" s="267">
        <f>IF($U$112="sníž. přenesená",$N$112,0)</f>
        <v>0</v>
      </c>
      <c r="BI112" s="267">
        <f>IF($U$112="nulová",$N$112,0)</f>
        <v>0</v>
      </c>
      <c r="BJ112" s="219" t="s">
        <v>20</v>
      </c>
      <c r="BK112" s="267">
        <f>ROUND($L$112*$K$112,2)</f>
        <v>0</v>
      </c>
      <c r="BL112" s="219" t="s">
        <v>140</v>
      </c>
    </row>
    <row r="113" spans="2:64" s="219" customFormat="1" ht="15.75" customHeight="1" hidden="1">
      <c r="B113" s="220"/>
      <c r="C113" s="293" t="s">
        <v>143</v>
      </c>
      <c r="D113" s="293" t="s">
        <v>136</v>
      </c>
      <c r="E113" s="294" t="s">
        <v>528</v>
      </c>
      <c r="F113" s="391" t="s">
        <v>529</v>
      </c>
      <c r="G113" s="392"/>
      <c r="H113" s="392"/>
      <c r="I113" s="392"/>
      <c r="J113" s="295" t="s">
        <v>296</v>
      </c>
      <c r="K113" s="296">
        <v>0</v>
      </c>
      <c r="L113" s="393">
        <v>0</v>
      </c>
      <c r="M113" s="392"/>
      <c r="N113" s="393">
        <f>ROUND($L$113*$K$113,2)</f>
        <v>0</v>
      </c>
      <c r="O113" s="392"/>
      <c r="P113" s="392"/>
      <c r="Q113" s="392"/>
      <c r="R113" s="222"/>
      <c r="T113" s="297"/>
      <c r="U113" s="298" t="s">
        <v>42</v>
      </c>
      <c r="V113" s="299">
        <v>0.49</v>
      </c>
      <c r="W113" s="299">
        <f>$V$113*$K$113</f>
        <v>0</v>
      </c>
      <c r="X113" s="299">
        <v>0</v>
      </c>
      <c r="Y113" s="299">
        <f>$X$113*$K$113</f>
        <v>0</v>
      </c>
      <c r="Z113" s="299">
        <v>0</v>
      </c>
      <c r="AA113" s="300">
        <f>$Z$113*$K$113</f>
        <v>0</v>
      </c>
      <c r="AR113" s="219" t="s">
        <v>140</v>
      </c>
      <c r="AT113" s="219" t="s">
        <v>136</v>
      </c>
      <c r="AU113" s="219" t="s">
        <v>80</v>
      </c>
      <c r="AY113" s="219" t="s">
        <v>135</v>
      </c>
      <c r="BE113" s="267">
        <f>IF($U$113="základní",$N$113,0)</f>
        <v>0</v>
      </c>
      <c r="BF113" s="267">
        <f>IF($U$113="snížená",$N$113,0)</f>
        <v>0</v>
      </c>
      <c r="BG113" s="267">
        <f>IF($U$113="zákl. přenesená",$N$113,0)</f>
        <v>0</v>
      </c>
      <c r="BH113" s="267">
        <f>IF($U$113="sníž. přenesená",$N$113,0)</f>
        <v>0</v>
      </c>
      <c r="BI113" s="267">
        <f>IF($U$113="nulová",$N$113,0)</f>
        <v>0</v>
      </c>
      <c r="BJ113" s="219" t="s">
        <v>20</v>
      </c>
      <c r="BK113" s="267">
        <f>ROUND($L$113*$K$113,2)</f>
        <v>0</v>
      </c>
      <c r="BL113" s="219" t="s">
        <v>140</v>
      </c>
    </row>
    <row r="114" spans="2:64" s="219" customFormat="1" ht="27" customHeight="1">
      <c r="B114" s="220"/>
      <c r="C114" s="293" t="s">
        <v>140</v>
      </c>
      <c r="D114" s="293" t="s">
        <v>136</v>
      </c>
      <c r="E114" s="294" t="s">
        <v>530</v>
      </c>
      <c r="F114" s="391" t="s">
        <v>531</v>
      </c>
      <c r="G114" s="392"/>
      <c r="H114" s="392"/>
      <c r="I114" s="392"/>
      <c r="J114" s="295" t="s">
        <v>164</v>
      </c>
      <c r="K114" s="296">
        <v>15</v>
      </c>
      <c r="L114" s="393">
        <v>0</v>
      </c>
      <c r="M114" s="392"/>
      <c r="N114" s="393">
        <f>ROUND($L$114*$K$114,2)</f>
        <v>0</v>
      </c>
      <c r="O114" s="392"/>
      <c r="P114" s="392"/>
      <c r="Q114" s="392"/>
      <c r="R114" s="222"/>
      <c r="T114" s="297"/>
      <c r="U114" s="298" t="s">
        <v>42</v>
      </c>
      <c r="V114" s="299">
        <v>2.32</v>
      </c>
      <c r="W114" s="299">
        <f>$V$114*$K$114</f>
        <v>34.8</v>
      </c>
      <c r="X114" s="299">
        <v>0</v>
      </c>
      <c r="Y114" s="299">
        <f>$X$114*$K$114</f>
        <v>0</v>
      </c>
      <c r="Z114" s="299">
        <v>0</v>
      </c>
      <c r="AA114" s="300">
        <f>$Z$114*$K$114</f>
        <v>0</v>
      </c>
      <c r="AR114" s="219" t="s">
        <v>140</v>
      </c>
      <c r="AT114" s="219" t="s">
        <v>136</v>
      </c>
      <c r="AU114" s="219" t="s">
        <v>80</v>
      </c>
      <c r="AY114" s="219" t="s">
        <v>135</v>
      </c>
      <c r="BE114" s="267">
        <f>IF($U$114="základní",$N$114,0)</f>
        <v>0</v>
      </c>
      <c r="BF114" s="267">
        <f>IF($U$114="snížená",$N$114,0)</f>
        <v>0</v>
      </c>
      <c r="BG114" s="267">
        <f>IF($U$114="zákl. přenesená",$N$114,0)</f>
        <v>0</v>
      </c>
      <c r="BH114" s="267">
        <f>IF($U$114="sníž. přenesená",$N$114,0)</f>
        <v>0</v>
      </c>
      <c r="BI114" s="267">
        <f>IF($U$114="nulová",$N$114,0)</f>
        <v>0</v>
      </c>
      <c r="BJ114" s="219" t="s">
        <v>20</v>
      </c>
      <c r="BK114" s="267">
        <f>ROUND($L$114*$K$114,2)</f>
        <v>0</v>
      </c>
      <c r="BL114" s="219" t="s">
        <v>140</v>
      </c>
    </row>
    <row r="115" spans="2:64" s="219" customFormat="1" ht="27" customHeight="1" hidden="1">
      <c r="B115" s="220"/>
      <c r="C115" s="293" t="s">
        <v>148</v>
      </c>
      <c r="D115" s="293" t="s">
        <v>136</v>
      </c>
      <c r="E115" s="294" t="s">
        <v>532</v>
      </c>
      <c r="F115" s="391" t="s">
        <v>533</v>
      </c>
      <c r="G115" s="392"/>
      <c r="H115" s="392"/>
      <c r="I115" s="392"/>
      <c r="J115" s="295" t="s">
        <v>296</v>
      </c>
      <c r="K115" s="296">
        <v>0</v>
      </c>
      <c r="L115" s="393">
        <v>0</v>
      </c>
      <c r="M115" s="392"/>
      <c r="N115" s="393">
        <f>ROUND($L$115*$K$115,2)</f>
        <v>0</v>
      </c>
      <c r="O115" s="392"/>
      <c r="P115" s="392"/>
      <c r="Q115" s="392"/>
      <c r="R115" s="222"/>
      <c r="T115" s="297"/>
      <c r="U115" s="298" t="s">
        <v>42</v>
      </c>
      <c r="V115" s="299">
        <v>0.622</v>
      </c>
      <c r="W115" s="299">
        <f>$V$115*$K$115</f>
        <v>0</v>
      </c>
      <c r="X115" s="299">
        <v>0</v>
      </c>
      <c r="Y115" s="299">
        <f>$X$115*$K$115</f>
        <v>0</v>
      </c>
      <c r="Z115" s="299">
        <v>0</v>
      </c>
      <c r="AA115" s="300">
        <f>$Z$115*$K$115</f>
        <v>0</v>
      </c>
      <c r="AR115" s="219" t="s">
        <v>140</v>
      </c>
      <c r="AT115" s="219" t="s">
        <v>136</v>
      </c>
      <c r="AU115" s="219" t="s">
        <v>80</v>
      </c>
      <c r="AY115" s="219" t="s">
        <v>135</v>
      </c>
      <c r="BE115" s="267">
        <f>IF($U$115="základní",$N$115,0)</f>
        <v>0</v>
      </c>
      <c r="BF115" s="267">
        <f>IF($U$115="snížená",$N$115,0)</f>
        <v>0</v>
      </c>
      <c r="BG115" s="267">
        <f>IF($U$115="zákl. přenesená",$N$115,0)</f>
        <v>0</v>
      </c>
      <c r="BH115" s="267">
        <f>IF($U$115="sníž. přenesená",$N$115,0)</f>
        <v>0</v>
      </c>
      <c r="BI115" s="267">
        <f>IF($U$115="nulová",$N$115,0)</f>
        <v>0</v>
      </c>
      <c r="BJ115" s="219" t="s">
        <v>20</v>
      </c>
      <c r="BK115" s="267">
        <f>ROUND($L$115*$K$115,2)</f>
        <v>0</v>
      </c>
      <c r="BL115" s="219" t="s">
        <v>140</v>
      </c>
    </row>
    <row r="116" spans="2:64" s="219" customFormat="1" ht="27" customHeight="1">
      <c r="B116" s="220"/>
      <c r="C116" s="293" t="s">
        <v>151</v>
      </c>
      <c r="D116" s="293" t="s">
        <v>136</v>
      </c>
      <c r="E116" s="294" t="s">
        <v>534</v>
      </c>
      <c r="F116" s="391" t="s">
        <v>535</v>
      </c>
      <c r="G116" s="392"/>
      <c r="H116" s="392"/>
      <c r="I116" s="392"/>
      <c r="J116" s="295" t="s">
        <v>164</v>
      </c>
      <c r="K116" s="296">
        <v>50.55</v>
      </c>
      <c r="L116" s="393">
        <v>0</v>
      </c>
      <c r="M116" s="392"/>
      <c r="N116" s="393">
        <f>ROUND($L$116*$K$116,2)</f>
        <v>0</v>
      </c>
      <c r="O116" s="392"/>
      <c r="P116" s="392"/>
      <c r="Q116" s="392"/>
      <c r="R116" s="222"/>
      <c r="T116" s="297"/>
      <c r="U116" s="298" t="s">
        <v>42</v>
      </c>
      <c r="V116" s="299">
        <v>0.116</v>
      </c>
      <c r="W116" s="299">
        <f>$V$116*$K$116</f>
        <v>5.8638</v>
      </c>
      <c r="X116" s="299">
        <v>0</v>
      </c>
      <c r="Y116" s="299">
        <f>$X$116*$K$116</f>
        <v>0</v>
      </c>
      <c r="Z116" s="299">
        <v>0</v>
      </c>
      <c r="AA116" s="300">
        <f>$Z$116*$K$116</f>
        <v>0</v>
      </c>
      <c r="AR116" s="219" t="s">
        <v>140</v>
      </c>
      <c r="AT116" s="219" t="s">
        <v>136</v>
      </c>
      <c r="AU116" s="219" t="s">
        <v>80</v>
      </c>
      <c r="AY116" s="219" t="s">
        <v>135</v>
      </c>
      <c r="BE116" s="267">
        <f>IF($U$116="základní",$N$116,0)</f>
        <v>0</v>
      </c>
      <c r="BF116" s="267">
        <f>IF($U$116="snížená",$N$116,0)</f>
        <v>0</v>
      </c>
      <c r="BG116" s="267">
        <f>IF($U$116="zákl. přenesená",$N$116,0)</f>
        <v>0</v>
      </c>
      <c r="BH116" s="267">
        <f>IF($U$116="sníž. přenesená",$N$116,0)</f>
        <v>0</v>
      </c>
      <c r="BI116" s="267">
        <f>IF($U$116="nulová",$N$116,0)</f>
        <v>0</v>
      </c>
      <c r="BJ116" s="219" t="s">
        <v>20</v>
      </c>
      <c r="BK116" s="267">
        <f>ROUND($L$116*$K$116,2)</f>
        <v>0</v>
      </c>
      <c r="BL116" s="219" t="s">
        <v>140</v>
      </c>
    </row>
    <row r="117" spans="2:64" s="219" customFormat="1" ht="15.75" customHeight="1" hidden="1">
      <c r="B117" s="220"/>
      <c r="C117" s="293" t="s">
        <v>154</v>
      </c>
      <c r="D117" s="293" t="s">
        <v>136</v>
      </c>
      <c r="E117" s="294" t="s">
        <v>536</v>
      </c>
      <c r="F117" s="391" t="s">
        <v>537</v>
      </c>
      <c r="G117" s="392"/>
      <c r="H117" s="392"/>
      <c r="I117" s="392"/>
      <c r="J117" s="295" t="s">
        <v>160</v>
      </c>
      <c r="K117" s="296">
        <v>0</v>
      </c>
      <c r="L117" s="393">
        <v>0</v>
      </c>
      <c r="M117" s="392"/>
      <c r="N117" s="393">
        <f>ROUND($L$117*$K$117,2)</f>
        <v>0</v>
      </c>
      <c r="O117" s="392"/>
      <c r="P117" s="392"/>
      <c r="Q117" s="392"/>
      <c r="R117" s="222"/>
      <c r="T117" s="297"/>
      <c r="U117" s="298" t="s">
        <v>42</v>
      </c>
      <c r="V117" s="299">
        <v>0.227</v>
      </c>
      <c r="W117" s="299">
        <f>$V$117*$K$117</f>
        <v>0</v>
      </c>
      <c r="X117" s="299">
        <v>0</v>
      </c>
      <c r="Y117" s="299">
        <f>$X$117*$K$117</f>
        <v>0</v>
      </c>
      <c r="Z117" s="299">
        <v>0.23</v>
      </c>
      <c r="AA117" s="300">
        <f>$Z$117*$K$117</f>
        <v>0</v>
      </c>
      <c r="AR117" s="219" t="s">
        <v>140</v>
      </c>
      <c r="AT117" s="219" t="s">
        <v>136</v>
      </c>
      <c r="AU117" s="219" t="s">
        <v>80</v>
      </c>
      <c r="AY117" s="219" t="s">
        <v>135</v>
      </c>
      <c r="BE117" s="267">
        <f>IF($U$117="základní",$N$117,0)</f>
        <v>0</v>
      </c>
      <c r="BF117" s="267">
        <f>IF($U$117="snížená",$N$117,0)</f>
        <v>0</v>
      </c>
      <c r="BG117" s="267">
        <f>IF($U$117="zákl. přenesená",$N$117,0)</f>
        <v>0</v>
      </c>
      <c r="BH117" s="267">
        <f>IF($U$117="sníž. přenesená",$N$117,0)</f>
        <v>0</v>
      </c>
      <c r="BI117" s="267">
        <f>IF($U$117="nulová",$N$117,0)</f>
        <v>0</v>
      </c>
      <c r="BJ117" s="219" t="s">
        <v>20</v>
      </c>
      <c r="BK117" s="267">
        <f>ROUND($L$117*$K$117,2)</f>
        <v>0</v>
      </c>
      <c r="BL117" s="219" t="s">
        <v>140</v>
      </c>
    </row>
    <row r="118" spans="2:64" s="219" customFormat="1" ht="27" customHeight="1" hidden="1">
      <c r="B118" s="220"/>
      <c r="C118" s="293" t="s">
        <v>157</v>
      </c>
      <c r="D118" s="293" t="s">
        <v>136</v>
      </c>
      <c r="E118" s="294" t="s">
        <v>141</v>
      </c>
      <c r="F118" s="391" t="s">
        <v>538</v>
      </c>
      <c r="G118" s="392"/>
      <c r="H118" s="392"/>
      <c r="I118" s="392"/>
      <c r="J118" s="295" t="s">
        <v>139</v>
      </c>
      <c r="K118" s="296">
        <v>0</v>
      </c>
      <c r="L118" s="393">
        <v>0</v>
      </c>
      <c r="M118" s="392"/>
      <c r="N118" s="393">
        <f>ROUND($L$118*$K$118,2)</f>
        <v>0</v>
      </c>
      <c r="O118" s="392"/>
      <c r="P118" s="392"/>
      <c r="Q118" s="392"/>
      <c r="R118" s="222"/>
      <c r="T118" s="297"/>
      <c r="U118" s="298" t="s">
        <v>42</v>
      </c>
      <c r="V118" s="299">
        <v>0.21</v>
      </c>
      <c r="W118" s="299">
        <f>$V$118*$K$118</f>
        <v>0</v>
      </c>
      <c r="X118" s="299">
        <v>0</v>
      </c>
      <c r="Y118" s="299">
        <f>$X$118*$K$118</f>
        <v>0</v>
      </c>
      <c r="Z118" s="299">
        <v>0.26</v>
      </c>
      <c r="AA118" s="300">
        <f>$Z$118*$K$118</f>
        <v>0</v>
      </c>
      <c r="AR118" s="219" t="s">
        <v>140</v>
      </c>
      <c r="AT118" s="219" t="s">
        <v>136</v>
      </c>
      <c r="AU118" s="219" t="s">
        <v>80</v>
      </c>
      <c r="AY118" s="219" t="s">
        <v>135</v>
      </c>
      <c r="BE118" s="267">
        <f>IF($U$118="základní",$N$118,0)</f>
        <v>0</v>
      </c>
      <c r="BF118" s="267">
        <f>IF($U$118="snížená",$N$118,0)</f>
        <v>0</v>
      </c>
      <c r="BG118" s="267">
        <f>IF($U$118="zákl. přenesená",$N$118,0)</f>
        <v>0</v>
      </c>
      <c r="BH118" s="267">
        <f>IF($U$118="sníž. přenesená",$N$118,0)</f>
        <v>0</v>
      </c>
      <c r="BI118" s="267">
        <f>IF($U$118="nulová",$N$118,0)</f>
        <v>0</v>
      </c>
      <c r="BJ118" s="219" t="s">
        <v>20</v>
      </c>
      <c r="BK118" s="267">
        <f>ROUND($L$118*$K$118,2)</f>
        <v>0</v>
      </c>
      <c r="BL118" s="219" t="s">
        <v>140</v>
      </c>
    </row>
    <row r="119" spans="2:64" s="219" customFormat="1" ht="27" customHeight="1">
      <c r="B119" s="220"/>
      <c r="C119" s="293" t="s">
        <v>161</v>
      </c>
      <c r="D119" s="293" t="s">
        <v>136</v>
      </c>
      <c r="E119" s="294" t="s">
        <v>539</v>
      </c>
      <c r="F119" s="391" t="s">
        <v>540</v>
      </c>
      <c r="G119" s="392"/>
      <c r="H119" s="392"/>
      <c r="I119" s="392"/>
      <c r="J119" s="295" t="s">
        <v>139</v>
      </c>
      <c r="K119" s="296">
        <v>40</v>
      </c>
      <c r="L119" s="393">
        <v>0</v>
      </c>
      <c r="M119" s="392"/>
      <c r="N119" s="393">
        <f>ROUND($L$119*$K$119,2)</f>
        <v>0</v>
      </c>
      <c r="O119" s="392"/>
      <c r="P119" s="392"/>
      <c r="Q119" s="392"/>
      <c r="R119" s="222"/>
      <c r="T119" s="297"/>
      <c r="U119" s="298" t="s">
        <v>42</v>
      </c>
      <c r="V119" s="299">
        <v>0.078</v>
      </c>
      <c r="W119" s="299">
        <f>$V$119*$K$119</f>
        <v>3.12</v>
      </c>
      <c r="X119" s="299">
        <v>0</v>
      </c>
      <c r="Y119" s="299">
        <f>$X$119*$K$119</f>
        <v>0</v>
      </c>
      <c r="Z119" s="299">
        <v>0.181</v>
      </c>
      <c r="AA119" s="300">
        <f>$Z$119*$K$119</f>
        <v>7.24</v>
      </c>
      <c r="AR119" s="219" t="s">
        <v>140</v>
      </c>
      <c r="AT119" s="219" t="s">
        <v>136</v>
      </c>
      <c r="AU119" s="219" t="s">
        <v>80</v>
      </c>
      <c r="AY119" s="219" t="s">
        <v>135</v>
      </c>
      <c r="BE119" s="267">
        <f>IF($U$119="základní",$N$119,0)</f>
        <v>0</v>
      </c>
      <c r="BF119" s="267">
        <f>IF($U$119="snížená",$N$119,0)</f>
        <v>0</v>
      </c>
      <c r="BG119" s="267">
        <f>IF($U$119="zákl. přenesená",$N$119,0)</f>
        <v>0</v>
      </c>
      <c r="BH119" s="267">
        <f>IF($U$119="sníž. přenesená",$N$119,0)</f>
        <v>0</v>
      </c>
      <c r="BI119" s="267">
        <f>IF($U$119="nulová",$N$119,0)</f>
        <v>0</v>
      </c>
      <c r="BJ119" s="219" t="s">
        <v>20</v>
      </c>
      <c r="BK119" s="267">
        <f>ROUND($L$119*$K$119,2)</f>
        <v>0</v>
      </c>
      <c r="BL119" s="219" t="s">
        <v>140</v>
      </c>
    </row>
    <row r="120" spans="2:64" s="219" customFormat="1" ht="27" customHeight="1">
      <c r="B120" s="220"/>
      <c r="C120" s="293" t="s">
        <v>24</v>
      </c>
      <c r="D120" s="293" t="s">
        <v>136</v>
      </c>
      <c r="E120" s="294" t="s">
        <v>541</v>
      </c>
      <c r="F120" s="391" t="s">
        <v>542</v>
      </c>
      <c r="G120" s="392"/>
      <c r="H120" s="392"/>
      <c r="I120" s="392"/>
      <c r="J120" s="295" t="s">
        <v>139</v>
      </c>
      <c r="K120" s="296">
        <v>40</v>
      </c>
      <c r="L120" s="393">
        <v>0</v>
      </c>
      <c r="M120" s="392"/>
      <c r="N120" s="393">
        <f>ROUND($L$120*$K$120,2)</f>
        <v>0</v>
      </c>
      <c r="O120" s="392"/>
      <c r="P120" s="392"/>
      <c r="Q120" s="392"/>
      <c r="R120" s="222"/>
      <c r="T120" s="297"/>
      <c r="U120" s="298" t="s">
        <v>42</v>
      </c>
      <c r="V120" s="299">
        <v>0.119</v>
      </c>
      <c r="W120" s="299">
        <f>$V$120*$K$120</f>
        <v>4.76</v>
      </c>
      <c r="X120" s="299">
        <v>0</v>
      </c>
      <c r="Y120" s="299">
        <f>$X$120*$K$120</f>
        <v>0</v>
      </c>
      <c r="Z120" s="299">
        <v>0.4</v>
      </c>
      <c r="AA120" s="300">
        <f>$Z$120*$K$120</f>
        <v>16</v>
      </c>
      <c r="AR120" s="219" t="s">
        <v>140</v>
      </c>
      <c r="AT120" s="219" t="s">
        <v>136</v>
      </c>
      <c r="AU120" s="219" t="s">
        <v>80</v>
      </c>
      <c r="AY120" s="219" t="s">
        <v>135</v>
      </c>
      <c r="BE120" s="267">
        <f>IF($U$120="základní",$N$120,0)</f>
        <v>0</v>
      </c>
      <c r="BF120" s="267">
        <f>IF($U$120="snížená",$N$120,0)</f>
        <v>0</v>
      </c>
      <c r="BG120" s="267">
        <f>IF($U$120="zákl. přenesená",$N$120,0)</f>
        <v>0</v>
      </c>
      <c r="BH120" s="267">
        <f>IF($U$120="sníž. přenesená",$N$120,0)</f>
        <v>0</v>
      </c>
      <c r="BI120" s="267">
        <f>IF($U$120="nulová",$N$120,0)</f>
        <v>0</v>
      </c>
      <c r="BJ120" s="219" t="s">
        <v>20</v>
      </c>
      <c r="BK120" s="267">
        <f>ROUND($L$120*$K$120,2)</f>
        <v>0</v>
      </c>
      <c r="BL120" s="219" t="s">
        <v>140</v>
      </c>
    </row>
    <row r="121" spans="2:64" s="219" customFormat="1" ht="15.75" customHeight="1" hidden="1">
      <c r="B121" s="220"/>
      <c r="C121" s="293" t="s">
        <v>167</v>
      </c>
      <c r="D121" s="293" t="s">
        <v>136</v>
      </c>
      <c r="E121" s="294" t="s">
        <v>543</v>
      </c>
      <c r="F121" s="391" t="s">
        <v>544</v>
      </c>
      <c r="G121" s="392"/>
      <c r="H121" s="392"/>
      <c r="I121" s="392"/>
      <c r="J121" s="295" t="s">
        <v>139</v>
      </c>
      <c r="K121" s="296">
        <v>0</v>
      </c>
      <c r="L121" s="393">
        <v>0</v>
      </c>
      <c r="M121" s="392"/>
      <c r="N121" s="393">
        <f>ROUND($L$121*$K$121,2)</f>
        <v>0</v>
      </c>
      <c r="O121" s="392"/>
      <c r="P121" s="392"/>
      <c r="Q121" s="392"/>
      <c r="R121" s="222"/>
      <c r="T121" s="297"/>
      <c r="U121" s="298" t="s">
        <v>42</v>
      </c>
      <c r="V121" s="299">
        <v>0.062</v>
      </c>
      <c r="W121" s="299">
        <f>$V$121*$K$121</f>
        <v>0</v>
      </c>
      <c r="X121" s="299">
        <v>0</v>
      </c>
      <c r="Y121" s="299">
        <f>$X$121*$K$121</f>
        <v>0</v>
      </c>
      <c r="Z121" s="299">
        <v>0.355</v>
      </c>
      <c r="AA121" s="300">
        <f>$Z$121*$K$121</f>
        <v>0</v>
      </c>
      <c r="AR121" s="219" t="s">
        <v>140</v>
      </c>
      <c r="AT121" s="219" t="s">
        <v>136</v>
      </c>
      <c r="AU121" s="219" t="s">
        <v>80</v>
      </c>
      <c r="AY121" s="219" t="s">
        <v>135</v>
      </c>
      <c r="BE121" s="267">
        <f>IF($U$121="základní",$N$121,0)</f>
        <v>0</v>
      </c>
      <c r="BF121" s="267">
        <f>IF($U$121="snížená",$N$121,0)</f>
        <v>0</v>
      </c>
      <c r="BG121" s="267">
        <f>IF($U$121="zákl. přenesená",$N$121,0)</f>
        <v>0</v>
      </c>
      <c r="BH121" s="267">
        <f>IF($U$121="sníž. přenesená",$N$121,0)</f>
        <v>0</v>
      </c>
      <c r="BI121" s="267">
        <f>IF($U$121="nulová",$N$121,0)</f>
        <v>0</v>
      </c>
      <c r="BJ121" s="219" t="s">
        <v>20</v>
      </c>
      <c r="BK121" s="267">
        <f>ROUND($L$121*$K$121,2)</f>
        <v>0</v>
      </c>
      <c r="BL121" s="219" t="s">
        <v>140</v>
      </c>
    </row>
    <row r="122" spans="2:64" s="219" customFormat="1" ht="27" customHeight="1">
      <c r="B122" s="220"/>
      <c r="C122" s="293" t="s">
        <v>170</v>
      </c>
      <c r="D122" s="293" t="s">
        <v>136</v>
      </c>
      <c r="E122" s="294" t="s">
        <v>162</v>
      </c>
      <c r="F122" s="391" t="s">
        <v>163</v>
      </c>
      <c r="G122" s="392"/>
      <c r="H122" s="392"/>
      <c r="I122" s="392"/>
      <c r="J122" s="295" t="s">
        <v>164</v>
      </c>
      <c r="K122" s="296">
        <v>7</v>
      </c>
      <c r="L122" s="393">
        <v>0</v>
      </c>
      <c r="M122" s="392"/>
      <c r="N122" s="393">
        <f>ROUND($L$122*$K$122,2)</f>
        <v>0</v>
      </c>
      <c r="O122" s="392"/>
      <c r="P122" s="392"/>
      <c r="Q122" s="392"/>
      <c r="R122" s="222"/>
      <c r="T122" s="297"/>
      <c r="U122" s="298" t="s">
        <v>42</v>
      </c>
      <c r="V122" s="299">
        <v>1.548</v>
      </c>
      <c r="W122" s="299">
        <f>$V$122*$K$122</f>
        <v>10.836</v>
      </c>
      <c r="X122" s="299">
        <v>0</v>
      </c>
      <c r="Y122" s="299">
        <f>$X$122*$K$122</f>
        <v>0</v>
      </c>
      <c r="Z122" s="299">
        <v>0</v>
      </c>
      <c r="AA122" s="300">
        <f>$Z$122*$K$122</f>
        <v>0</v>
      </c>
      <c r="AR122" s="219" t="s">
        <v>140</v>
      </c>
      <c r="AT122" s="219" t="s">
        <v>136</v>
      </c>
      <c r="AU122" s="219" t="s">
        <v>80</v>
      </c>
      <c r="AY122" s="219" t="s">
        <v>135</v>
      </c>
      <c r="BE122" s="267">
        <f>IF($U$122="základní",$N$122,0)</f>
        <v>0</v>
      </c>
      <c r="BF122" s="267">
        <f>IF($U$122="snížená",$N$122,0)</f>
        <v>0</v>
      </c>
      <c r="BG122" s="267">
        <f>IF($U$122="zákl. přenesená",$N$122,0)</f>
        <v>0</v>
      </c>
      <c r="BH122" s="267">
        <f>IF($U$122="sníž. přenesená",$N$122,0)</f>
        <v>0</v>
      </c>
      <c r="BI122" s="267">
        <f>IF($U$122="nulová",$N$122,0)</f>
        <v>0</v>
      </c>
      <c r="BJ122" s="219" t="s">
        <v>20</v>
      </c>
      <c r="BK122" s="267">
        <f>ROUND($L$122*$K$122,2)</f>
        <v>0</v>
      </c>
      <c r="BL122" s="219" t="s">
        <v>140</v>
      </c>
    </row>
    <row r="123" spans="2:64" s="219" customFormat="1" ht="27" customHeight="1">
      <c r="B123" s="220"/>
      <c r="C123" s="293" t="s">
        <v>174</v>
      </c>
      <c r="D123" s="293" t="s">
        <v>136</v>
      </c>
      <c r="E123" s="294" t="s">
        <v>545</v>
      </c>
      <c r="F123" s="391" t="s">
        <v>546</v>
      </c>
      <c r="G123" s="392"/>
      <c r="H123" s="392"/>
      <c r="I123" s="392"/>
      <c r="J123" s="295" t="s">
        <v>164</v>
      </c>
      <c r="K123" s="296">
        <v>1</v>
      </c>
      <c r="L123" s="393">
        <v>0</v>
      </c>
      <c r="M123" s="392"/>
      <c r="N123" s="393">
        <f>ROUND($L$123*$K$123,2)</f>
        <v>0</v>
      </c>
      <c r="O123" s="392"/>
      <c r="P123" s="392"/>
      <c r="Q123" s="392"/>
      <c r="R123" s="222"/>
      <c r="T123" s="297"/>
      <c r="U123" s="298" t="s">
        <v>42</v>
      </c>
      <c r="V123" s="299">
        <v>16.002</v>
      </c>
      <c r="W123" s="299">
        <f>$V$123*$K$123</f>
        <v>16.002</v>
      </c>
      <c r="X123" s="299">
        <v>0</v>
      </c>
      <c r="Y123" s="299">
        <f>$X$123*$K$123</f>
        <v>0</v>
      </c>
      <c r="Z123" s="299">
        <v>0</v>
      </c>
      <c r="AA123" s="300">
        <f>$Z$123*$K$123</f>
        <v>0</v>
      </c>
      <c r="AR123" s="219" t="s">
        <v>140</v>
      </c>
      <c r="AT123" s="219" t="s">
        <v>136</v>
      </c>
      <c r="AU123" s="219" t="s">
        <v>80</v>
      </c>
      <c r="AY123" s="219" t="s">
        <v>135</v>
      </c>
      <c r="BE123" s="267">
        <f>IF($U$123="základní",$N$123,0)</f>
        <v>0</v>
      </c>
      <c r="BF123" s="267">
        <f>IF($U$123="snížená",$N$123,0)</f>
        <v>0</v>
      </c>
      <c r="BG123" s="267">
        <f>IF($U$123="zákl. přenesená",$N$123,0)</f>
        <v>0</v>
      </c>
      <c r="BH123" s="267">
        <f>IF($U$123="sníž. přenesená",$N$123,0)</f>
        <v>0</v>
      </c>
      <c r="BI123" s="267">
        <f>IF($U$123="nulová",$N$123,0)</f>
        <v>0</v>
      </c>
      <c r="BJ123" s="219" t="s">
        <v>20</v>
      </c>
      <c r="BK123" s="267">
        <f>ROUND($L$123*$K$123,2)</f>
        <v>0</v>
      </c>
      <c r="BL123" s="219" t="s">
        <v>140</v>
      </c>
    </row>
    <row r="124" spans="2:64" s="219" customFormat="1" ht="27" customHeight="1">
      <c r="B124" s="220"/>
      <c r="C124" s="293" t="s">
        <v>177</v>
      </c>
      <c r="D124" s="293" t="s">
        <v>136</v>
      </c>
      <c r="E124" s="294" t="s">
        <v>547</v>
      </c>
      <c r="F124" s="391" t="s">
        <v>548</v>
      </c>
      <c r="G124" s="392"/>
      <c r="H124" s="392"/>
      <c r="I124" s="392"/>
      <c r="J124" s="295" t="s">
        <v>164</v>
      </c>
      <c r="K124" s="296">
        <v>97.62</v>
      </c>
      <c r="L124" s="393">
        <v>0</v>
      </c>
      <c r="M124" s="392"/>
      <c r="N124" s="393">
        <f>ROUND($L$124*$K$124,2)</f>
        <v>0</v>
      </c>
      <c r="O124" s="392"/>
      <c r="P124" s="392"/>
      <c r="Q124" s="392"/>
      <c r="R124" s="222"/>
      <c r="T124" s="297"/>
      <c r="U124" s="298" t="s">
        <v>42</v>
      </c>
      <c r="V124" s="299">
        <v>0.818</v>
      </c>
      <c r="W124" s="299">
        <f>$V$124*$K$124</f>
        <v>79.85316</v>
      </c>
      <c r="X124" s="299">
        <v>0</v>
      </c>
      <c r="Y124" s="299">
        <f>$X$124*$K$124</f>
        <v>0</v>
      </c>
      <c r="Z124" s="299">
        <v>0</v>
      </c>
      <c r="AA124" s="300">
        <f>$Z$124*$K$124</f>
        <v>0</v>
      </c>
      <c r="AR124" s="219" t="s">
        <v>140</v>
      </c>
      <c r="AT124" s="219" t="s">
        <v>136</v>
      </c>
      <c r="AU124" s="219" t="s">
        <v>80</v>
      </c>
      <c r="AY124" s="219" t="s">
        <v>135</v>
      </c>
      <c r="BE124" s="267">
        <f>IF($U$124="základní",$N$124,0)</f>
        <v>0</v>
      </c>
      <c r="BF124" s="267">
        <f>IF($U$124="snížená",$N$124,0)</f>
        <v>0</v>
      </c>
      <c r="BG124" s="267">
        <f>IF($U$124="zákl. přenesená",$N$124,0)</f>
        <v>0</v>
      </c>
      <c r="BH124" s="267">
        <f>IF($U$124="sníž. přenesená",$N$124,0)</f>
        <v>0</v>
      </c>
      <c r="BI124" s="267">
        <f>IF($U$124="nulová",$N$124,0)</f>
        <v>0</v>
      </c>
      <c r="BJ124" s="219" t="s">
        <v>20</v>
      </c>
      <c r="BK124" s="267">
        <f>ROUND($L$124*$K$124,2)</f>
        <v>0</v>
      </c>
      <c r="BL124" s="219" t="s">
        <v>140</v>
      </c>
    </row>
    <row r="125" spans="2:64" s="219" customFormat="1" ht="27" customHeight="1">
      <c r="B125" s="220"/>
      <c r="C125" s="293" t="s">
        <v>8</v>
      </c>
      <c r="D125" s="293" t="s">
        <v>136</v>
      </c>
      <c r="E125" s="294" t="s">
        <v>189</v>
      </c>
      <c r="F125" s="391" t="s">
        <v>190</v>
      </c>
      <c r="G125" s="392"/>
      <c r="H125" s="392"/>
      <c r="I125" s="392"/>
      <c r="J125" s="295" t="s">
        <v>164</v>
      </c>
      <c r="K125" s="296">
        <v>163.17</v>
      </c>
      <c r="L125" s="393">
        <v>0</v>
      </c>
      <c r="M125" s="392"/>
      <c r="N125" s="393">
        <f>ROUND($L$125*$K$125,2)</f>
        <v>0</v>
      </c>
      <c r="O125" s="392"/>
      <c r="P125" s="392"/>
      <c r="Q125" s="392"/>
      <c r="R125" s="222"/>
      <c r="T125" s="297"/>
      <c r="U125" s="298" t="s">
        <v>42</v>
      </c>
      <c r="V125" s="299">
        <v>0.046</v>
      </c>
      <c r="W125" s="299">
        <f>$V$125*$K$125</f>
        <v>7.505819999999999</v>
      </c>
      <c r="X125" s="299">
        <v>0</v>
      </c>
      <c r="Y125" s="299">
        <f>$X$125*$K$125</f>
        <v>0</v>
      </c>
      <c r="Z125" s="299">
        <v>0</v>
      </c>
      <c r="AA125" s="300">
        <f>$Z$125*$K$125</f>
        <v>0</v>
      </c>
      <c r="AR125" s="219" t="s">
        <v>140</v>
      </c>
      <c r="AT125" s="219" t="s">
        <v>136</v>
      </c>
      <c r="AU125" s="219" t="s">
        <v>80</v>
      </c>
      <c r="AY125" s="219" t="s">
        <v>135</v>
      </c>
      <c r="BE125" s="267">
        <f>IF($U$125="základní",$N$125,0)</f>
        <v>0</v>
      </c>
      <c r="BF125" s="267">
        <f>IF($U$125="snížená",$N$125,0)</f>
        <v>0</v>
      </c>
      <c r="BG125" s="267">
        <f>IF($U$125="zákl. přenesená",$N$125,0)</f>
        <v>0</v>
      </c>
      <c r="BH125" s="267">
        <f>IF($U$125="sníž. přenesená",$N$125,0)</f>
        <v>0</v>
      </c>
      <c r="BI125" s="267">
        <f>IF($U$125="nulová",$N$125,0)</f>
        <v>0</v>
      </c>
      <c r="BJ125" s="219" t="s">
        <v>20</v>
      </c>
      <c r="BK125" s="267">
        <f>ROUND($L$125*$K$125,2)</f>
        <v>0</v>
      </c>
      <c r="BL125" s="219" t="s">
        <v>140</v>
      </c>
    </row>
    <row r="126" spans="2:64" s="219" customFormat="1" ht="27" customHeight="1">
      <c r="B126" s="220"/>
      <c r="C126" s="293" t="s">
        <v>182</v>
      </c>
      <c r="D126" s="293" t="s">
        <v>136</v>
      </c>
      <c r="E126" s="294" t="s">
        <v>192</v>
      </c>
      <c r="F126" s="391" t="s">
        <v>193</v>
      </c>
      <c r="G126" s="392"/>
      <c r="H126" s="392"/>
      <c r="I126" s="392"/>
      <c r="J126" s="295" t="s">
        <v>164</v>
      </c>
      <c r="K126" s="296">
        <v>163.17</v>
      </c>
      <c r="L126" s="393">
        <v>0</v>
      </c>
      <c r="M126" s="392"/>
      <c r="N126" s="393">
        <f>ROUND($L$126*$K$126,2)</f>
        <v>0</v>
      </c>
      <c r="O126" s="392"/>
      <c r="P126" s="392"/>
      <c r="Q126" s="392"/>
      <c r="R126" s="222"/>
      <c r="T126" s="297"/>
      <c r="U126" s="298" t="s">
        <v>42</v>
      </c>
      <c r="V126" s="299">
        <v>0.083</v>
      </c>
      <c r="W126" s="299">
        <f>$V$126*$K$126</f>
        <v>13.54311</v>
      </c>
      <c r="X126" s="299">
        <v>0</v>
      </c>
      <c r="Y126" s="299">
        <f>$X$126*$K$126</f>
        <v>0</v>
      </c>
      <c r="Z126" s="299">
        <v>0</v>
      </c>
      <c r="AA126" s="300">
        <f>$Z$126*$K$126</f>
        <v>0</v>
      </c>
      <c r="AR126" s="219" t="s">
        <v>140</v>
      </c>
      <c r="AT126" s="219" t="s">
        <v>136</v>
      </c>
      <c r="AU126" s="219" t="s">
        <v>80</v>
      </c>
      <c r="AY126" s="219" t="s">
        <v>135</v>
      </c>
      <c r="BE126" s="267">
        <f>IF($U$126="základní",$N$126,0)</f>
        <v>0</v>
      </c>
      <c r="BF126" s="267">
        <f>IF($U$126="snížená",$N$126,0)</f>
        <v>0</v>
      </c>
      <c r="BG126" s="267">
        <f>IF($U$126="zákl. přenesená",$N$126,0)</f>
        <v>0</v>
      </c>
      <c r="BH126" s="267">
        <f>IF($U$126="sníž. přenesená",$N$126,0)</f>
        <v>0</v>
      </c>
      <c r="BI126" s="267">
        <f>IF($U$126="nulová",$N$126,0)</f>
        <v>0</v>
      </c>
      <c r="BJ126" s="219" t="s">
        <v>20</v>
      </c>
      <c r="BK126" s="267">
        <f>ROUND($L$126*$K$126,2)</f>
        <v>0</v>
      </c>
      <c r="BL126" s="219" t="s">
        <v>140</v>
      </c>
    </row>
    <row r="127" spans="2:64" s="219" customFormat="1" ht="27" customHeight="1">
      <c r="B127" s="220"/>
      <c r="C127" s="293" t="s">
        <v>185</v>
      </c>
      <c r="D127" s="293" t="s">
        <v>136</v>
      </c>
      <c r="E127" s="294" t="s">
        <v>202</v>
      </c>
      <c r="F127" s="391" t="s">
        <v>203</v>
      </c>
      <c r="G127" s="392"/>
      <c r="H127" s="392"/>
      <c r="I127" s="392"/>
      <c r="J127" s="295" t="s">
        <v>164</v>
      </c>
      <c r="K127" s="296">
        <v>163.17</v>
      </c>
      <c r="L127" s="393">
        <v>0</v>
      </c>
      <c r="M127" s="392"/>
      <c r="N127" s="393">
        <f>ROUND($L$127*$K$127,2)</f>
        <v>0</v>
      </c>
      <c r="O127" s="392"/>
      <c r="P127" s="392"/>
      <c r="Q127" s="392"/>
      <c r="R127" s="222"/>
      <c r="T127" s="297"/>
      <c r="U127" s="298" t="s">
        <v>42</v>
      </c>
      <c r="V127" s="299">
        <v>0.097</v>
      </c>
      <c r="W127" s="299">
        <f>$V$127*$K$127</f>
        <v>15.82749</v>
      </c>
      <c r="X127" s="299">
        <v>0</v>
      </c>
      <c r="Y127" s="299">
        <f>$X$127*$K$127</f>
        <v>0</v>
      </c>
      <c r="Z127" s="299">
        <v>0</v>
      </c>
      <c r="AA127" s="300">
        <f>$Z$127*$K$127</f>
        <v>0</v>
      </c>
      <c r="AR127" s="219" t="s">
        <v>140</v>
      </c>
      <c r="AT127" s="219" t="s">
        <v>136</v>
      </c>
      <c r="AU127" s="219" t="s">
        <v>80</v>
      </c>
      <c r="AY127" s="219" t="s">
        <v>135</v>
      </c>
      <c r="BE127" s="267">
        <f>IF($U$127="základní",$N$127,0)</f>
        <v>0</v>
      </c>
      <c r="BF127" s="267">
        <f>IF($U$127="snížená",$N$127,0)</f>
        <v>0</v>
      </c>
      <c r="BG127" s="267">
        <f>IF($U$127="zákl. přenesená",$N$127,0)</f>
        <v>0</v>
      </c>
      <c r="BH127" s="267">
        <f>IF($U$127="sníž. přenesená",$N$127,0)</f>
        <v>0</v>
      </c>
      <c r="BI127" s="267">
        <f>IF($U$127="nulová",$N$127,0)</f>
        <v>0</v>
      </c>
      <c r="BJ127" s="219" t="s">
        <v>20</v>
      </c>
      <c r="BK127" s="267">
        <f>ROUND($L$127*$K$127,2)</f>
        <v>0</v>
      </c>
      <c r="BL127" s="219" t="s">
        <v>140</v>
      </c>
    </row>
    <row r="128" spans="2:64" s="219" customFormat="1" ht="27" customHeight="1" hidden="1">
      <c r="B128" s="220"/>
      <c r="C128" s="293" t="s">
        <v>188</v>
      </c>
      <c r="D128" s="293" t="s">
        <v>136</v>
      </c>
      <c r="E128" s="294" t="s">
        <v>549</v>
      </c>
      <c r="F128" s="391" t="s">
        <v>550</v>
      </c>
      <c r="G128" s="392"/>
      <c r="H128" s="392"/>
      <c r="I128" s="392"/>
      <c r="J128" s="295" t="s">
        <v>164</v>
      </c>
      <c r="K128" s="296">
        <v>0</v>
      </c>
      <c r="L128" s="393">
        <v>0</v>
      </c>
      <c r="M128" s="392"/>
      <c r="N128" s="393">
        <f>ROUND($L$128*$K$128,2)</f>
        <v>0</v>
      </c>
      <c r="O128" s="392"/>
      <c r="P128" s="392"/>
      <c r="Q128" s="392"/>
      <c r="R128" s="222"/>
      <c r="T128" s="297"/>
      <c r="U128" s="298" t="s">
        <v>42</v>
      </c>
      <c r="V128" s="299">
        <v>0.043</v>
      </c>
      <c r="W128" s="299">
        <f>$V$128*$K$128</f>
        <v>0</v>
      </c>
      <c r="X128" s="299">
        <v>0</v>
      </c>
      <c r="Y128" s="299">
        <f>$X$128*$K$128</f>
        <v>0</v>
      </c>
      <c r="Z128" s="299">
        <v>0</v>
      </c>
      <c r="AA128" s="300">
        <f>$Z$128*$K$128</f>
        <v>0</v>
      </c>
      <c r="AR128" s="219" t="s">
        <v>140</v>
      </c>
      <c r="AT128" s="219" t="s">
        <v>136</v>
      </c>
      <c r="AU128" s="219" t="s">
        <v>80</v>
      </c>
      <c r="AY128" s="219" t="s">
        <v>135</v>
      </c>
      <c r="BE128" s="267">
        <f>IF($U$128="základní",$N$128,0)</f>
        <v>0</v>
      </c>
      <c r="BF128" s="267">
        <f>IF($U$128="snížená",$N$128,0)</f>
        <v>0</v>
      </c>
      <c r="BG128" s="267">
        <f>IF($U$128="zákl. přenesená",$N$128,0)</f>
        <v>0</v>
      </c>
      <c r="BH128" s="267">
        <f>IF($U$128="sníž. přenesená",$N$128,0)</f>
        <v>0</v>
      </c>
      <c r="BI128" s="267">
        <f>IF($U$128="nulová",$N$128,0)</f>
        <v>0</v>
      </c>
      <c r="BJ128" s="219" t="s">
        <v>20</v>
      </c>
      <c r="BK128" s="267">
        <f>ROUND($L$128*$K$128,2)</f>
        <v>0</v>
      </c>
      <c r="BL128" s="219" t="s">
        <v>140</v>
      </c>
    </row>
    <row r="129" spans="2:64" s="219" customFormat="1" ht="15.75" customHeight="1">
      <c r="B129" s="220"/>
      <c r="C129" s="293" t="s">
        <v>191</v>
      </c>
      <c r="D129" s="293" t="s">
        <v>136</v>
      </c>
      <c r="E129" s="294" t="s">
        <v>215</v>
      </c>
      <c r="F129" s="391" t="s">
        <v>216</v>
      </c>
      <c r="G129" s="392"/>
      <c r="H129" s="392"/>
      <c r="I129" s="392"/>
      <c r="J129" s="295" t="s">
        <v>164</v>
      </c>
      <c r="K129" s="296">
        <v>163.17</v>
      </c>
      <c r="L129" s="393">
        <v>0</v>
      </c>
      <c r="M129" s="392"/>
      <c r="N129" s="393">
        <f>ROUND($L$129*$K$129,2)</f>
        <v>0</v>
      </c>
      <c r="O129" s="392"/>
      <c r="P129" s="392"/>
      <c r="Q129" s="392"/>
      <c r="R129" s="222"/>
      <c r="T129" s="297"/>
      <c r="U129" s="298" t="s">
        <v>42</v>
      </c>
      <c r="V129" s="299">
        <v>0.009</v>
      </c>
      <c r="W129" s="299">
        <f>$V$129*$K$129</f>
        <v>1.4685299999999997</v>
      </c>
      <c r="X129" s="299">
        <v>0</v>
      </c>
      <c r="Y129" s="299">
        <f>$X$129*$K$129</f>
        <v>0</v>
      </c>
      <c r="Z129" s="299">
        <v>0</v>
      </c>
      <c r="AA129" s="300">
        <f>$Z$129*$K$129</f>
        <v>0</v>
      </c>
      <c r="AR129" s="219" t="s">
        <v>140</v>
      </c>
      <c r="AT129" s="219" t="s">
        <v>136</v>
      </c>
      <c r="AU129" s="219" t="s">
        <v>80</v>
      </c>
      <c r="AY129" s="219" t="s">
        <v>135</v>
      </c>
      <c r="BE129" s="267">
        <f>IF($U$129="základní",$N$129,0)</f>
        <v>0</v>
      </c>
      <c r="BF129" s="267">
        <f>IF($U$129="snížená",$N$129,0)</f>
        <v>0</v>
      </c>
      <c r="BG129" s="267">
        <f>IF($U$129="zákl. přenesená",$N$129,0)</f>
        <v>0</v>
      </c>
      <c r="BH129" s="267">
        <f>IF($U$129="sníž. přenesená",$N$129,0)</f>
        <v>0</v>
      </c>
      <c r="BI129" s="267">
        <f>IF($U$129="nulová",$N$129,0)</f>
        <v>0</v>
      </c>
      <c r="BJ129" s="219" t="s">
        <v>20</v>
      </c>
      <c r="BK129" s="267">
        <f>ROUND($L$129*$K$129,2)</f>
        <v>0</v>
      </c>
      <c r="BL129" s="219" t="s">
        <v>140</v>
      </c>
    </row>
    <row r="130" spans="2:64" s="219" customFormat="1" ht="27" customHeight="1" hidden="1">
      <c r="B130" s="220"/>
      <c r="C130" s="293" t="s">
        <v>194</v>
      </c>
      <c r="D130" s="293" t="s">
        <v>136</v>
      </c>
      <c r="E130" s="294" t="s">
        <v>218</v>
      </c>
      <c r="F130" s="391" t="s">
        <v>551</v>
      </c>
      <c r="G130" s="392"/>
      <c r="H130" s="392"/>
      <c r="I130" s="392"/>
      <c r="J130" s="295" t="s">
        <v>164</v>
      </c>
      <c r="K130" s="296">
        <v>0</v>
      </c>
      <c r="L130" s="393">
        <v>0</v>
      </c>
      <c r="M130" s="392"/>
      <c r="N130" s="393">
        <f>ROUND($L$130*$K$130,2)</f>
        <v>0</v>
      </c>
      <c r="O130" s="392"/>
      <c r="P130" s="392"/>
      <c r="Q130" s="392"/>
      <c r="R130" s="222"/>
      <c r="T130" s="297"/>
      <c r="U130" s="298" t="s">
        <v>42</v>
      </c>
      <c r="V130" s="299">
        <v>0.299</v>
      </c>
      <c r="W130" s="299">
        <f>$V$130*$K$130</f>
        <v>0</v>
      </c>
      <c r="X130" s="299">
        <v>0</v>
      </c>
      <c r="Y130" s="299">
        <f>$X$130*$K$130</f>
        <v>0</v>
      </c>
      <c r="Z130" s="299">
        <v>0</v>
      </c>
      <c r="AA130" s="300">
        <f>$Z$130*$K$130</f>
        <v>0</v>
      </c>
      <c r="AR130" s="219" t="s">
        <v>140</v>
      </c>
      <c r="AT130" s="219" t="s">
        <v>136</v>
      </c>
      <c r="AU130" s="219" t="s">
        <v>80</v>
      </c>
      <c r="AY130" s="219" t="s">
        <v>135</v>
      </c>
      <c r="BE130" s="267">
        <f>IF($U$130="základní",$N$130,0)</f>
        <v>0</v>
      </c>
      <c r="BF130" s="267">
        <f>IF($U$130="snížená",$N$130,0)</f>
        <v>0</v>
      </c>
      <c r="BG130" s="267">
        <f>IF($U$130="zákl. přenesená",$N$130,0)</f>
        <v>0</v>
      </c>
      <c r="BH130" s="267">
        <f>IF($U$130="sníž. přenesená",$N$130,0)</f>
        <v>0</v>
      </c>
      <c r="BI130" s="267">
        <f>IF($U$130="nulová",$N$130,0)</f>
        <v>0</v>
      </c>
      <c r="BJ130" s="219" t="s">
        <v>20</v>
      </c>
      <c r="BK130" s="267">
        <f>ROUND($L$130*$K$130,2)</f>
        <v>0</v>
      </c>
      <c r="BL130" s="219" t="s">
        <v>140</v>
      </c>
    </row>
    <row r="131" spans="2:64" s="219" customFormat="1" ht="15.75" customHeight="1" hidden="1">
      <c r="B131" s="220"/>
      <c r="C131" s="301" t="s">
        <v>7</v>
      </c>
      <c r="D131" s="301" t="s">
        <v>208</v>
      </c>
      <c r="E131" s="302" t="s">
        <v>221</v>
      </c>
      <c r="F131" s="394" t="s">
        <v>552</v>
      </c>
      <c r="G131" s="395"/>
      <c r="H131" s="395"/>
      <c r="I131" s="395"/>
      <c r="J131" s="303" t="s">
        <v>173</v>
      </c>
      <c r="K131" s="304">
        <v>0</v>
      </c>
      <c r="L131" s="393">
        <v>0</v>
      </c>
      <c r="M131" s="392"/>
      <c r="N131" s="396">
        <f>ROUND($L$131*$K$131,2)</f>
        <v>0</v>
      </c>
      <c r="O131" s="392"/>
      <c r="P131" s="392"/>
      <c r="Q131" s="392"/>
      <c r="R131" s="222"/>
      <c r="T131" s="297"/>
      <c r="U131" s="298" t="s">
        <v>42</v>
      </c>
      <c r="V131" s="299">
        <v>0</v>
      </c>
      <c r="W131" s="299">
        <f>$V$131*$K$131</f>
        <v>0</v>
      </c>
      <c r="X131" s="299">
        <v>1</v>
      </c>
      <c r="Y131" s="299">
        <f>$X$131*$K$131</f>
        <v>0</v>
      </c>
      <c r="Z131" s="299">
        <v>0</v>
      </c>
      <c r="AA131" s="300">
        <f>$Z$131*$K$131</f>
        <v>0</v>
      </c>
      <c r="AR131" s="219" t="s">
        <v>157</v>
      </c>
      <c r="AT131" s="219" t="s">
        <v>208</v>
      </c>
      <c r="AU131" s="219" t="s">
        <v>80</v>
      </c>
      <c r="AY131" s="219" t="s">
        <v>135</v>
      </c>
      <c r="BE131" s="267">
        <f>IF($U$131="základní",$N$131,0)</f>
        <v>0</v>
      </c>
      <c r="BF131" s="267">
        <f>IF($U$131="snížená",$N$131,0)</f>
        <v>0</v>
      </c>
      <c r="BG131" s="267">
        <f>IF($U$131="zákl. přenesená",$N$131,0)</f>
        <v>0</v>
      </c>
      <c r="BH131" s="267">
        <f>IF($U$131="sníž. přenesená",$N$131,0)</f>
        <v>0</v>
      </c>
      <c r="BI131" s="267">
        <f>IF($U$131="nulová",$N$131,0)</f>
        <v>0</v>
      </c>
      <c r="BJ131" s="219" t="s">
        <v>20</v>
      </c>
      <c r="BK131" s="267">
        <f>ROUND($L$131*$K$131,2)</f>
        <v>0</v>
      </c>
      <c r="BL131" s="219" t="s">
        <v>140</v>
      </c>
    </row>
    <row r="132" spans="2:64" s="219" customFormat="1" ht="27" customHeight="1">
      <c r="B132" s="220"/>
      <c r="C132" s="293" t="s">
        <v>201</v>
      </c>
      <c r="D132" s="293" t="s">
        <v>136</v>
      </c>
      <c r="E132" s="294" t="s">
        <v>224</v>
      </c>
      <c r="F132" s="391" t="s">
        <v>225</v>
      </c>
      <c r="G132" s="392"/>
      <c r="H132" s="392"/>
      <c r="I132" s="392"/>
      <c r="J132" s="295" t="s">
        <v>139</v>
      </c>
      <c r="K132" s="296">
        <v>72</v>
      </c>
      <c r="L132" s="393">
        <v>0</v>
      </c>
      <c r="M132" s="392"/>
      <c r="N132" s="393">
        <f>ROUND($L$132*$K$132,2)</f>
        <v>0</v>
      </c>
      <c r="O132" s="392"/>
      <c r="P132" s="392"/>
      <c r="Q132" s="392"/>
      <c r="R132" s="222"/>
      <c r="T132" s="297"/>
      <c r="U132" s="298" t="s">
        <v>42</v>
      </c>
      <c r="V132" s="299">
        <v>0.06</v>
      </c>
      <c r="W132" s="299">
        <f>$V$132*$K$132</f>
        <v>4.32</v>
      </c>
      <c r="X132" s="299">
        <v>0</v>
      </c>
      <c r="Y132" s="299">
        <f>$X$132*$K$132</f>
        <v>0</v>
      </c>
      <c r="Z132" s="299">
        <v>0</v>
      </c>
      <c r="AA132" s="300">
        <f>$Z$132*$K$132</f>
        <v>0</v>
      </c>
      <c r="AR132" s="219" t="s">
        <v>140</v>
      </c>
      <c r="AT132" s="219" t="s">
        <v>136</v>
      </c>
      <c r="AU132" s="219" t="s">
        <v>80</v>
      </c>
      <c r="AY132" s="219" t="s">
        <v>135</v>
      </c>
      <c r="BE132" s="267">
        <f>IF($U$132="základní",$N$132,0)</f>
        <v>0</v>
      </c>
      <c r="BF132" s="267">
        <f>IF($U$132="snížená",$N$132,0)</f>
        <v>0</v>
      </c>
      <c r="BG132" s="267">
        <f>IF($U$132="zákl. přenesená",$N$132,0)</f>
        <v>0</v>
      </c>
      <c r="BH132" s="267">
        <f>IF($U$132="sníž. přenesená",$N$132,0)</f>
        <v>0</v>
      </c>
      <c r="BI132" s="267">
        <f>IF($U$132="nulová",$N$132,0)</f>
        <v>0</v>
      </c>
      <c r="BJ132" s="219" t="s">
        <v>20</v>
      </c>
      <c r="BK132" s="267">
        <f>ROUND($L$132*$K$132,2)</f>
        <v>0</v>
      </c>
      <c r="BL132" s="219" t="s">
        <v>140</v>
      </c>
    </row>
    <row r="133" spans="2:64" s="219" customFormat="1" ht="27" customHeight="1">
      <c r="B133" s="220"/>
      <c r="C133" s="293" t="s">
        <v>204</v>
      </c>
      <c r="D133" s="293" t="s">
        <v>136</v>
      </c>
      <c r="E133" s="294" t="s">
        <v>234</v>
      </c>
      <c r="F133" s="391" t="s">
        <v>553</v>
      </c>
      <c r="G133" s="392"/>
      <c r="H133" s="392"/>
      <c r="I133" s="392"/>
      <c r="J133" s="295" t="s">
        <v>139</v>
      </c>
      <c r="K133" s="296">
        <v>72</v>
      </c>
      <c r="L133" s="393">
        <v>0</v>
      </c>
      <c r="M133" s="392"/>
      <c r="N133" s="393">
        <f>ROUND($L$133*$K$133,2)</f>
        <v>0</v>
      </c>
      <c r="O133" s="392"/>
      <c r="P133" s="392"/>
      <c r="Q133" s="392"/>
      <c r="R133" s="222"/>
      <c r="T133" s="297"/>
      <c r="U133" s="298" t="s">
        <v>42</v>
      </c>
      <c r="V133" s="299">
        <v>0.019</v>
      </c>
      <c r="W133" s="299">
        <f>$V$133*$K$133</f>
        <v>1.3679999999999999</v>
      </c>
      <c r="X133" s="299">
        <v>0</v>
      </c>
      <c r="Y133" s="299">
        <f>$X$133*$K$133</f>
        <v>0</v>
      </c>
      <c r="Z133" s="299">
        <v>0</v>
      </c>
      <c r="AA133" s="300">
        <f>$Z$133*$K$133</f>
        <v>0</v>
      </c>
      <c r="AR133" s="219" t="s">
        <v>140</v>
      </c>
      <c r="AT133" s="219" t="s">
        <v>136</v>
      </c>
      <c r="AU133" s="219" t="s">
        <v>80</v>
      </c>
      <c r="AY133" s="219" t="s">
        <v>135</v>
      </c>
      <c r="BE133" s="267">
        <f>IF($U$133="základní",$N$133,0)</f>
        <v>0</v>
      </c>
      <c r="BF133" s="267">
        <f>IF($U$133="snížená",$N$133,0)</f>
        <v>0</v>
      </c>
      <c r="BG133" s="267">
        <f>IF($U$133="zákl. přenesená",$N$133,0)</f>
        <v>0</v>
      </c>
      <c r="BH133" s="267">
        <f>IF($U$133="sníž. přenesená",$N$133,0)</f>
        <v>0</v>
      </c>
      <c r="BI133" s="267">
        <f>IF($U$133="nulová",$N$133,0)</f>
        <v>0</v>
      </c>
      <c r="BJ133" s="219" t="s">
        <v>20</v>
      </c>
      <c r="BK133" s="267">
        <f>ROUND($L$133*$K$133,2)</f>
        <v>0</v>
      </c>
      <c r="BL133" s="219" t="s">
        <v>140</v>
      </c>
    </row>
    <row r="134" spans="2:64" s="219" customFormat="1" ht="15.75" customHeight="1">
      <c r="B134" s="220"/>
      <c r="C134" s="293" t="s">
        <v>207</v>
      </c>
      <c r="D134" s="293" t="s">
        <v>136</v>
      </c>
      <c r="E134" s="294" t="s">
        <v>554</v>
      </c>
      <c r="F134" s="391" t="s">
        <v>555</v>
      </c>
      <c r="G134" s="392"/>
      <c r="H134" s="392"/>
      <c r="I134" s="392"/>
      <c r="J134" s="295" t="s">
        <v>139</v>
      </c>
      <c r="K134" s="296">
        <v>378.21</v>
      </c>
      <c r="L134" s="393">
        <v>0</v>
      </c>
      <c r="M134" s="392"/>
      <c r="N134" s="393">
        <f>ROUND($L$134*$K$134,2)</f>
        <v>0</v>
      </c>
      <c r="O134" s="392"/>
      <c r="P134" s="392"/>
      <c r="Q134" s="392"/>
      <c r="R134" s="222"/>
      <c r="T134" s="297"/>
      <c r="U134" s="298" t="s">
        <v>42</v>
      </c>
      <c r="V134" s="299">
        <v>0.027</v>
      </c>
      <c r="W134" s="299">
        <f>$V$134*$K$134</f>
        <v>10.21167</v>
      </c>
      <c r="X134" s="299">
        <v>0</v>
      </c>
      <c r="Y134" s="299">
        <f>$X$134*$K$134</f>
        <v>0</v>
      </c>
      <c r="Z134" s="299">
        <v>0</v>
      </c>
      <c r="AA134" s="300">
        <f>$Z$134*$K$134</f>
        <v>0</v>
      </c>
      <c r="AR134" s="219" t="s">
        <v>140</v>
      </c>
      <c r="AT134" s="219" t="s">
        <v>136</v>
      </c>
      <c r="AU134" s="219" t="s">
        <v>80</v>
      </c>
      <c r="AY134" s="219" t="s">
        <v>135</v>
      </c>
      <c r="BE134" s="267">
        <f>IF($U$134="základní",$N$134,0)</f>
        <v>0</v>
      </c>
      <c r="BF134" s="267">
        <f>IF($U$134="snížená",$N$134,0)</f>
        <v>0</v>
      </c>
      <c r="BG134" s="267">
        <f>IF($U$134="zákl. přenesená",$N$134,0)</f>
        <v>0</v>
      </c>
      <c r="BH134" s="267">
        <f>IF($U$134="sníž. přenesená",$N$134,0)</f>
        <v>0</v>
      </c>
      <c r="BI134" s="267">
        <f>IF($U$134="nulová",$N$134,0)</f>
        <v>0</v>
      </c>
      <c r="BJ134" s="219" t="s">
        <v>20</v>
      </c>
      <c r="BK134" s="267">
        <f>ROUND($L$134*$K$134,2)</f>
        <v>0</v>
      </c>
      <c r="BL134" s="219" t="s">
        <v>140</v>
      </c>
    </row>
    <row r="135" spans="2:64" s="219" customFormat="1" ht="15.75" customHeight="1" hidden="1">
      <c r="B135" s="220"/>
      <c r="C135" s="293" t="s">
        <v>211</v>
      </c>
      <c r="D135" s="293" t="s">
        <v>136</v>
      </c>
      <c r="E135" s="294" t="s">
        <v>556</v>
      </c>
      <c r="F135" s="391" t="s">
        <v>557</v>
      </c>
      <c r="G135" s="392"/>
      <c r="H135" s="392"/>
      <c r="I135" s="392"/>
      <c r="J135" s="295" t="s">
        <v>139</v>
      </c>
      <c r="K135" s="296">
        <v>0</v>
      </c>
      <c r="L135" s="393">
        <v>0</v>
      </c>
      <c r="M135" s="392"/>
      <c r="N135" s="393">
        <f>ROUND($L$135*$K$135,2)</f>
        <v>0</v>
      </c>
      <c r="O135" s="392"/>
      <c r="P135" s="392"/>
      <c r="Q135" s="392"/>
      <c r="R135" s="222"/>
      <c r="T135" s="297"/>
      <c r="U135" s="298" t="s">
        <v>42</v>
      </c>
      <c r="V135" s="299">
        <v>0.107</v>
      </c>
      <c r="W135" s="299">
        <f>$V$135*$K$135</f>
        <v>0</v>
      </c>
      <c r="X135" s="299">
        <v>0</v>
      </c>
      <c r="Y135" s="299">
        <f>$X$135*$K$135</f>
        <v>0</v>
      </c>
      <c r="Z135" s="299">
        <v>0</v>
      </c>
      <c r="AA135" s="300">
        <f>$Z$135*$K$135</f>
        <v>0</v>
      </c>
      <c r="AR135" s="219" t="s">
        <v>140</v>
      </c>
      <c r="AT135" s="219" t="s">
        <v>136</v>
      </c>
      <c r="AU135" s="219" t="s">
        <v>80</v>
      </c>
      <c r="AY135" s="219" t="s">
        <v>135</v>
      </c>
      <c r="BE135" s="267">
        <f>IF($U$135="základní",$N$135,0)</f>
        <v>0</v>
      </c>
      <c r="BF135" s="267">
        <f>IF($U$135="snížená",$N$135,0)</f>
        <v>0</v>
      </c>
      <c r="BG135" s="267">
        <f>IF($U$135="zákl. přenesená",$N$135,0)</f>
        <v>0</v>
      </c>
      <c r="BH135" s="267">
        <f>IF($U$135="sníž. přenesená",$N$135,0)</f>
        <v>0</v>
      </c>
      <c r="BI135" s="267">
        <f>IF($U$135="nulová",$N$135,0)</f>
        <v>0</v>
      </c>
      <c r="BJ135" s="219" t="s">
        <v>20</v>
      </c>
      <c r="BK135" s="267">
        <f>ROUND($L$135*$K$135,2)</f>
        <v>0</v>
      </c>
      <c r="BL135" s="219" t="s">
        <v>140</v>
      </c>
    </row>
    <row r="136" spans="2:64" s="219" customFormat="1" ht="15.75" customHeight="1">
      <c r="B136" s="220"/>
      <c r="C136" s="301" t="s">
        <v>214</v>
      </c>
      <c r="D136" s="301" t="s">
        <v>208</v>
      </c>
      <c r="E136" s="302" t="s">
        <v>237</v>
      </c>
      <c r="F136" s="394" t="s">
        <v>238</v>
      </c>
      <c r="G136" s="395"/>
      <c r="H136" s="395"/>
      <c r="I136" s="395"/>
      <c r="J136" s="303" t="s">
        <v>164</v>
      </c>
      <c r="K136" s="304">
        <v>10.8</v>
      </c>
      <c r="L136" s="393">
        <v>0</v>
      </c>
      <c r="M136" s="392"/>
      <c r="N136" s="396">
        <f>ROUND($L$136*$K$136,2)</f>
        <v>0</v>
      </c>
      <c r="O136" s="392"/>
      <c r="P136" s="392"/>
      <c r="Q136" s="392"/>
      <c r="R136" s="222"/>
      <c r="T136" s="297"/>
      <c r="U136" s="298" t="s">
        <v>42</v>
      </c>
      <c r="V136" s="299">
        <v>0</v>
      </c>
      <c r="W136" s="299">
        <f>$V$136*$K$136</f>
        <v>0</v>
      </c>
      <c r="X136" s="299">
        <v>1.83</v>
      </c>
      <c r="Y136" s="299">
        <f>$X$136*$K$136</f>
        <v>19.764000000000003</v>
      </c>
      <c r="Z136" s="299">
        <v>0</v>
      </c>
      <c r="AA136" s="300">
        <f>$Z$136*$K$136</f>
        <v>0</v>
      </c>
      <c r="AR136" s="219" t="s">
        <v>157</v>
      </c>
      <c r="AT136" s="219" t="s">
        <v>208</v>
      </c>
      <c r="AU136" s="219" t="s">
        <v>80</v>
      </c>
      <c r="AY136" s="219" t="s">
        <v>135</v>
      </c>
      <c r="BE136" s="267">
        <f>IF($U$136="základní",$N$136,0)</f>
        <v>0</v>
      </c>
      <c r="BF136" s="267">
        <f>IF($U$136="snížená",$N$136,0)</f>
        <v>0</v>
      </c>
      <c r="BG136" s="267">
        <f>IF($U$136="zákl. přenesená",$N$136,0)</f>
        <v>0</v>
      </c>
      <c r="BH136" s="267">
        <f>IF($U$136="sníž. přenesená",$N$136,0)</f>
        <v>0</v>
      </c>
      <c r="BI136" s="267">
        <f>IF($U$136="nulová",$N$136,0)</f>
        <v>0</v>
      </c>
      <c r="BJ136" s="219" t="s">
        <v>20</v>
      </c>
      <c r="BK136" s="267">
        <f>ROUND($L$136*$K$136,2)</f>
        <v>0</v>
      </c>
      <c r="BL136" s="219" t="s">
        <v>140</v>
      </c>
    </row>
    <row r="137" spans="2:64" s="219" customFormat="1" ht="27" customHeight="1">
      <c r="B137" s="220"/>
      <c r="C137" s="293" t="s">
        <v>217</v>
      </c>
      <c r="D137" s="293" t="s">
        <v>136</v>
      </c>
      <c r="E137" s="294" t="s">
        <v>240</v>
      </c>
      <c r="F137" s="391" t="s">
        <v>241</v>
      </c>
      <c r="G137" s="392"/>
      <c r="H137" s="392"/>
      <c r="I137" s="392"/>
      <c r="J137" s="295" t="s">
        <v>173</v>
      </c>
      <c r="K137" s="296">
        <v>232.4</v>
      </c>
      <c r="L137" s="393">
        <v>0</v>
      </c>
      <c r="M137" s="392"/>
      <c r="N137" s="393">
        <f>ROUND($L$137*$K$137,2)</f>
        <v>0</v>
      </c>
      <c r="O137" s="392"/>
      <c r="P137" s="392"/>
      <c r="Q137" s="392"/>
      <c r="R137" s="222"/>
      <c r="T137" s="297"/>
      <c r="U137" s="298" t="s">
        <v>42</v>
      </c>
      <c r="V137" s="299">
        <v>0.014</v>
      </c>
      <c r="W137" s="299">
        <f>$V$137*$K$137</f>
        <v>3.2536</v>
      </c>
      <c r="X137" s="299">
        <v>0</v>
      </c>
      <c r="Y137" s="299">
        <f>$X$137*$K$137</f>
        <v>0</v>
      </c>
      <c r="Z137" s="299">
        <v>0</v>
      </c>
      <c r="AA137" s="300">
        <f>$Z$137*$K$137</f>
        <v>0</v>
      </c>
      <c r="AR137" s="219" t="s">
        <v>140</v>
      </c>
      <c r="AT137" s="219" t="s">
        <v>136</v>
      </c>
      <c r="AU137" s="219" t="s">
        <v>80</v>
      </c>
      <c r="AY137" s="219" t="s">
        <v>135</v>
      </c>
      <c r="BE137" s="267">
        <f>IF($U$137="základní",$N$137,0)</f>
        <v>0</v>
      </c>
      <c r="BF137" s="267">
        <f>IF($U$137="snížená",$N$137,0)</f>
        <v>0</v>
      </c>
      <c r="BG137" s="267">
        <f>IF($U$137="zákl. přenesená",$N$137,0)</f>
        <v>0</v>
      </c>
      <c r="BH137" s="267">
        <f>IF($U$137="sníž. přenesená",$N$137,0)</f>
        <v>0</v>
      </c>
      <c r="BI137" s="267">
        <f>IF($U$137="nulová",$N$137,0)</f>
        <v>0</v>
      </c>
      <c r="BJ137" s="219" t="s">
        <v>20</v>
      </c>
      <c r="BK137" s="267">
        <f>ROUND($L$137*$K$137,2)</f>
        <v>0</v>
      </c>
      <c r="BL137" s="219" t="s">
        <v>140</v>
      </c>
    </row>
    <row r="138" spans="2:64" s="219" customFormat="1" ht="27" customHeight="1">
      <c r="B138" s="220"/>
      <c r="C138" s="293" t="s">
        <v>220</v>
      </c>
      <c r="D138" s="293" t="s">
        <v>136</v>
      </c>
      <c r="E138" s="294" t="s">
        <v>246</v>
      </c>
      <c r="F138" s="391" t="s">
        <v>247</v>
      </c>
      <c r="G138" s="392"/>
      <c r="H138" s="392"/>
      <c r="I138" s="392"/>
      <c r="J138" s="295" t="s">
        <v>173</v>
      </c>
      <c r="K138" s="296">
        <v>23.24</v>
      </c>
      <c r="L138" s="393">
        <v>0</v>
      </c>
      <c r="M138" s="392"/>
      <c r="N138" s="393">
        <f>ROUND($L$138*$K$138,2)</f>
        <v>0</v>
      </c>
      <c r="O138" s="392"/>
      <c r="P138" s="392"/>
      <c r="Q138" s="392"/>
      <c r="R138" s="222"/>
      <c r="T138" s="297"/>
      <c r="U138" s="298" t="s">
        <v>42</v>
      </c>
      <c r="V138" s="299">
        <v>0.24</v>
      </c>
      <c r="W138" s="299">
        <f>$V$138*$K$138</f>
        <v>5.5775999999999994</v>
      </c>
      <c r="X138" s="299">
        <v>0</v>
      </c>
      <c r="Y138" s="299">
        <f>$X$138*$K$138</f>
        <v>0</v>
      </c>
      <c r="Z138" s="299">
        <v>0</v>
      </c>
      <c r="AA138" s="300">
        <f>$Z$138*$K$138</f>
        <v>0</v>
      </c>
      <c r="AR138" s="219" t="s">
        <v>140</v>
      </c>
      <c r="AT138" s="219" t="s">
        <v>136</v>
      </c>
      <c r="AU138" s="219" t="s">
        <v>80</v>
      </c>
      <c r="AY138" s="219" t="s">
        <v>135</v>
      </c>
      <c r="BE138" s="267">
        <f>IF($U$138="základní",$N$138,0)</f>
        <v>0</v>
      </c>
      <c r="BF138" s="267">
        <f>IF($U$138="snížená",$N$138,0)</f>
        <v>0</v>
      </c>
      <c r="BG138" s="267">
        <f>IF($U$138="zákl. přenesená",$N$138,0)</f>
        <v>0</v>
      </c>
      <c r="BH138" s="267">
        <f>IF($U$138="sníž. přenesená",$N$138,0)</f>
        <v>0</v>
      </c>
      <c r="BI138" s="267">
        <f>IF($U$138="nulová",$N$138,0)</f>
        <v>0</v>
      </c>
      <c r="BJ138" s="219" t="s">
        <v>20</v>
      </c>
      <c r="BK138" s="267">
        <f>ROUND($L$138*$K$138,2)</f>
        <v>0</v>
      </c>
      <c r="BL138" s="219" t="s">
        <v>140</v>
      </c>
    </row>
    <row r="139" spans="2:64" s="219" customFormat="1" ht="27" customHeight="1">
      <c r="B139" s="220"/>
      <c r="C139" s="293" t="s">
        <v>223</v>
      </c>
      <c r="D139" s="293" t="s">
        <v>136</v>
      </c>
      <c r="E139" s="294" t="s">
        <v>243</v>
      </c>
      <c r="F139" s="391" t="s">
        <v>244</v>
      </c>
      <c r="G139" s="392"/>
      <c r="H139" s="392"/>
      <c r="I139" s="392"/>
      <c r="J139" s="295" t="s">
        <v>173</v>
      </c>
      <c r="K139" s="296">
        <v>23.24</v>
      </c>
      <c r="L139" s="393">
        <v>0</v>
      </c>
      <c r="M139" s="392"/>
      <c r="N139" s="393">
        <f>ROUND($L$139*$K$139,2)</f>
        <v>0</v>
      </c>
      <c r="O139" s="392"/>
      <c r="P139" s="392"/>
      <c r="Q139" s="392"/>
      <c r="R139" s="222"/>
      <c r="T139" s="297"/>
      <c r="U139" s="298" t="s">
        <v>42</v>
      </c>
      <c r="V139" s="299">
        <v>0.164</v>
      </c>
      <c r="W139" s="299">
        <f>$V$139*$K$139</f>
        <v>3.81136</v>
      </c>
      <c r="X139" s="299">
        <v>0</v>
      </c>
      <c r="Y139" s="299">
        <f>$X$139*$K$139</f>
        <v>0</v>
      </c>
      <c r="Z139" s="299">
        <v>0</v>
      </c>
      <c r="AA139" s="300">
        <f>$Z$139*$K$139</f>
        <v>0</v>
      </c>
      <c r="AR139" s="219" t="s">
        <v>140</v>
      </c>
      <c r="AT139" s="219" t="s">
        <v>136</v>
      </c>
      <c r="AU139" s="219" t="s">
        <v>80</v>
      </c>
      <c r="AY139" s="219" t="s">
        <v>135</v>
      </c>
      <c r="BE139" s="267">
        <f>IF($U$139="základní",$N$139,0)</f>
        <v>0</v>
      </c>
      <c r="BF139" s="267">
        <f>IF($U$139="snížená",$N$139,0)</f>
        <v>0</v>
      </c>
      <c r="BG139" s="267">
        <f>IF($U$139="zákl. přenesená",$N$139,0)</f>
        <v>0</v>
      </c>
      <c r="BH139" s="267">
        <f>IF($U$139="sníž. přenesená",$N$139,0)</f>
        <v>0</v>
      </c>
      <c r="BI139" s="267">
        <f>IF($U$139="nulová",$N$139,0)</f>
        <v>0</v>
      </c>
      <c r="BJ139" s="219" t="s">
        <v>20</v>
      </c>
      <c r="BK139" s="267">
        <f>ROUND($L$139*$K$139,2)</f>
        <v>0</v>
      </c>
      <c r="BL139" s="219" t="s">
        <v>140</v>
      </c>
    </row>
    <row r="140" spans="2:63" s="284" customFormat="1" ht="30.75" customHeight="1">
      <c r="B140" s="283"/>
      <c r="D140" s="292" t="s">
        <v>110</v>
      </c>
      <c r="N140" s="389">
        <f>$BK$140</f>
        <v>0</v>
      </c>
      <c r="O140" s="390"/>
      <c r="P140" s="390"/>
      <c r="Q140" s="390"/>
      <c r="R140" s="286"/>
      <c r="T140" s="287"/>
      <c r="W140" s="288">
        <f>$W$141</f>
        <v>13.8</v>
      </c>
      <c r="Y140" s="288">
        <f>$Y$141</f>
        <v>0</v>
      </c>
      <c r="AA140" s="289">
        <f>$AA$141</f>
        <v>0</v>
      </c>
      <c r="AR140" s="290" t="s">
        <v>20</v>
      </c>
      <c r="AT140" s="290" t="s">
        <v>76</v>
      </c>
      <c r="AU140" s="290" t="s">
        <v>20</v>
      </c>
      <c r="AY140" s="290" t="s">
        <v>135</v>
      </c>
      <c r="BK140" s="291">
        <f>$BK$141</f>
        <v>0</v>
      </c>
    </row>
    <row r="141" spans="2:64" s="219" customFormat="1" ht="27" customHeight="1">
      <c r="B141" s="220"/>
      <c r="C141" s="293" t="s">
        <v>226</v>
      </c>
      <c r="D141" s="293" t="s">
        <v>136</v>
      </c>
      <c r="E141" s="294" t="s">
        <v>558</v>
      </c>
      <c r="F141" s="391" t="s">
        <v>559</v>
      </c>
      <c r="G141" s="392"/>
      <c r="H141" s="392"/>
      <c r="I141" s="392"/>
      <c r="J141" s="295" t="s">
        <v>164</v>
      </c>
      <c r="K141" s="296">
        <v>15</v>
      </c>
      <c r="L141" s="393">
        <v>0</v>
      </c>
      <c r="M141" s="392"/>
      <c r="N141" s="393">
        <f>ROUND($L$141*$K$141,2)</f>
        <v>0</v>
      </c>
      <c r="O141" s="392"/>
      <c r="P141" s="392"/>
      <c r="Q141" s="392"/>
      <c r="R141" s="222"/>
      <c r="T141" s="297"/>
      <c r="U141" s="298" t="s">
        <v>42</v>
      </c>
      <c r="V141" s="299">
        <v>0.92</v>
      </c>
      <c r="W141" s="299">
        <f>$V$141*$K$141</f>
        <v>13.8</v>
      </c>
      <c r="X141" s="299">
        <v>0</v>
      </c>
      <c r="Y141" s="299">
        <f>$X$141*$K$141</f>
        <v>0</v>
      </c>
      <c r="Z141" s="299">
        <v>0</v>
      </c>
      <c r="AA141" s="300">
        <f>$Z$141*$K$141</f>
        <v>0</v>
      </c>
      <c r="AR141" s="219" t="s">
        <v>140</v>
      </c>
      <c r="AT141" s="219" t="s">
        <v>136</v>
      </c>
      <c r="AU141" s="219" t="s">
        <v>80</v>
      </c>
      <c r="AY141" s="219" t="s">
        <v>135</v>
      </c>
      <c r="BE141" s="267">
        <f>IF($U$141="základní",$N$141,0)</f>
        <v>0</v>
      </c>
      <c r="BF141" s="267">
        <f>IF($U$141="snížená",$N$141,0)</f>
        <v>0</v>
      </c>
      <c r="BG141" s="267">
        <f>IF($U$141="zákl. přenesená",$N$141,0)</f>
        <v>0</v>
      </c>
      <c r="BH141" s="267">
        <f>IF($U$141="sníž. přenesená",$N$141,0)</f>
        <v>0</v>
      </c>
      <c r="BI141" s="267">
        <f>IF($U$141="nulová",$N$141,0)</f>
        <v>0</v>
      </c>
      <c r="BJ141" s="219" t="s">
        <v>20</v>
      </c>
      <c r="BK141" s="267">
        <f>ROUND($L$141*$K$141,2)</f>
        <v>0</v>
      </c>
      <c r="BL141" s="219" t="s">
        <v>140</v>
      </c>
    </row>
    <row r="142" spans="2:63" s="284" customFormat="1" ht="30.75" customHeight="1">
      <c r="B142" s="283"/>
      <c r="D142" s="292" t="s">
        <v>522</v>
      </c>
      <c r="N142" s="389">
        <f>$BK$142</f>
        <v>0</v>
      </c>
      <c r="O142" s="390"/>
      <c r="P142" s="390"/>
      <c r="Q142" s="390"/>
      <c r="R142" s="286"/>
      <c r="T142" s="287"/>
      <c r="W142" s="288">
        <f>SUM($W$143:$W$157)</f>
        <v>9.089599999999999</v>
      </c>
      <c r="Y142" s="288">
        <f>SUM($Y$143:$Y$157)</f>
        <v>0.13338</v>
      </c>
      <c r="AA142" s="289">
        <f>SUM($AA$143:$AA$157)</f>
        <v>0</v>
      </c>
      <c r="AR142" s="290" t="s">
        <v>20</v>
      </c>
      <c r="AT142" s="290" t="s">
        <v>76</v>
      </c>
      <c r="AU142" s="290" t="s">
        <v>20</v>
      </c>
      <c r="AY142" s="290" t="s">
        <v>135</v>
      </c>
      <c r="BK142" s="291">
        <f>SUM($BK$143:$BK$157)</f>
        <v>0</v>
      </c>
    </row>
    <row r="143" spans="2:64" s="219" customFormat="1" ht="15.75" customHeight="1" hidden="1">
      <c r="B143" s="220"/>
      <c r="C143" s="293" t="s">
        <v>230</v>
      </c>
      <c r="D143" s="293" t="s">
        <v>136</v>
      </c>
      <c r="E143" s="294" t="s">
        <v>560</v>
      </c>
      <c r="F143" s="391" t="s">
        <v>561</v>
      </c>
      <c r="G143" s="392"/>
      <c r="H143" s="392"/>
      <c r="I143" s="392"/>
      <c r="J143" s="295" t="s">
        <v>164</v>
      </c>
      <c r="K143" s="296">
        <v>0</v>
      </c>
      <c r="L143" s="393">
        <v>0</v>
      </c>
      <c r="M143" s="392"/>
      <c r="N143" s="393">
        <f>ROUND($L$143*$K$143,2)</f>
        <v>0</v>
      </c>
      <c r="O143" s="392"/>
      <c r="P143" s="392"/>
      <c r="Q143" s="392"/>
      <c r="R143" s="222"/>
      <c r="T143" s="297"/>
      <c r="U143" s="298" t="s">
        <v>42</v>
      </c>
      <c r="V143" s="299">
        <v>0.696</v>
      </c>
      <c r="W143" s="299">
        <f>$V$143*$K$143</f>
        <v>0</v>
      </c>
      <c r="X143" s="299">
        <v>2.25634</v>
      </c>
      <c r="Y143" s="299">
        <f>$X$143*$K$143</f>
        <v>0</v>
      </c>
      <c r="Z143" s="299">
        <v>0</v>
      </c>
      <c r="AA143" s="300">
        <f>$Z$143*$K$143</f>
        <v>0</v>
      </c>
      <c r="AR143" s="219" t="s">
        <v>140</v>
      </c>
      <c r="AT143" s="219" t="s">
        <v>136</v>
      </c>
      <c r="AU143" s="219" t="s">
        <v>80</v>
      </c>
      <c r="AY143" s="219" t="s">
        <v>135</v>
      </c>
      <c r="BE143" s="267">
        <f>IF($U$143="základní",$N$143,0)</f>
        <v>0</v>
      </c>
      <c r="BF143" s="267">
        <f>IF($U$143="snížená",$N$143,0)</f>
        <v>0</v>
      </c>
      <c r="BG143" s="267">
        <f>IF($U$143="zákl. přenesená",$N$143,0)</f>
        <v>0</v>
      </c>
      <c r="BH143" s="267">
        <f>IF($U$143="sníž. přenesená",$N$143,0)</f>
        <v>0</v>
      </c>
      <c r="BI143" s="267">
        <f>IF($U$143="nulová",$N$143,0)</f>
        <v>0</v>
      </c>
      <c r="BJ143" s="219" t="s">
        <v>20</v>
      </c>
      <c r="BK143" s="267">
        <f>ROUND($L$143*$K$143,2)</f>
        <v>0</v>
      </c>
      <c r="BL143" s="219" t="s">
        <v>140</v>
      </c>
    </row>
    <row r="144" spans="2:64" s="219" customFormat="1" ht="27" customHeight="1">
      <c r="B144" s="220"/>
      <c r="C144" s="293" t="s">
        <v>233</v>
      </c>
      <c r="D144" s="293" t="s">
        <v>136</v>
      </c>
      <c r="E144" s="294" t="s">
        <v>562</v>
      </c>
      <c r="F144" s="391" t="s">
        <v>563</v>
      </c>
      <c r="G144" s="392"/>
      <c r="H144" s="392"/>
      <c r="I144" s="392"/>
      <c r="J144" s="295" t="s">
        <v>139</v>
      </c>
      <c r="K144" s="296">
        <v>98.8</v>
      </c>
      <c r="L144" s="393">
        <v>0</v>
      </c>
      <c r="M144" s="392"/>
      <c r="N144" s="393">
        <f>ROUND($L$144*$K$144,2)</f>
        <v>0</v>
      </c>
      <c r="O144" s="392"/>
      <c r="P144" s="392"/>
      <c r="Q144" s="392"/>
      <c r="R144" s="222"/>
      <c r="T144" s="297"/>
      <c r="U144" s="298" t="s">
        <v>42</v>
      </c>
      <c r="V144" s="299">
        <v>0.092</v>
      </c>
      <c r="W144" s="299">
        <f>$V$144*$K$144</f>
        <v>9.089599999999999</v>
      </c>
      <c r="X144" s="299">
        <v>0.0008</v>
      </c>
      <c r="Y144" s="299">
        <f>$X$144*$K$144</f>
        <v>0.07904</v>
      </c>
      <c r="Z144" s="299">
        <v>0</v>
      </c>
      <c r="AA144" s="300">
        <f>$Z$144*$K$144</f>
        <v>0</v>
      </c>
      <c r="AR144" s="219" t="s">
        <v>140</v>
      </c>
      <c r="AT144" s="219" t="s">
        <v>136</v>
      </c>
      <c r="AU144" s="219" t="s">
        <v>80</v>
      </c>
      <c r="AY144" s="219" t="s">
        <v>135</v>
      </c>
      <c r="BE144" s="267">
        <f>IF($U$144="základní",$N$144,0)</f>
        <v>0</v>
      </c>
      <c r="BF144" s="267">
        <f>IF($U$144="snížená",$N$144,0)</f>
        <v>0</v>
      </c>
      <c r="BG144" s="267">
        <f>IF($U$144="zákl. přenesená",$N$144,0)</f>
        <v>0</v>
      </c>
      <c r="BH144" s="267">
        <f>IF($U$144="sníž. přenesená",$N$144,0)</f>
        <v>0</v>
      </c>
      <c r="BI144" s="267">
        <f>IF($U$144="nulová",$N$144,0)</f>
        <v>0</v>
      </c>
      <c r="BJ144" s="219" t="s">
        <v>20</v>
      </c>
      <c r="BK144" s="267">
        <f>ROUND($L$144*$K$144,2)</f>
        <v>0</v>
      </c>
      <c r="BL144" s="219" t="s">
        <v>140</v>
      </c>
    </row>
    <row r="145" spans="2:64" s="219" customFormat="1" ht="27" customHeight="1">
      <c r="B145" s="220"/>
      <c r="C145" s="301" t="s">
        <v>236</v>
      </c>
      <c r="D145" s="301" t="s">
        <v>208</v>
      </c>
      <c r="E145" s="302" t="s">
        <v>564</v>
      </c>
      <c r="F145" s="394" t="s">
        <v>565</v>
      </c>
      <c r="G145" s="395"/>
      <c r="H145" s="395"/>
      <c r="I145" s="395"/>
      <c r="J145" s="303" t="s">
        <v>139</v>
      </c>
      <c r="K145" s="304">
        <v>108.68</v>
      </c>
      <c r="L145" s="396">
        <v>0</v>
      </c>
      <c r="M145" s="395"/>
      <c r="N145" s="396">
        <f>ROUND($L$145*$K$145,2)</f>
        <v>0</v>
      </c>
      <c r="O145" s="392"/>
      <c r="P145" s="392"/>
      <c r="Q145" s="392"/>
      <c r="R145" s="222"/>
      <c r="T145" s="297"/>
      <c r="U145" s="298" t="s">
        <v>42</v>
      </c>
      <c r="V145" s="299">
        <v>0</v>
      </c>
      <c r="W145" s="299">
        <f>$V$145*$K$145</f>
        <v>0</v>
      </c>
      <c r="X145" s="299">
        <v>0.0005</v>
      </c>
      <c r="Y145" s="299">
        <f>$X$145*$K$145</f>
        <v>0.054340000000000006</v>
      </c>
      <c r="Z145" s="299">
        <v>0</v>
      </c>
      <c r="AA145" s="300">
        <f>$Z$145*$K$145</f>
        <v>0</v>
      </c>
      <c r="AR145" s="219" t="s">
        <v>157</v>
      </c>
      <c r="AT145" s="219" t="s">
        <v>208</v>
      </c>
      <c r="AU145" s="219" t="s">
        <v>80</v>
      </c>
      <c r="AY145" s="219" t="s">
        <v>135</v>
      </c>
      <c r="BE145" s="267">
        <f>IF($U$145="základní",$N$145,0)</f>
        <v>0</v>
      </c>
      <c r="BF145" s="267">
        <f>IF($U$145="snížená",$N$145,0)</f>
        <v>0</v>
      </c>
      <c r="BG145" s="267">
        <f>IF($U$145="zákl. přenesená",$N$145,0)</f>
        <v>0</v>
      </c>
      <c r="BH145" s="267">
        <f>IF($U$145="sníž. přenesená",$N$145,0)</f>
        <v>0</v>
      </c>
      <c r="BI145" s="267">
        <f>IF($U$145="nulová",$N$145,0)</f>
        <v>0</v>
      </c>
      <c r="BJ145" s="219" t="s">
        <v>20</v>
      </c>
      <c r="BK145" s="267">
        <f>ROUND($L$145*$K$145,2)</f>
        <v>0</v>
      </c>
      <c r="BL145" s="219" t="s">
        <v>140</v>
      </c>
    </row>
    <row r="146" spans="2:64" s="219" customFormat="1" ht="15.75" customHeight="1" hidden="1">
      <c r="B146" s="220"/>
      <c r="C146" s="293" t="s">
        <v>239</v>
      </c>
      <c r="D146" s="293" t="s">
        <v>136</v>
      </c>
      <c r="E146" s="294" t="s">
        <v>566</v>
      </c>
      <c r="F146" s="391" t="s">
        <v>567</v>
      </c>
      <c r="G146" s="392"/>
      <c r="H146" s="392"/>
      <c r="I146" s="392"/>
      <c r="J146" s="295" t="s">
        <v>296</v>
      </c>
      <c r="K146" s="296">
        <v>0</v>
      </c>
      <c r="L146" s="393">
        <v>0</v>
      </c>
      <c r="M146" s="392"/>
      <c r="N146" s="393">
        <f>ROUND($L$146*$K$146,2)</f>
        <v>0</v>
      </c>
      <c r="O146" s="392"/>
      <c r="P146" s="392"/>
      <c r="Q146" s="392"/>
      <c r="R146" s="222"/>
      <c r="T146" s="297"/>
      <c r="U146" s="298" t="s">
        <v>42</v>
      </c>
      <c r="V146" s="299">
        <v>0.507</v>
      </c>
      <c r="W146" s="299">
        <f>$V$146*$K$146</f>
        <v>0</v>
      </c>
      <c r="X146" s="299">
        <v>0</v>
      </c>
      <c r="Y146" s="299">
        <f>$X$146*$K$146</f>
        <v>0</v>
      </c>
      <c r="Z146" s="299">
        <v>0.02961</v>
      </c>
      <c r="AA146" s="300">
        <f>$Z$146*$K$146</f>
        <v>0</v>
      </c>
      <c r="AR146" s="219" t="s">
        <v>140</v>
      </c>
      <c r="AT146" s="219" t="s">
        <v>136</v>
      </c>
      <c r="AU146" s="219" t="s">
        <v>80</v>
      </c>
      <c r="AY146" s="219" t="s">
        <v>135</v>
      </c>
      <c r="BE146" s="267">
        <f>IF($U$146="základní",$N$146,0)</f>
        <v>0</v>
      </c>
      <c r="BF146" s="267">
        <f>IF($U$146="snížená",$N$146,0)</f>
        <v>0</v>
      </c>
      <c r="BG146" s="267">
        <f>IF($U$146="zákl. přenesená",$N$146,0)</f>
        <v>0</v>
      </c>
      <c r="BH146" s="267">
        <f>IF($U$146="sníž. přenesená",$N$146,0)</f>
        <v>0</v>
      </c>
      <c r="BI146" s="267">
        <f>IF($U$146="nulová",$N$146,0)</f>
        <v>0</v>
      </c>
      <c r="BJ146" s="219" t="s">
        <v>20</v>
      </c>
      <c r="BK146" s="267">
        <f>ROUND($L$146*$K$146,2)</f>
        <v>0</v>
      </c>
      <c r="BL146" s="219" t="s">
        <v>140</v>
      </c>
    </row>
    <row r="147" spans="2:64" s="219" customFormat="1" ht="27" customHeight="1" hidden="1">
      <c r="B147" s="220"/>
      <c r="C147" s="301" t="s">
        <v>242</v>
      </c>
      <c r="D147" s="301" t="s">
        <v>208</v>
      </c>
      <c r="E147" s="302" t="s">
        <v>568</v>
      </c>
      <c r="F147" s="394" t="s">
        <v>569</v>
      </c>
      <c r="G147" s="395"/>
      <c r="H147" s="395"/>
      <c r="I147" s="395"/>
      <c r="J147" s="303" t="s">
        <v>296</v>
      </c>
      <c r="K147" s="304">
        <v>0</v>
      </c>
      <c r="L147" s="396">
        <v>0</v>
      </c>
      <c r="M147" s="395"/>
      <c r="N147" s="396">
        <f>ROUND($L$147*$K$147,2)</f>
        <v>0</v>
      </c>
      <c r="O147" s="392"/>
      <c r="P147" s="392"/>
      <c r="Q147" s="392"/>
      <c r="R147" s="222"/>
      <c r="T147" s="297"/>
      <c r="U147" s="298" t="s">
        <v>42</v>
      </c>
      <c r="V147" s="299">
        <v>0</v>
      </c>
      <c r="W147" s="299">
        <f>$V$147*$K$147</f>
        <v>0</v>
      </c>
      <c r="X147" s="299">
        <v>0.02</v>
      </c>
      <c r="Y147" s="299">
        <f>$X$147*$K$147</f>
        <v>0</v>
      </c>
      <c r="Z147" s="299">
        <v>0</v>
      </c>
      <c r="AA147" s="300">
        <f>$Z$147*$K$147</f>
        <v>0</v>
      </c>
      <c r="AR147" s="219" t="s">
        <v>157</v>
      </c>
      <c r="AT147" s="219" t="s">
        <v>208</v>
      </c>
      <c r="AU147" s="219" t="s">
        <v>80</v>
      </c>
      <c r="AY147" s="219" t="s">
        <v>135</v>
      </c>
      <c r="BE147" s="267">
        <f>IF($U$147="základní",$N$147,0)</f>
        <v>0</v>
      </c>
      <c r="BF147" s="267">
        <f>IF($U$147="snížená",$N$147,0)</f>
        <v>0</v>
      </c>
      <c r="BG147" s="267">
        <f>IF($U$147="zákl. přenesená",$N$147,0)</f>
        <v>0</v>
      </c>
      <c r="BH147" s="267">
        <f>IF($U$147="sníž. přenesená",$N$147,0)</f>
        <v>0</v>
      </c>
      <c r="BI147" s="267">
        <f>IF($U$147="nulová",$N$147,0)</f>
        <v>0</v>
      </c>
      <c r="BJ147" s="219" t="s">
        <v>20</v>
      </c>
      <c r="BK147" s="267">
        <f>ROUND($L$147*$K$147,2)</f>
        <v>0</v>
      </c>
      <c r="BL147" s="219" t="s">
        <v>140</v>
      </c>
    </row>
    <row r="148" spans="2:64" s="219" customFormat="1" ht="27" customHeight="1" hidden="1">
      <c r="B148" s="220"/>
      <c r="C148" s="293" t="s">
        <v>245</v>
      </c>
      <c r="D148" s="293" t="s">
        <v>136</v>
      </c>
      <c r="E148" s="294" t="s">
        <v>570</v>
      </c>
      <c r="F148" s="391" t="s">
        <v>571</v>
      </c>
      <c r="G148" s="392"/>
      <c r="H148" s="392"/>
      <c r="I148" s="392"/>
      <c r="J148" s="295" t="s">
        <v>296</v>
      </c>
      <c r="K148" s="296">
        <v>0</v>
      </c>
      <c r="L148" s="393">
        <v>0</v>
      </c>
      <c r="M148" s="392"/>
      <c r="N148" s="393">
        <f>ROUND($L$148*$K$148,2)</f>
        <v>0</v>
      </c>
      <c r="O148" s="392"/>
      <c r="P148" s="392"/>
      <c r="Q148" s="392"/>
      <c r="R148" s="222"/>
      <c r="T148" s="297"/>
      <c r="U148" s="298" t="s">
        <v>42</v>
      </c>
      <c r="V148" s="299">
        <v>0.465</v>
      </c>
      <c r="W148" s="299">
        <f>$V$148*$K$148</f>
        <v>0</v>
      </c>
      <c r="X148" s="299">
        <v>0</v>
      </c>
      <c r="Y148" s="299">
        <f>$X$148*$K$148</f>
        <v>0</v>
      </c>
      <c r="Z148" s="299">
        <v>0.02517</v>
      </c>
      <c r="AA148" s="300">
        <f>$Z$148*$K$148</f>
        <v>0</v>
      </c>
      <c r="AR148" s="219" t="s">
        <v>140</v>
      </c>
      <c r="AT148" s="219" t="s">
        <v>136</v>
      </c>
      <c r="AU148" s="219" t="s">
        <v>80</v>
      </c>
      <c r="AY148" s="219" t="s">
        <v>135</v>
      </c>
      <c r="BE148" s="267">
        <f>IF($U$148="základní",$N$148,0)</f>
        <v>0</v>
      </c>
      <c r="BF148" s="267">
        <f>IF($U$148="snížená",$N$148,0)</f>
        <v>0</v>
      </c>
      <c r="BG148" s="267">
        <f>IF($U$148="zákl. přenesená",$N$148,0)</f>
        <v>0</v>
      </c>
      <c r="BH148" s="267">
        <f>IF($U$148="sníž. přenesená",$N$148,0)</f>
        <v>0</v>
      </c>
      <c r="BI148" s="267">
        <f>IF($U$148="nulová",$N$148,0)</f>
        <v>0</v>
      </c>
      <c r="BJ148" s="219" t="s">
        <v>20</v>
      </c>
      <c r="BK148" s="267">
        <f>ROUND($L$148*$K$148,2)</f>
        <v>0</v>
      </c>
      <c r="BL148" s="219" t="s">
        <v>140</v>
      </c>
    </row>
    <row r="149" spans="2:64" s="219" customFormat="1" ht="15.75" customHeight="1" hidden="1">
      <c r="B149" s="220"/>
      <c r="C149" s="301" t="s">
        <v>248</v>
      </c>
      <c r="D149" s="301" t="s">
        <v>208</v>
      </c>
      <c r="E149" s="302" t="s">
        <v>572</v>
      </c>
      <c r="F149" s="394" t="s">
        <v>573</v>
      </c>
      <c r="G149" s="395"/>
      <c r="H149" s="395"/>
      <c r="I149" s="395"/>
      <c r="J149" s="303" t="s">
        <v>296</v>
      </c>
      <c r="K149" s="304">
        <v>0</v>
      </c>
      <c r="L149" s="396">
        <v>0</v>
      </c>
      <c r="M149" s="395"/>
      <c r="N149" s="396">
        <f>ROUND($L$149*$K$149,2)</f>
        <v>0</v>
      </c>
      <c r="O149" s="392"/>
      <c r="P149" s="392"/>
      <c r="Q149" s="392"/>
      <c r="R149" s="222"/>
      <c r="T149" s="297"/>
      <c r="U149" s="298" t="s">
        <v>42</v>
      </c>
      <c r="V149" s="299">
        <v>0</v>
      </c>
      <c r="W149" s="299">
        <f>$V$149*$K$149</f>
        <v>0</v>
      </c>
      <c r="X149" s="299">
        <v>0.0255</v>
      </c>
      <c r="Y149" s="299">
        <f>$X$149*$K$149</f>
        <v>0</v>
      </c>
      <c r="Z149" s="299">
        <v>0</v>
      </c>
      <c r="AA149" s="300">
        <f>$Z$149*$K$149</f>
        <v>0</v>
      </c>
      <c r="AR149" s="219" t="s">
        <v>157</v>
      </c>
      <c r="AT149" s="219" t="s">
        <v>208</v>
      </c>
      <c r="AU149" s="219" t="s">
        <v>80</v>
      </c>
      <c r="AY149" s="219" t="s">
        <v>135</v>
      </c>
      <c r="BE149" s="267">
        <f>IF($U$149="základní",$N$149,0)</f>
        <v>0</v>
      </c>
      <c r="BF149" s="267">
        <f>IF($U$149="snížená",$N$149,0)</f>
        <v>0</v>
      </c>
      <c r="BG149" s="267">
        <f>IF($U$149="zákl. přenesená",$N$149,0)</f>
        <v>0</v>
      </c>
      <c r="BH149" s="267">
        <f>IF($U$149="sníž. přenesená",$N$149,0)</f>
        <v>0</v>
      </c>
      <c r="BI149" s="267">
        <f>IF($U$149="nulová",$N$149,0)</f>
        <v>0</v>
      </c>
      <c r="BJ149" s="219" t="s">
        <v>20</v>
      </c>
      <c r="BK149" s="267">
        <f>ROUND($L$149*$K$149,2)</f>
        <v>0</v>
      </c>
      <c r="BL149" s="219" t="s">
        <v>140</v>
      </c>
    </row>
    <row r="150" spans="2:64" s="219" customFormat="1" ht="27" customHeight="1" hidden="1">
      <c r="B150" s="220"/>
      <c r="C150" s="293" t="s">
        <v>251</v>
      </c>
      <c r="D150" s="293" t="s">
        <v>136</v>
      </c>
      <c r="E150" s="294" t="s">
        <v>574</v>
      </c>
      <c r="F150" s="391" t="s">
        <v>575</v>
      </c>
      <c r="G150" s="392"/>
      <c r="H150" s="392"/>
      <c r="I150" s="392"/>
      <c r="J150" s="295" t="s">
        <v>139</v>
      </c>
      <c r="K150" s="296">
        <v>0</v>
      </c>
      <c r="L150" s="393">
        <v>0</v>
      </c>
      <c r="M150" s="392"/>
      <c r="N150" s="393">
        <f>ROUND($L$150*$K$150,2)</f>
        <v>0</v>
      </c>
      <c r="O150" s="392"/>
      <c r="P150" s="392"/>
      <c r="Q150" s="392"/>
      <c r="R150" s="222"/>
      <c r="T150" s="297"/>
      <c r="U150" s="298" t="s">
        <v>42</v>
      </c>
      <c r="V150" s="299">
        <v>0.111</v>
      </c>
      <c r="W150" s="299">
        <f>$V$150*$K$150</f>
        <v>0</v>
      </c>
      <c r="X150" s="299">
        <v>0</v>
      </c>
      <c r="Y150" s="299">
        <f>$X$150*$K$150</f>
        <v>0</v>
      </c>
      <c r="Z150" s="299">
        <v>0</v>
      </c>
      <c r="AA150" s="300">
        <f>$Z$150*$K$150</f>
        <v>0</v>
      </c>
      <c r="AR150" s="219" t="s">
        <v>140</v>
      </c>
      <c r="AT150" s="219" t="s">
        <v>136</v>
      </c>
      <c r="AU150" s="219" t="s">
        <v>80</v>
      </c>
      <c r="AY150" s="219" t="s">
        <v>135</v>
      </c>
      <c r="BE150" s="267">
        <f>IF($U$150="základní",$N$150,0)</f>
        <v>0</v>
      </c>
      <c r="BF150" s="267">
        <f>IF($U$150="snížená",$N$150,0)</f>
        <v>0</v>
      </c>
      <c r="BG150" s="267">
        <f>IF($U$150="zákl. přenesená",$N$150,0)</f>
        <v>0</v>
      </c>
      <c r="BH150" s="267">
        <f>IF($U$150="sníž. přenesená",$N$150,0)</f>
        <v>0</v>
      </c>
      <c r="BI150" s="267">
        <f>IF($U$150="nulová",$N$150,0)</f>
        <v>0</v>
      </c>
      <c r="BJ150" s="219" t="s">
        <v>20</v>
      </c>
      <c r="BK150" s="267">
        <f>ROUND($L$150*$K$150,2)</f>
        <v>0</v>
      </c>
      <c r="BL150" s="219" t="s">
        <v>140</v>
      </c>
    </row>
    <row r="151" spans="2:64" s="219" customFormat="1" ht="27" customHeight="1" hidden="1">
      <c r="B151" s="220"/>
      <c r="C151" s="293" t="s">
        <v>254</v>
      </c>
      <c r="D151" s="293" t="s">
        <v>136</v>
      </c>
      <c r="E151" s="294" t="s">
        <v>576</v>
      </c>
      <c r="F151" s="391" t="s">
        <v>577</v>
      </c>
      <c r="G151" s="392"/>
      <c r="H151" s="392"/>
      <c r="I151" s="392"/>
      <c r="J151" s="295" t="s">
        <v>139</v>
      </c>
      <c r="K151" s="296">
        <v>0</v>
      </c>
      <c r="L151" s="393">
        <v>0</v>
      </c>
      <c r="M151" s="392"/>
      <c r="N151" s="393">
        <f>ROUND($L$151*$K$151,2)</f>
        <v>0</v>
      </c>
      <c r="O151" s="392"/>
      <c r="P151" s="392"/>
      <c r="Q151" s="392"/>
      <c r="R151" s="222"/>
      <c r="T151" s="297"/>
      <c r="U151" s="298" t="s">
        <v>42</v>
      </c>
      <c r="V151" s="299">
        <v>0.603</v>
      </c>
      <c r="W151" s="299">
        <f>$V$151*$K$151</f>
        <v>0</v>
      </c>
      <c r="X151" s="299">
        <v>0.00022</v>
      </c>
      <c r="Y151" s="299">
        <f>$X$151*$K$151</f>
        <v>0</v>
      </c>
      <c r="Z151" s="299">
        <v>0</v>
      </c>
      <c r="AA151" s="300">
        <f>$Z$151*$K$151</f>
        <v>0</v>
      </c>
      <c r="AR151" s="219" t="s">
        <v>140</v>
      </c>
      <c r="AT151" s="219" t="s">
        <v>136</v>
      </c>
      <c r="AU151" s="219" t="s">
        <v>80</v>
      </c>
      <c r="AY151" s="219" t="s">
        <v>135</v>
      </c>
      <c r="BE151" s="267">
        <f>IF($U$151="základní",$N$151,0)</f>
        <v>0</v>
      </c>
      <c r="BF151" s="267">
        <f>IF($U$151="snížená",$N$151,0)</f>
        <v>0</v>
      </c>
      <c r="BG151" s="267">
        <f>IF($U$151="zákl. přenesená",$N$151,0)</f>
        <v>0</v>
      </c>
      <c r="BH151" s="267">
        <f>IF($U$151="sníž. přenesená",$N$151,0)</f>
        <v>0</v>
      </c>
      <c r="BI151" s="267">
        <f>IF($U$151="nulová",$N$151,0)</f>
        <v>0</v>
      </c>
      <c r="BJ151" s="219" t="s">
        <v>20</v>
      </c>
      <c r="BK151" s="267">
        <f>ROUND($L$151*$K$151,2)</f>
        <v>0</v>
      </c>
      <c r="BL151" s="219" t="s">
        <v>140</v>
      </c>
    </row>
    <row r="152" spans="2:64" s="219" customFormat="1" ht="27" customHeight="1" hidden="1">
      <c r="B152" s="220"/>
      <c r="C152" s="293" t="s">
        <v>257</v>
      </c>
      <c r="D152" s="293" t="s">
        <v>136</v>
      </c>
      <c r="E152" s="294" t="s">
        <v>578</v>
      </c>
      <c r="F152" s="391" t="s">
        <v>579</v>
      </c>
      <c r="G152" s="392"/>
      <c r="H152" s="392"/>
      <c r="I152" s="392"/>
      <c r="J152" s="295" t="s">
        <v>296</v>
      </c>
      <c r="K152" s="296">
        <v>0</v>
      </c>
      <c r="L152" s="393">
        <v>0</v>
      </c>
      <c r="M152" s="392"/>
      <c r="N152" s="393">
        <f>ROUND($L$152*$K$152,2)</f>
        <v>0</v>
      </c>
      <c r="O152" s="392"/>
      <c r="P152" s="392"/>
      <c r="Q152" s="392"/>
      <c r="R152" s="222"/>
      <c r="T152" s="297"/>
      <c r="U152" s="298" t="s">
        <v>42</v>
      </c>
      <c r="V152" s="299">
        <v>0.365</v>
      </c>
      <c r="W152" s="299">
        <f>$V$152*$K$152</f>
        <v>0</v>
      </c>
      <c r="X152" s="299">
        <v>0.08266</v>
      </c>
      <c r="Y152" s="299">
        <f>$X$152*$K$152</f>
        <v>0</v>
      </c>
      <c r="Z152" s="299">
        <v>0</v>
      </c>
      <c r="AA152" s="300">
        <f>$Z$152*$K$152</f>
        <v>0</v>
      </c>
      <c r="AR152" s="219" t="s">
        <v>140</v>
      </c>
      <c r="AT152" s="219" t="s">
        <v>136</v>
      </c>
      <c r="AU152" s="219" t="s">
        <v>80</v>
      </c>
      <c r="AY152" s="219" t="s">
        <v>135</v>
      </c>
      <c r="BE152" s="267">
        <f>IF($U$152="základní",$N$152,0)</f>
        <v>0</v>
      </c>
      <c r="BF152" s="267">
        <f>IF($U$152="snížená",$N$152,0)</f>
        <v>0</v>
      </c>
      <c r="BG152" s="267">
        <f>IF($U$152="zákl. přenesená",$N$152,0)</f>
        <v>0</v>
      </c>
      <c r="BH152" s="267">
        <f>IF($U$152="sníž. přenesená",$N$152,0)</f>
        <v>0</v>
      </c>
      <c r="BI152" s="267">
        <f>IF($U$152="nulová",$N$152,0)</f>
        <v>0</v>
      </c>
      <c r="BJ152" s="219" t="s">
        <v>20</v>
      </c>
      <c r="BK152" s="267">
        <f>ROUND($L$152*$K$152,2)</f>
        <v>0</v>
      </c>
      <c r="BL152" s="219" t="s">
        <v>140</v>
      </c>
    </row>
    <row r="153" spans="2:64" s="219" customFormat="1" ht="27" customHeight="1" hidden="1">
      <c r="B153" s="220"/>
      <c r="C153" s="301" t="s">
        <v>260</v>
      </c>
      <c r="D153" s="301" t="s">
        <v>208</v>
      </c>
      <c r="E153" s="302" t="s">
        <v>580</v>
      </c>
      <c r="F153" s="394" t="s">
        <v>581</v>
      </c>
      <c r="G153" s="395"/>
      <c r="H153" s="395"/>
      <c r="I153" s="395"/>
      <c r="J153" s="303" t="s">
        <v>296</v>
      </c>
      <c r="K153" s="304">
        <v>0</v>
      </c>
      <c r="L153" s="396">
        <v>0</v>
      </c>
      <c r="M153" s="395"/>
      <c r="N153" s="396">
        <f>ROUND($L$153*$K$153,2)</f>
        <v>0</v>
      </c>
      <c r="O153" s="392"/>
      <c r="P153" s="392"/>
      <c r="Q153" s="392"/>
      <c r="R153" s="222"/>
      <c r="T153" s="297"/>
      <c r="U153" s="298" t="s">
        <v>42</v>
      </c>
      <c r="V153" s="299">
        <v>0</v>
      </c>
      <c r="W153" s="299">
        <f>$V$153*$K$153</f>
        <v>0</v>
      </c>
      <c r="X153" s="299">
        <v>0.1005</v>
      </c>
      <c r="Y153" s="299">
        <f>$X$153*$K$153</f>
        <v>0</v>
      </c>
      <c r="Z153" s="299">
        <v>0</v>
      </c>
      <c r="AA153" s="300">
        <f>$Z$153*$K$153</f>
        <v>0</v>
      </c>
      <c r="AR153" s="219" t="s">
        <v>157</v>
      </c>
      <c r="AT153" s="219" t="s">
        <v>208</v>
      </c>
      <c r="AU153" s="219" t="s">
        <v>80</v>
      </c>
      <c r="AY153" s="219" t="s">
        <v>135</v>
      </c>
      <c r="BE153" s="267">
        <f>IF($U$153="základní",$N$153,0)</f>
        <v>0</v>
      </c>
      <c r="BF153" s="267">
        <f>IF($U$153="snížená",$N$153,0)</f>
        <v>0</v>
      </c>
      <c r="BG153" s="267">
        <f>IF($U$153="zákl. přenesená",$N$153,0)</f>
        <v>0</v>
      </c>
      <c r="BH153" s="267">
        <f>IF($U$153="sníž. přenesená",$N$153,0)</f>
        <v>0</v>
      </c>
      <c r="BI153" s="267">
        <f>IF($U$153="nulová",$N$153,0)</f>
        <v>0</v>
      </c>
      <c r="BJ153" s="219" t="s">
        <v>20</v>
      </c>
      <c r="BK153" s="267">
        <f>ROUND($L$153*$K$153,2)</f>
        <v>0</v>
      </c>
      <c r="BL153" s="219" t="s">
        <v>140</v>
      </c>
    </row>
    <row r="154" spans="2:64" s="219" customFormat="1" ht="27" customHeight="1" hidden="1">
      <c r="B154" s="220"/>
      <c r="C154" s="293" t="s">
        <v>263</v>
      </c>
      <c r="D154" s="293" t="s">
        <v>136</v>
      </c>
      <c r="E154" s="294" t="s">
        <v>582</v>
      </c>
      <c r="F154" s="391" t="s">
        <v>583</v>
      </c>
      <c r="G154" s="392"/>
      <c r="H154" s="392"/>
      <c r="I154" s="392"/>
      <c r="J154" s="295" t="s">
        <v>160</v>
      </c>
      <c r="K154" s="296">
        <v>0</v>
      </c>
      <c r="L154" s="393">
        <v>0</v>
      </c>
      <c r="M154" s="392"/>
      <c r="N154" s="393">
        <f>ROUND($L$154*$K$154,2)</f>
        <v>0</v>
      </c>
      <c r="O154" s="392"/>
      <c r="P154" s="392"/>
      <c r="Q154" s="392"/>
      <c r="R154" s="222"/>
      <c r="T154" s="297"/>
      <c r="U154" s="298" t="s">
        <v>42</v>
      </c>
      <c r="V154" s="299">
        <v>0.28</v>
      </c>
      <c r="W154" s="299">
        <f>$V$154*$K$154</f>
        <v>0</v>
      </c>
      <c r="X154" s="299">
        <v>0</v>
      </c>
      <c r="Y154" s="299">
        <f>$X$154*$K$154</f>
        <v>0</v>
      </c>
      <c r="Z154" s="299">
        <v>0</v>
      </c>
      <c r="AA154" s="300">
        <f>$Z$154*$K$154</f>
        <v>0</v>
      </c>
      <c r="AR154" s="219" t="s">
        <v>140</v>
      </c>
      <c r="AT154" s="219" t="s">
        <v>136</v>
      </c>
      <c r="AU154" s="219" t="s">
        <v>80</v>
      </c>
      <c r="AY154" s="219" t="s">
        <v>135</v>
      </c>
      <c r="BE154" s="267">
        <f>IF($U$154="základní",$N$154,0)</f>
        <v>0</v>
      </c>
      <c r="BF154" s="267">
        <f>IF($U$154="snížená",$N$154,0)</f>
        <v>0</v>
      </c>
      <c r="BG154" s="267">
        <f>IF($U$154="zákl. přenesená",$N$154,0)</f>
        <v>0</v>
      </c>
      <c r="BH154" s="267">
        <f>IF($U$154="sníž. přenesená",$N$154,0)</f>
        <v>0</v>
      </c>
      <c r="BI154" s="267">
        <f>IF($U$154="nulová",$N$154,0)</f>
        <v>0</v>
      </c>
      <c r="BJ154" s="219" t="s">
        <v>20</v>
      </c>
      <c r="BK154" s="267">
        <f>ROUND($L$154*$K$154,2)</f>
        <v>0</v>
      </c>
      <c r="BL154" s="219" t="s">
        <v>140</v>
      </c>
    </row>
    <row r="155" spans="2:64" s="219" customFormat="1" ht="39" customHeight="1" hidden="1">
      <c r="B155" s="220"/>
      <c r="C155" s="293" t="s">
        <v>266</v>
      </c>
      <c r="D155" s="293" t="s">
        <v>136</v>
      </c>
      <c r="E155" s="294" t="s">
        <v>584</v>
      </c>
      <c r="F155" s="391" t="s">
        <v>585</v>
      </c>
      <c r="G155" s="392"/>
      <c r="H155" s="392"/>
      <c r="I155" s="392"/>
      <c r="J155" s="295" t="s">
        <v>160</v>
      </c>
      <c r="K155" s="296">
        <v>0</v>
      </c>
      <c r="L155" s="393">
        <v>0</v>
      </c>
      <c r="M155" s="392"/>
      <c r="N155" s="393">
        <f>ROUND($L$155*$K$155,2)</f>
        <v>0</v>
      </c>
      <c r="O155" s="392"/>
      <c r="P155" s="392"/>
      <c r="Q155" s="392"/>
      <c r="R155" s="222"/>
      <c r="T155" s="297"/>
      <c r="U155" s="298" t="s">
        <v>42</v>
      </c>
      <c r="V155" s="299">
        <v>0.28</v>
      </c>
      <c r="W155" s="299">
        <f>$V$155*$K$155</f>
        <v>0</v>
      </c>
      <c r="X155" s="299">
        <v>0</v>
      </c>
      <c r="Y155" s="299">
        <f>$X$155*$K$155</f>
        <v>0</v>
      </c>
      <c r="Z155" s="299">
        <v>0</v>
      </c>
      <c r="AA155" s="300">
        <f>$Z$155*$K$155</f>
        <v>0</v>
      </c>
      <c r="AR155" s="219" t="s">
        <v>140</v>
      </c>
      <c r="AT155" s="219" t="s">
        <v>136</v>
      </c>
      <c r="AU155" s="219" t="s">
        <v>80</v>
      </c>
      <c r="AY155" s="219" t="s">
        <v>135</v>
      </c>
      <c r="BE155" s="267">
        <f>IF($U$155="základní",$N$155,0)</f>
        <v>0</v>
      </c>
      <c r="BF155" s="267">
        <f>IF($U$155="snížená",$N$155,0)</f>
        <v>0</v>
      </c>
      <c r="BG155" s="267">
        <f>IF($U$155="zákl. přenesená",$N$155,0)</f>
        <v>0</v>
      </c>
      <c r="BH155" s="267">
        <f>IF($U$155="sníž. přenesená",$N$155,0)</f>
        <v>0</v>
      </c>
      <c r="BI155" s="267">
        <f>IF($U$155="nulová",$N$155,0)</f>
        <v>0</v>
      </c>
      <c r="BJ155" s="219" t="s">
        <v>20</v>
      </c>
      <c r="BK155" s="267">
        <f>ROUND($L$155*$K$155,2)</f>
        <v>0</v>
      </c>
      <c r="BL155" s="219" t="s">
        <v>140</v>
      </c>
    </row>
    <row r="156" spans="2:64" s="219" customFormat="1" ht="27" customHeight="1" hidden="1">
      <c r="B156" s="220"/>
      <c r="C156" s="293" t="s">
        <v>269</v>
      </c>
      <c r="D156" s="293" t="s">
        <v>136</v>
      </c>
      <c r="E156" s="294" t="s">
        <v>586</v>
      </c>
      <c r="F156" s="391" t="s">
        <v>587</v>
      </c>
      <c r="G156" s="392"/>
      <c r="H156" s="392"/>
      <c r="I156" s="392"/>
      <c r="J156" s="295" t="s">
        <v>160</v>
      </c>
      <c r="K156" s="296">
        <v>0</v>
      </c>
      <c r="L156" s="393">
        <v>0</v>
      </c>
      <c r="M156" s="392"/>
      <c r="N156" s="393">
        <f>ROUND($L$156*$K$156,2)</f>
        <v>0</v>
      </c>
      <c r="O156" s="392"/>
      <c r="P156" s="392"/>
      <c r="Q156" s="392"/>
      <c r="R156" s="222"/>
      <c r="T156" s="297"/>
      <c r="U156" s="298" t="s">
        <v>42</v>
      </c>
      <c r="V156" s="299">
        <v>0.588</v>
      </c>
      <c r="W156" s="299">
        <f>$V$156*$K$156</f>
        <v>0</v>
      </c>
      <c r="X156" s="299">
        <v>0.03822</v>
      </c>
      <c r="Y156" s="299">
        <f>$X$156*$K$156</f>
        <v>0</v>
      </c>
      <c r="Z156" s="299">
        <v>0</v>
      </c>
      <c r="AA156" s="300">
        <f>$Z$156*$K$156</f>
        <v>0</v>
      </c>
      <c r="AR156" s="219" t="s">
        <v>140</v>
      </c>
      <c r="AT156" s="219" t="s">
        <v>136</v>
      </c>
      <c r="AU156" s="219" t="s">
        <v>80</v>
      </c>
      <c r="AY156" s="219" t="s">
        <v>135</v>
      </c>
      <c r="BE156" s="267">
        <f>IF($U$156="základní",$N$156,0)</f>
        <v>0</v>
      </c>
      <c r="BF156" s="267">
        <f>IF($U$156="snížená",$N$156,0)</f>
        <v>0</v>
      </c>
      <c r="BG156" s="267">
        <f>IF($U$156="zákl. přenesená",$N$156,0)</f>
        <v>0</v>
      </c>
      <c r="BH156" s="267">
        <f>IF($U$156="sníž. přenesená",$N$156,0)</f>
        <v>0</v>
      </c>
      <c r="BI156" s="267">
        <f>IF($U$156="nulová",$N$156,0)</f>
        <v>0</v>
      </c>
      <c r="BJ156" s="219" t="s">
        <v>20</v>
      </c>
      <c r="BK156" s="267">
        <f>ROUND($L$156*$K$156,2)</f>
        <v>0</v>
      </c>
      <c r="BL156" s="219" t="s">
        <v>140</v>
      </c>
    </row>
    <row r="157" spans="2:64" s="219" customFormat="1" ht="27" customHeight="1" hidden="1">
      <c r="B157" s="220"/>
      <c r="C157" s="293" t="s">
        <v>272</v>
      </c>
      <c r="D157" s="293" t="s">
        <v>136</v>
      </c>
      <c r="E157" s="294" t="s">
        <v>588</v>
      </c>
      <c r="F157" s="391" t="s">
        <v>589</v>
      </c>
      <c r="G157" s="392"/>
      <c r="H157" s="392"/>
      <c r="I157" s="392"/>
      <c r="J157" s="295" t="s">
        <v>173</v>
      </c>
      <c r="K157" s="296">
        <v>0</v>
      </c>
      <c r="L157" s="393">
        <v>0</v>
      </c>
      <c r="M157" s="392"/>
      <c r="N157" s="393">
        <f>ROUND($L$157*$K$157,2)</f>
        <v>0</v>
      </c>
      <c r="O157" s="392"/>
      <c r="P157" s="392"/>
      <c r="Q157" s="392"/>
      <c r="R157" s="222"/>
      <c r="T157" s="297"/>
      <c r="U157" s="298" t="s">
        <v>42</v>
      </c>
      <c r="V157" s="299">
        <v>41.8</v>
      </c>
      <c r="W157" s="299">
        <f>$V$157*$K$157</f>
        <v>0</v>
      </c>
      <c r="X157" s="299">
        <v>0</v>
      </c>
      <c r="Y157" s="299">
        <f>$X$157*$K$157</f>
        <v>0</v>
      </c>
      <c r="Z157" s="299">
        <v>0</v>
      </c>
      <c r="AA157" s="300">
        <f>$Z$157*$K$157</f>
        <v>0</v>
      </c>
      <c r="AR157" s="219" t="s">
        <v>140</v>
      </c>
      <c r="AT157" s="219" t="s">
        <v>136</v>
      </c>
      <c r="AU157" s="219" t="s">
        <v>80</v>
      </c>
      <c r="AY157" s="219" t="s">
        <v>135</v>
      </c>
      <c r="BE157" s="267">
        <f>IF($U$157="základní",$N$157,0)</f>
        <v>0</v>
      </c>
      <c r="BF157" s="267">
        <f>IF($U$157="snížená",$N$157,0)</f>
        <v>0</v>
      </c>
      <c r="BG157" s="267">
        <f>IF($U$157="zákl. přenesená",$N$157,0)</f>
        <v>0</v>
      </c>
      <c r="BH157" s="267">
        <f>IF($U$157="sníž. přenesená",$N$157,0)</f>
        <v>0</v>
      </c>
      <c r="BI157" s="267">
        <f>IF($U$157="nulová",$N$157,0)</f>
        <v>0</v>
      </c>
      <c r="BJ157" s="219" t="s">
        <v>20</v>
      </c>
      <c r="BK157" s="267">
        <f>ROUND($L$157*$K$157,2)</f>
        <v>0</v>
      </c>
      <c r="BL157" s="219" t="s">
        <v>140</v>
      </c>
    </row>
    <row r="158" spans="2:63" s="284" customFormat="1" ht="30.75" customHeight="1">
      <c r="B158" s="283"/>
      <c r="D158" s="292" t="s">
        <v>111</v>
      </c>
      <c r="N158" s="389">
        <f>$BK$158</f>
        <v>0</v>
      </c>
      <c r="O158" s="390"/>
      <c r="P158" s="390"/>
      <c r="Q158" s="390"/>
      <c r="R158" s="286"/>
      <c r="T158" s="287"/>
      <c r="W158" s="288">
        <f>$W$159</f>
        <v>0</v>
      </c>
      <c r="Y158" s="288">
        <f>$Y$159</f>
        <v>0</v>
      </c>
      <c r="AA158" s="289">
        <f>$AA$159</f>
        <v>0</v>
      </c>
      <c r="AR158" s="290" t="s">
        <v>20</v>
      </c>
      <c r="AT158" s="290" t="s">
        <v>76</v>
      </c>
      <c r="AU158" s="290" t="s">
        <v>20</v>
      </c>
      <c r="AY158" s="290" t="s">
        <v>135</v>
      </c>
      <c r="BK158" s="291">
        <f>$BK$159</f>
        <v>0</v>
      </c>
    </row>
    <row r="159" spans="2:64" s="219" customFormat="1" ht="15.75" customHeight="1" hidden="1">
      <c r="B159" s="220"/>
      <c r="C159" s="293" t="s">
        <v>275</v>
      </c>
      <c r="D159" s="293" t="s">
        <v>136</v>
      </c>
      <c r="E159" s="294" t="s">
        <v>270</v>
      </c>
      <c r="F159" s="391" t="s">
        <v>271</v>
      </c>
      <c r="G159" s="392"/>
      <c r="H159" s="392"/>
      <c r="I159" s="392"/>
      <c r="J159" s="295" t="s">
        <v>160</v>
      </c>
      <c r="K159" s="296">
        <v>0</v>
      </c>
      <c r="L159" s="393">
        <v>0</v>
      </c>
      <c r="M159" s="392"/>
      <c r="N159" s="393">
        <f>ROUND($L$159*$K$159,2)</f>
        <v>0</v>
      </c>
      <c r="O159" s="392"/>
      <c r="P159" s="392"/>
      <c r="Q159" s="392"/>
      <c r="R159" s="222"/>
      <c r="T159" s="297"/>
      <c r="U159" s="298" t="s">
        <v>42</v>
      </c>
      <c r="V159" s="299">
        <v>0.05</v>
      </c>
      <c r="W159" s="299">
        <f>$V$159*$K$159</f>
        <v>0</v>
      </c>
      <c r="X159" s="299">
        <v>0.00081</v>
      </c>
      <c r="Y159" s="299">
        <f>$X$159*$K$159</f>
        <v>0</v>
      </c>
      <c r="Z159" s="299">
        <v>0</v>
      </c>
      <c r="AA159" s="300">
        <f>$Z$159*$K$159</f>
        <v>0</v>
      </c>
      <c r="AR159" s="219" t="s">
        <v>140</v>
      </c>
      <c r="AT159" s="219" t="s">
        <v>136</v>
      </c>
      <c r="AU159" s="219" t="s">
        <v>80</v>
      </c>
      <c r="AY159" s="219" t="s">
        <v>135</v>
      </c>
      <c r="BE159" s="267">
        <f>IF($U$159="základní",$N$159,0)</f>
        <v>0</v>
      </c>
      <c r="BF159" s="267">
        <f>IF($U$159="snížená",$N$159,0)</f>
        <v>0</v>
      </c>
      <c r="BG159" s="267">
        <f>IF($U$159="zákl. přenesená",$N$159,0)</f>
        <v>0</v>
      </c>
      <c r="BH159" s="267">
        <f>IF($U$159="sníž. přenesená",$N$159,0)</f>
        <v>0</v>
      </c>
      <c r="BI159" s="267">
        <f>IF($U$159="nulová",$N$159,0)</f>
        <v>0</v>
      </c>
      <c r="BJ159" s="219" t="s">
        <v>20</v>
      </c>
      <c r="BK159" s="267">
        <f>ROUND($L$159*$K$159,2)</f>
        <v>0</v>
      </c>
      <c r="BL159" s="219" t="s">
        <v>140</v>
      </c>
    </row>
    <row r="160" spans="2:63" s="284" customFormat="1" ht="30.75" customHeight="1">
      <c r="B160" s="283"/>
      <c r="D160" s="292" t="s">
        <v>112</v>
      </c>
      <c r="N160" s="389">
        <f>$BK$160</f>
        <v>0</v>
      </c>
      <c r="O160" s="390"/>
      <c r="P160" s="390"/>
      <c r="Q160" s="390"/>
      <c r="R160" s="286"/>
      <c r="T160" s="287"/>
      <c r="W160" s="288">
        <f>SUM($W$161:$W$175)</f>
        <v>241.06484400000005</v>
      </c>
      <c r="Y160" s="288">
        <f>SUM($Y$161:$Y$175)</f>
        <v>180.86122727999998</v>
      </c>
      <c r="AA160" s="289">
        <f>SUM($AA$161:$AA$175)</f>
        <v>0</v>
      </c>
      <c r="AR160" s="290" t="s">
        <v>20</v>
      </c>
      <c r="AT160" s="290" t="s">
        <v>76</v>
      </c>
      <c r="AU160" s="290" t="s">
        <v>20</v>
      </c>
      <c r="AY160" s="290" t="s">
        <v>135</v>
      </c>
      <c r="BK160" s="291">
        <f>SUM($BK$161:$BK$175)</f>
        <v>0</v>
      </c>
    </row>
    <row r="161" spans="2:64" s="219" customFormat="1" ht="27" customHeight="1">
      <c r="B161" s="220"/>
      <c r="C161" s="293" t="s">
        <v>278</v>
      </c>
      <c r="D161" s="293" t="s">
        <v>136</v>
      </c>
      <c r="E161" s="294" t="s">
        <v>590</v>
      </c>
      <c r="F161" s="391" t="s">
        <v>591</v>
      </c>
      <c r="G161" s="392"/>
      <c r="H161" s="392"/>
      <c r="I161" s="392"/>
      <c r="J161" s="295" t="s">
        <v>139</v>
      </c>
      <c r="K161" s="296">
        <v>284.5</v>
      </c>
      <c r="L161" s="393">
        <v>0</v>
      </c>
      <c r="M161" s="392"/>
      <c r="N161" s="393">
        <f>ROUND($L$161*$K$161,2)</f>
        <v>0</v>
      </c>
      <c r="O161" s="392"/>
      <c r="P161" s="392"/>
      <c r="Q161" s="392"/>
      <c r="R161" s="222"/>
      <c r="T161" s="297"/>
      <c r="U161" s="298" t="s">
        <v>42</v>
      </c>
      <c r="V161" s="299">
        <v>0.5</v>
      </c>
      <c r="W161" s="299">
        <f>$V$161*$K$161</f>
        <v>142.25</v>
      </c>
      <c r="X161" s="299">
        <v>0.08425</v>
      </c>
      <c r="Y161" s="299">
        <f>$X$161*$K$161</f>
        <v>23.969125000000002</v>
      </c>
      <c r="Z161" s="299">
        <v>0</v>
      </c>
      <c r="AA161" s="300">
        <f>$Z$161*$K$161</f>
        <v>0</v>
      </c>
      <c r="AR161" s="219" t="s">
        <v>140</v>
      </c>
      <c r="AT161" s="219" t="s">
        <v>136</v>
      </c>
      <c r="AU161" s="219" t="s">
        <v>80</v>
      </c>
      <c r="AY161" s="219" t="s">
        <v>135</v>
      </c>
      <c r="BE161" s="267">
        <f>IF($U$161="základní",$N$161,0)</f>
        <v>0</v>
      </c>
      <c r="BF161" s="267">
        <f>IF($U$161="snížená",$N$161,0)</f>
        <v>0</v>
      </c>
      <c r="BG161" s="267">
        <f>IF($U$161="zákl. přenesená",$N$161,0)</f>
        <v>0</v>
      </c>
      <c r="BH161" s="267">
        <f>IF($U$161="sníž. přenesená",$N$161,0)</f>
        <v>0</v>
      </c>
      <c r="BI161" s="267">
        <f>IF($U$161="nulová",$N$161,0)</f>
        <v>0</v>
      </c>
      <c r="BJ161" s="219" t="s">
        <v>20</v>
      </c>
      <c r="BK161" s="267">
        <f>ROUND($L$161*$K$161,2)</f>
        <v>0</v>
      </c>
      <c r="BL161" s="219" t="s">
        <v>140</v>
      </c>
    </row>
    <row r="162" spans="2:64" s="219" customFormat="1" ht="15.75" customHeight="1">
      <c r="B162" s="220"/>
      <c r="C162" s="301" t="s">
        <v>281</v>
      </c>
      <c r="D162" s="301" t="s">
        <v>208</v>
      </c>
      <c r="E162" s="302" t="s">
        <v>592</v>
      </c>
      <c r="F162" s="394" t="s">
        <v>593</v>
      </c>
      <c r="G162" s="395"/>
      <c r="H162" s="395"/>
      <c r="I162" s="395"/>
      <c r="J162" s="303" t="s">
        <v>139</v>
      </c>
      <c r="K162" s="304">
        <v>294</v>
      </c>
      <c r="L162" s="396">
        <v>0</v>
      </c>
      <c r="M162" s="395"/>
      <c r="N162" s="396">
        <f>ROUND($L$162*$K$162,2)</f>
        <v>0</v>
      </c>
      <c r="O162" s="392"/>
      <c r="P162" s="392"/>
      <c r="Q162" s="392"/>
      <c r="R162" s="222"/>
      <c r="T162" s="297"/>
      <c r="U162" s="298" t="s">
        <v>42</v>
      </c>
      <c r="V162" s="299">
        <v>0</v>
      </c>
      <c r="W162" s="299">
        <f>$V$162*$K$162</f>
        <v>0</v>
      </c>
      <c r="X162" s="299">
        <v>0.14</v>
      </c>
      <c r="Y162" s="299">
        <f>$X$162*$K$162</f>
        <v>41.160000000000004</v>
      </c>
      <c r="Z162" s="299">
        <v>0</v>
      </c>
      <c r="AA162" s="300">
        <f>$Z$162*$K$162</f>
        <v>0</v>
      </c>
      <c r="AR162" s="219" t="s">
        <v>157</v>
      </c>
      <c r="AT162" s="219" t="s">
        <v>208</v>
      </c>
      <c r="AU162" s="219" t="s">
        <v>80</v>
      </c>
      <c r="AY162" s="219" t="s">
        <v>135</v>
      </c>
      <c r="BE162" s="267">
        <f>IF($U$162="základní",$N$162,0)</f>
        <v>0</v>
      </c>
      <c r="BF162" s="267">
        <f>IF($U$162="snížená",$N$162,0)</f>
        <v>0</v>
      </c>
      <c r="BG162" s="267">
        <f>IF($U$162="zákl. přenesená",$N$162,0)</f>
        <v>0</v>
      </c>
      <c r="BH162" s="267">
        <f>IF($U$162="sníž. přenesená",$N$162,0)</f>
        <v>0</v>
      </c>
      <c r="BI162" s="267">
        <f>IF($U$162="nulová",$N$162,0)</f>
        <v>0</v>
      </c>
      <c r="BJ162" s="219" t="s">
        <v>20</v>
      </c>
      <c r="BK162" s="267">
        <f>ROUND($L$162*$K$162,2)</f>
        <v>0</v>
      </c>
      <c r="BL162" s="219" t="s">
        <v>140</v>
      </c>
    </row>
    <row r="163" spans="2:64" s="219" customFormat="1" ht="39" customHeight="1">
      <c r="B163" s="220"/>
      <c r="C163" s="293" t="s">
        <v>284</v>
      </c>
      <c r="D163" s="293" t="s">
        <v>136</v>
      </c>
      <c r="E163" s="294" t="s">
        <v>594</v>
      </c>
      <c r="F163" s="391" t="s">
        <v>595</v>
      </c>
      <c r="G163" s="392"/>
      <c r="H163" s="392"/>
      <c r="I163" s="392"/>
      <c r="J163" s="295" t="s">
        <v>139</v>
      </c>
      <c r="K163" s="296">
        <v>4.5</v>
      </c>
      <c r="L163" s="393">
        <v>0</v>
      </c>
      <c r="M163" s="392"/>
      <c r="N163" s="393">
        <f>ROUND($L$163*$K$163,2)</f>
        <v>0</v>
      </c>
      <c r="O163" s="392"/>
      <c r="P163" s="392"/>
      <c r="Q163" s="392"/>
      <c r="R163" s="222"/>
      <c r="T163" s="297"/>
      <c r="U163" s="298" t="s">
        <v>42</v>
      </c>
      <c r="V163" s="299">
        <v>0.06</v>
      </c>
      <c r="W163" s="299">
        <f>$V$163*$K$163</f>
        <v>0.27</v>
      </c>
      <c r="X163" s="299">
        <v>0</v>
      </c>
      <c r="Y163" s="299">
        <f>$X$163*$K$163</f>
        <v>0</v>
      </c>
      <c r="Z163" s="299">
        <v>0</v>
      </c>
      <c r="AA163" s="300">
        <f>$Z$163*$K$163</f>
        <v>0</v>
      </c>
      <c r="AR163" s="219" t="s">
        <v>140</v>
      </c>
      <c r="AT163" s="219" t="s">
        <v>136</v>
      </c>
      <c r="AU163" s="219" t="s">
        <v>80</v>
      </c>
      <c r="AY163" s="219" t="s">
        <v>135</v>
      </c>
      <c r="BE163" s="267">
        <f>IF($U$163="základní",$N$163,0)</f>
        <v>0</v>
      </c>
      <c r="BF163" s="267">
        <f>IF($U$163="snížená",$N$163,0)</f>
        <v>0</v>
      </c>
      <c r="BG163" s="267">
        <f>IF($U$163="zákl. přenesená",$N$163,0)</f>
        <v>0</v>
      </c>
      <c r="BH163" s="267">
        <f>IF($U$163="sníž. přenesená",$N$163,0)</f>
        <v>0</v>
      </c>
      <c r="BI163" s="267">
        <f>IF($U$163="nulová",$N$163,0)</f>
        <v>0</v>
      </c>
      <c r="BJ163" s="219" t="s">
        <v>20</v>
      </c>
      <c r="BK163" s="267">
        <f>ROUND($L$163*$K$163,2)</f>
        <v>0</v>
      </c>
      <c r="BL163" s="219" t="s">
        <v>140</v>
      </c>
    </row>
    <row r="164" spans="2:64" s="219" customFormat="1" ht="15.75" customHeight="1">
      <c r="B164" s="220"/>
      <c r="C164" s="301" t="s">
        <v>287</v>
      </c>
      <c r="D164" s="301" t="s">
        <v>208</v>
      </c>
      <c r="E164" s="302" t="s">
        <v>596</v>
      </c>
      <c r="F164" s="394" t="s">
        <v>597</v>
      </c>
      <c r="G164" s="395"/>
      <c r="H164" s="395"/>
      <c r="I164" s="395"/>
      <c r="J164" s="303" t="s">
        <v>139</v>
      </c>
      <c r="K164" s="304">
        <v>4.5</v>
      </c>
      <c r="L164" s="396">
        <v>0</v>
      </c>
      <c r="M164" s="395"/>
      <c r="N164" s="396">
        <f>ROUND($L$164*$K$164,2)</f>
        <v>0</v>
      </c>
      <c r="O164" s="392"/>
      <c r="P164" s="392"/>
      <c r="Q164" s="392"/>
      <c r="R164" s="222"/>
      <c r="T164" s="297"/>
      <c r="U164" s="298" t="s">
        <v>42</v>
      </c>
      <c r="V164" s="299">
        <v>0</v>
      </c>
      <c r="W164" s="299">
        <f>$V$164*$K$164</f>
        <v>0</v>
      </c>
      <c r="X164" s="299">
        <v>0.146</v>
      </c>
      <c r="Y164" s="299">
        <f>$X$164*$K$164</f>
        <v>0.6569999999999999</v>
      </c>
      <c r="Z164" s="299">
        <v>0</v>
      </c>
      <c r="AA164" s="300">
        <f>$Z$164*$K$164</f>
        <v>0</v>
      </c>
      <c r="AR164" s="219" t="s">
        <v>157</v>
      </c>
      <c r="AT164" s="219" t="s">
        <v>208</v>
      </c>
      <c r="AU164" s="219" t="s">
        <v>80</v>
      </c>
      <c r="AY164" s="219" t="s">
        <v>135</v>
      </c>
      <c r="BE164" s="267">
        <f>IF($U$164="základní",$N$164,0)</f>
        <v>0</v>
      </c>
      <c r="BF164" s="267">
        <f>IF($U$164="snížená",$N$164,0)</f>
        <v>0</v>
      </c>
      <c r="BG164" s="267">
        <f>IF($U$164="zákl. přenesená",$N$164,0)</f>
        <v>0</v>
      </c>
      <c r="BH164" s="267">
        <f>IF($U$164="sníž. přenesená",$N$164,0)</f>
        <v>0</v>
      </c>
      <c r="BI164" s="267">
        <f>IF($U$164="nulová",$N$164,0)</f>
        <v>0</v>
      </c>
      <c r="BJ164" s="219" t="s">
        <v>20</v>
      </c>
      <c r="BK164" s="267">
        <f>ROUND($L$164*$K$164,2)</f>
        <v>0</v>
      </c>
      <c r="BL164" s="219" t="s">
        <v>140</v>
      </c>
    </row>
    <row r="165" spans="2:64" s="219" customFormat="1" ht="27" customHeight="1">
      <c r="B165" s="220"/>
      <c r="C165" s="293" t="s">
        <v>290</v>
      </c>
      <c r="D165" s="293" t="s">
        <v>136</v>
      </c>
      <c r="E165" s="294" t="s">
        <v>328</v>
      </c>
      <c r="F165" s="391" t="s">
        <v>329</v>
      </c>
      <c r="G165" s="392"/>
      <c r="H165" s="392"/>
      <c r="I165" s="392"/>
      <c r="J165" s="295" t="s">
        <v>139</v>
      </c>
      <c r="K165" s="296">
        <v>374.608</v>
      </c>
      <c r="L165" s="393">
        <v>0</v>
      </c>
      <c r="M165" s="392"/>
      <c r="N165" s="393">
        <f>ROUND($L$165*$K$165,2)</f>
        <v>0</v>
      </c>
      <c r="O165" s="392"/>
      <c r="P165" s="392"/>
      <c r="Q165" s="392"/>
      <c r="R165" s="222"/>
      <c r="T165" s="297"/>
      <c r="U165" s="298" t="s">
        <v>42</v>
      </c>
      <c r="V165" s="299">
        <v>0.037</v>
      </c>
      <c r="W165" s="299">
        <f>$V$165*$K$165</f>
        <v>13.860496</v>
      </c>
      <c r="X165" s="299">
        <v>0.20266</v>
      </c>
      <c r="Y165" s="299">
        <f>$X$165*$K$165</f>
        <v>75.91805728</v>
      </c>
      <c r="Z165" s="299">
        <v>0</v>
      </c>
      <c r="AA165" s="300">
        <f>$Z$165*$K$165</f>
        <v>0</v>
      </c>
      <c r="AR165" s="219" t="s">
        <v>140</v>
      </c>
      <c r="AT165" s="219" t="s">
        <v>136</v>
      </c>
      <c r="AU165" s="219" t="s">
        <v>80</v>
      </c>
      <c r="AY165" s="219" t="s">
        <v>135</v>
      </c>
      <c r="BE165" s="267">
        <f>IF($U$165="základní",$N$165,0)</f>
        <v>0</v>
      </c>
      <c r="BF165" s="267">
        <f>IF($U$165="snížená",$N$165,0)</f>
        <v>0</v>
      </c>
      <c r="BG165" s="267">
        <f>IF($U$165="zákl. přenesená",$N$165,0)</f>
        <v>0</v>
      </c>
      <c r="BH165" s="267">
        <f>IF($U$165="sníž. přenesená",$N$165,0)</f>
        <v>0</v>
      </c>
      <c r="BI165" s="267">
        <f>IF($U$165="nulová",$N$165,0)</f>
        <v>0</v>
      </c>
      <c r="BJ165" s="219" t="s">
        <v>20</v>
      </c>
      <c r="BK165" s="267">
        <f>ROUND($L$165*$K$165,2)</f>
        <v>0</v>
      </c>
      <c r="BL165" s="219" t="s">
        <v>140</v>
      </c>
    </row>
    <row r="166" spans="2:64" s="219" customFormat="1" ht="15.75" customHeight="1">
      <c r="B166" s="220"/>
      <c r="C166" s="293" t="s">
        <v>293</v>
      </c>
      <c r="D166" s="293" t="s">
        <v>136</v>
      </c>
      <c r="E166" s="294" t="s">
        <v>598</v>
      </c>
      <c r="F166" s="391" t="s">
        <v>332</v>
      </c>
      <c r="G166" s="392"/>
      <c r="H166" s="392"/>
      <c r="I166" s="392"/>
      <c r="J166" s="295" t="s">
        <v>139</v>
      </c>
      <c r="K166" s="296">
        <v>295.88</v>
      </c>
      <c r="L166" s="393">
        <v>0</v>
      </c>
      <c r="M166" s="392"/>
      <c r="N166" s="393">
        <f>ROUND($L$166*$K$166,2)</f>
        <v>0</v>
      </c>
      <c r="O166" s="392"/>
      <c r="P166" s="392"/>
      <c r="Q166" s="392"/>
      <c r="R166" s="222"/>
      <c r="T166" s="297"/>
      <c r="U166" s="298" t="s">
        <v>42</v>
      </c>
      <c r="V166" s="299">
        <v>0.029</v>
      </c>
      <c r="W166" s="299">
        <f>$V$166*$K$166</f>
        <v>8.58052</v>
      </c>
      <c r="X166" s="299">
        <v>0</v>
      </c>
      <c r="Y166" s="299">
        <f>$X$166*$K$166</f>
        <v>0</v>
      </c>
      <c r="Z166" s="299">
        <v>0</v>
      </c>
      <c r="AA166" s="300">
        <f>$Z$166*$K$166</f>
        <v>0</v>
      </c>
      <c r="AR166" s="219" t="s">
        <v>140</v>
      </c>
      <c r="AT166" s="219" t="s">
        <v>136</v>
      </c>
      <c r="AU166" s="219" t="s">
        <v>80</v>
      </c>
      <c r="AY166" s="219" t="s">
        <v>135</v>
      </c>
      <c r="BE166" s="267">
        <f>IF($U$166="základní",$N$166,0)</f>
        <v>0</v>
      </c>
      <c r="BF166" s="267">
        <f>IF($U$166="snížená",$N$166,0)</f>
        <v>0</v>
      </c>
      <c r="BG166" s="267">
        <f>IF($U$166="zákl. přenesená",$N$166,0)</f>
        <v>0</v>
      </c>
      <c r="BH166" s="267">
        <f>IF($U$166="sníž. přenesená",$N$166,0)</f>
        <v>0</v>
      </c>
      <c r="BI166" s="267">
        <f>IF($U$166="nulová",$N$166,0)</f>
        <v>0</v>
      </c>
      <c r="BJ166" s="219" t="s">
        <v>20</v>
      </c>
      <c r="BK166" s="267">
        <f>ROUND($L$166*$K$166,2)</f>
        <v>0</v>
      </c>
      <c r="BL166" s="219" t="s">
        <v>140</v>
      </c>
    </row>
    <row r="167" spans="2:64" s="219" customFormat="1" ht="27" customHeight="1">
      <c r="B167" s="220"/>
      <c r="C167" s="293" t="s">
        <v>297</v>
      </c>
      <c r="D167" s="293" t="s">
        <v>136</v>
      </c>
      <c r="E167" s="294" t="s">
        <v>599</v>
      </c>
      <c r="F167" s="391" t="s">
        <v>600</v>
      </c>
      <c r="G167" s="392"/>
      <c r="H167" s="392"/>
      <c r="I167" s="392"/>
      <c r="J167" s="295" t="s">
        <v>139</v>
      </c>
      <c r="K167" s="296">
        <v>75.7</v>
      </c>
      <c r="L167" s="393">
        <v>0</v>
      </c>
      <c r="M167" s="392"/>
      <c r="N167" s="393">
        <f>ROUND($L$167*$K$167,2)</f>
        <v>0</v>
      </c>
      <c r="O167" s="392"/>
      <c r="P167" s="392"/>
      <c r="Q167" s="392"/>
      <c r="R167" s="222"/>
      <c r="T167" s="297"/>
      <c r="U167" s="298" t="s">
        <v>42</v>
      </c>
      <c r="V167" s="299">
        <v>0.56</v>
      </c>
      <c r="W167" s="299">
        <f>$V$167*$K$167</f>
        <v>42.392</v>
      </c>
      <c r="X167" s="299">
        <v>0.08565</v>
      </c>
      <c r="Y167" s="299">
        <f>$X$167*$K$167</f>
        <v>6.4837050000000005</v>
      </c>
      <c r="Z167" s="299">
        <v>0</v>
      </c>
      <c r="AA167" s="300">
        <f>$Z$167*$K$167</f>
        <v>0</v>
      </c>
      <c r="AR167" s="219" t="s">
        <v>140</v>
      </c>
      <c r="AT167" s="219" t="s">
        <v>136</v>
      </c>
      <c r="AU167" s="219" t="s">
        <v>80</v>
      </c>
      <c r="AY167" s="219" t="s">
        <v>135</v>
      </c>
      <c r="BE167" s="267">
        <f>IF($U$167="základní",$N$167,0)</f>
        <v>0</v>
      </c>
      <c r="BF167" s="267">
        <f>IF($U$167="snížená",$N$167,0)</f>
        <v>0</v>
      </c>
      <c r="BG167" s="267">
        <f>IF($U$167="zákl. přenesená",$N$167,0)</f>
        <v>0</v>
      </c>
      <c r="BH167" s="267">
        <f>IF($U$167="sníž. přenesená",$N$167,0)</f>
        <v>0</v>
      </c>
      <c r="BI167" s="267">
        <f>IF($U$167="nulová",$N$167,0)</f>
        <v>0</v>
      </c>
      <c r="BJ167" s="219" t="s">
        <v>20</v>
      </c>
      <c r="BK167" s="267">
        <f>ROUND($L$167*$K$167,2)</f>
        <v>0</v>
      </c>
      <c r="BL167" s="219" t="s">
        <v>140</v>
      </c>
    </row>
    <row r="168" spans="2:64" s="219" customFormat="1" ht="15.75" customHeight="1">
      <c r="B168" s="220"/>
      <c r="C168" s="301" t="s">
        <v>300</v>
      </c>
      <c r="D168" s="301" t="s">
        <v>208</v>
      </c>
      <c r="E168" s="302" t="s">
        <v>601</v>
      </c>
      <c r="F168" s="394" t="s">
        <v>602</v>
      </c>
      <c r="G168" s="395"/>
      <c r="H168" s="395"/>
      <c r="I168" s="395"/>
      <c r="J168" s="303" t="s">
        <v>139</v>
      </c>
      <c r="K168" s="304">
        <v>61</v>
      </c>
      <c r="L168" s="396">
        <v>0</v>
      </c>
      <c r="M168" s="395"/>
      <c r="N168" s="396">
        <f>ROUND($L$168*$K$168,2)</f>
        <v>0</v>
      </c>
      <c r="O168" s="392"/>
      <c r="P168" s="392"/>
      <c r="Q168" s="392"/>
      <c r="R168" s="222"/>
      <c r="T168" s="297"/>
      <c r="U168" s="298" t="s">
        <v>42</v>
      </c>
      <c r="V168" s="299">
        <v>0</v>
      </c>
      <c r="W168" s="299">
        <f>$V$168*$K$168</f>
        <v>0</v>
      </c>
      <c r="X168" s="299">
        <v>0.18</v>
      </c>
      <c r="Y168" s="299">
        <f>$X$168*$K$168</f>
        <v>10.98</v>
      </c>
      <c r="Z168" s="299">
        <v>0</v>
      </c>
      <c r="AA168" s="300">
        <f>$Z$168*$K$168</f>
        <v>0</v>
      </c>
      <c r="AR168" s="219" t="s">
        <v>157</v>
      </c>
      <c r="AT168" s="219" t="s">
        <v>208</v>
      </c>
      <c r="AU168" s="219" t="s">
        <v>80</v>
      </c>
      <c r="AY168" s="219" t="s">
        <v>135</v>
      </c>
      <c r="BE168" s="267">
        <f>IF($U$168="základní",$N$168,0)</f>
        <v>0</v>
      </c>
      <c r="BF168" s="267">
        <f>IF($U$168="snížená",$N$168,0)</f>
        <v>0</v>
      </c>
      <c r="BG168" s="267">
        <f>IF($U$168="zákl. přenesená",$N$168,0)</f>
        <v>0</v>
      </c>
      <c r="BH168" s="267">
        <f>IF($U$168="sníž. přenesená",$N$168,0)</f>
        <v>0</v>
      </c>
      <c r="BI168" s="267">
        <f>IF($U$168="nulová",$N$168,0)</f>
        <v>0</v>
      </c>
      <c r="BJ168" s="219" t="s">
        <v>20</v>
      </c>
      <c r="BK168" s="267">
        <f>ROUND($L$168*$K$168,2)</f>
        <v>0</v>
      </c>
      <c r="BL168" s="219" t="s">
        <v>140</v>
      </c>
    </row>
    <row r="169" spans="2:64" s="219" customFormat="1" ht="39" customHeight="1">
      <c r="B169" s="220"/>
      <c r="C169" s="293" t="s">
        <v>303</v>
      </c>
      <c r="D169" s="293" t="s">
        <v>136</v>
      </c>
      <c r="E169" s="294" t="s">
        <v>603</v>
      </c>
      <c r="F169" s="391" t="s">
        <v>604</v>
      </c>
      <c r="G169" s="392"/>
      <c r="H169" s="392"/>
      <c r="I169" s="392"/>
      <c r="J169" s="295" t="s">
        <v>139</v>
      </c>
      <c r="K169" s="296">
        <v>14.7</v>
      </c>
      <c r="L169" s="393">
        <v>0</v>
      </c>
      <c r="M169" s="392"/>
      <c r="N169" s="393">
        <f>ROUND($L$169*$K$169,2)</f>
        <v>0</v>
      </c>
      <c r="O169" s="392"/>
      <c r="P169" s="392"/>
      <c r="Q169" s="392"/>
      <c r="R169" s="222"/>
      <c r="T169" s="297"/>
      <c r="U169" s="298" t="s">
        <v>42</v>
      </c>
      <c r="V169" s="299">
        <v>0.06</v>
      </c>
      <c r="W169" s="299">
        <f>$V$169*$K$169</f>
        <v>0.8819999999999999</v>
      </c>
      <c r="X169" s="299">
        <v>0</v>
      </c>
      <c r="Y169" s="299">
        <f>$X$169*$K$169</f>
        <v>0</v>
      </c>
      <c r="Z169" s="299">
        <v>0</v>
      </c>
      <c r="AA169" s="300">
        <f>$Z$169*$K$169</f>
        <v>0</v>
      </c>
      <c r="AR169" s="219" t="s">
        <v>140</v>
      </c>
      <c r="AT169" s="219" t="s">
        <v>136</v>
      </c>
      <c r="AU169" s="219" t="s">
        <v>80</v>
      </c>
      <c r="AY169" s="219" t="s">
        <v>135</v>
      </c>
      <c r="BE169" s="267">
        <f>IF($U$169="základní",$N$169,0)</f>
        <v>0</v>
      </c>
      <c r="BF169" s="267">
        <f>IF($U$169="snížená",$N$169,0)</f>
        <v>0</v>
      </c>
      <c r="BG169" s="267">
        <f>IF($U$169="zákl. přenesená",$N$169,0)</f>
        <v>0</v>
      </c>
      <c r="BH169" s="267">
        <f>IF($U$169="sníž. přenesená",$N$169,0)</f>
        <v>0</v>
      </c>
      <c r="BI169" s="267">
        <f>IF($U$169="nulová",$N$169,0)</f>
        <v>0</v>
      </c>
      <c r="BJ169" s="219" t="s">
        <v>20</v>
      </c>
      <c r="BK169" s="267">
        <f>ROUND($L$169*$K$169,2)</f>
        <v>0</v>
      </c>
      <c r="BL169" s="219" t="s">
        <v>140</v>
      </c>
    </row>
    <row r="170" spans="2:64" s="219" customFormat="1" ht="15.75" customHeight="1">
      <c r="B170" s="220"/>
      <c r="C170" s="301" t="s">
        <v>306</v>
      </c>
      <c r="D170" s="301" t="s">
        <v>208</v>
      </c>
      <c r="E170" s="302" t="s">
        <v>605</v>
      </c>
      <c r="F170" s="394" t="s">
        <v>606</v>
      </c>
      <c r="G170" s="395"/>
      <c r="H170" s="395"/>
      <c r="I170" s="395"/>
      <c r="J170" s="303" t="s">
        <v>139</v>
      </c>
      <c r="K170" s="304">
        <v>14.7</v>
      </c>
      <c r="L170" s="396">
        <v>0</v>
      </c>
      <c r="M170" s="395"/>
      <c r="N170" s="396">
        <f>ROUND($L$170*$K$170,2)</f>
        <v>0</v>
      </c>
      <c r="O170" s="392"/>
      <c r="P170" s="392"/>
      <c r="Q170" s="392"/>
      <c r="R170" s="222"/>
      <c r="T170" s="297"/>
      <c r="U170" s="298" t="s">
        <v>42</v>
      </c>
      <c r="V170" s="299">
        <v>0</v>
      </c>
      <c r="W170" s="299">
        <f>$V$170*$K$170</f>
        <v>0</v>
      </c>
      <c r="X170" s="299">
        <v>0.197</v>
      </c>
      <c r="Y170" s="299">
        <f>$X$170*$K$170</f>
        <v>2.8959</v>
      </c>
      <c r="Z170" s="299">
        <v>0</v>
      </c>
      <c r="AA170" s="300">
        <f>$Z$170*$K$170</f>
        <v>0</v>
      </c>
      <c r="AR170" s="219" t="s">
        <v>157</v>
      </c>
      <c r="AT170" s="219" t="s">
        <v>208</v>
      </c>
      <c r="AU170" s="219" t="s">
        <v>80</v>
      </c>
      <c r="AY170" s="219" t="s">
        <v>135</v>
      </c>
      <c r="BE170" s="267">
        <f>IF($U$170="základní",$N$170,0)</f>
        <v>0</v>
      </c>
      <c r="BF170" s="267">
        <f>IF($U$170="snížená",$N$170,0)</f>
        <v>0</v>
      </c>
      <c r="BG170" s="267">
        <f>IF($U$170="zákl. přenesená",$N$170,0)</f>
        <v>0</v>
      </c>
      <c r="BH170" s="267">
        <f>IF($U$170="sníž. přenesená",$N$170,0)</f>
        <v>0</v>
      </c>
      <c r="BI170" s="267">
        <f>IF($U$170="nulová",$N$170,0)</f>
        <v>0</v>
      </c>
      <c r="BJ170" s="219" t="s">
        <v>20</v>
      </c>
      <c r="BK170" s="267">
        <f>ROUND($L$170*$K$170,2)</f>
        <v>0</v>
      </c>
      <c r="BL170" s="219" t="s">
        <v>140</v>
      </c>
    </row>
    <row r="171" spans="2:64" s="219" customFormat="1" ht="15.75" customHeight="1">
      <c r="B171" s="220"/>
      <c r="C171" s="293" t="s">
        <v>309</v>
      </c>
      <c r="D171" s="293" t="s">
        <v>136</v>
      </c>
      <c r="E171" s="294" t="s">
        <v>607</v>
      </c>
      <c r="F171" s="391" t="s">
        <v>608</v>
      </c>
      <c r="G171" s="392"/>
      <c r="H171" s="392"/>
      <c r="I171" s="392"/>
      <c r="J171" s="295" t="s">
        <v>139</v>
      </c>
      <c r="K171" s="296">
        <v>78.728</v>
      </c>
      <c r="L171" s="393">
        <v>0</v>
      </c>
      <c r="M171" s="392"/>
      <c r="N171" s="393">
        <f>ROUND($L$171*$K$171,2)</f>
        <v>0</v>
      </c>
      <c r="O171" s="392"/>
      <c r="P171" s="392"/>
      <c r="Q171" s="392"/>
      <c r="R171" s="222"/>
      <c r="T171" s="297"/>
      <c r="U171" s="298" t="s">
        <v>42</v>
      </c>
      <c r="V171" s="299">
        <v>0.026</v>
      </c>
      <c r="W171" s="299">
        <f>$V$171*$K$171</f>
        <v>2.046928</v>
      </c>
      <c r="X171" s="299">
        <v>0</v>
      </c>
      <c r="Y171" s="299">
        <f>$X$171*$K$171</f>
        <v>0</v>
      </c>
      <c r="Z171" s="299">
        <v>0</v>
      </c>
      <c r="AA171" s="300">
        <f>$Z$171*$K$171</f>
        <v>0</v>
      </c>
      <c r="AR171" s="219" t="s">
        <v>140</v>
      </c>
      <c r="AT171" s="219" t="s">
        <v>136</v>
      </c>
      <c r="AU171" s="219" t="s">
        <v>80</v>
      </c>
      <c r="AY171" s="219" t="s">
        <v>135</v>
      </c>
      <c r="BE171" s="267">
        <f>IF($U$171="základní",$N$171,0)</f>
        <v>0</v>
      </c>
      <c r="BF171" s="267">
        <f>IF($U$171="snížená",$N$171,0)</f>
        <v>0</v>
      </c>
      <c r="BG171" s="267">
        <f>IF($U$171="zákl. přenesená",$N$171,0)</f>
        <v>0</v>
      </c>
      <c r="BH171" s="267">
        <f>IF($U$171="sníž. přenesená",$N$171,0)</f>
        <v>0</v>
      </c>
      <c r="BI171" s="267">
        <f>IF($U$171="nulová",$N$171,0)</f>
        <v>0</v>
      </c>
      <c r="BJ171" s="219" t="s">
        <v>20</v>
      </c>
      <c r="BK171" s="267">
        <f>ROUND($L$171*$K$171,2)</f>
        <v>0</v>
      </c>
      <c r="BL171" s="219" t="s">
        <v>140</v>
      </c>
    </row>
    <row r="172" spans="2:64" s="219" customFormat="1" ht="27" customHeight="1">
      <c r="B172" s="220"/>
      <c r="C172" s="293" t="s">
        <v>312</v>
      </c>
      <c r="D172" s="293" t="s">
        <v>136</v>
      </c>
      <c r="E172" s="294" t="s">
        <v>609</v>
      </c>
      <c r="F172" s="391" t="s">
        <v>610</v>
      </c>
      <c r="G172" s="392"/>
      <c r="H172" s="392"/>
      <c r="I172" s="392"/>
      <c r="J172" s="295" t="s">
        <v>139</v>
      </c>
      <c r="K172" s="296">
        <v>75.7</v>
      </c>
      <c r="L172" s="393">
        <v>0</v>
      </c>
      <c r="M172" s="392"/>
      <c r="N172" s="393">
        <f>ROUND($L$172*$K$172,2)</f>
        <v>0</v>
      </c>
      <c r="O172" s="392"/>
      <c r="P172" s="392"/>
      <c r="Q172" s="392"/>
      <c r="R172" s="222"/>
      <c r="T172" s="297"/>
      <c r="U172" s="298" t="s">
        <v>42</v>
      </c>
      <c r="V172" s="299">
        <v>0.027</v>
      </c>
      <c r="W172" s="299">
        <f>$V$172*$K$172</f>
        <v>2.0439000000000003</v>
      </c>
      <c r="X172" s="299">
        <v>0</v>
      </c>
      <c r="Y172" s="299">
        <f>$X$172*$K$172</f>
        <v>0</v>
      </c>
      <c r="Z172" s="299">
        <v>0</v>
      </c>
      <c r="AA172" s="300">
        <f>$Z$172*$K$172</f>
        <v>0</v>
      </c>
      <c r="AR172" s="219" t="s">
        <v>140</v>
      </c>
      <c r="AT172" s="219" t="s">
        <v>136</v>
      </c>
      <c r="AU172" s="219" t="s">
        <v>80</v>
      </c>
      <c r="AY172" s="219" t="s">
        <v>135</v>
      </c>
      <c r="BE172" s="267">
        <f>IF($U$172="základní",$N$172,0)</f>
        <v>0</v>
      </c>
      <c r="BF172" s="267">
        <f>IF($U$172="snížená",$N$172,0)</f>
        <v>0</v>
      </c>
      <c r="BG172" s="267">
        <f>IF($U$172="zákl. přenesená",$N$172,0)</f>
        <v>0</v>
      </c>
      <c r="BH172" s="267">
        <f>IF($U$172="sníž. přenesená",$N$172,0)</f>
        <v>0</v>
      </c>
      <c r="BI172" s="267">
        <f>IF($U$172="nulová",$N$172,0)</f>
        <v>0</v>
      </c>
      <c r="BJ172" s="219" t="s">
        <v>20</v>
      </c>
      <c r="BK172" s="267">
        <f>ROUND($L$172*$K$172,2)</f>
        <v>0</v>
      </c>
      <c r="BL172" s="219" t="s">
        <v>140</v>
      </c>
    </row>
    <row r="173" spans="2:64" s="219" customFormat="1" ht="27" customHeight="1">
      <c r="B173" s="220"/>
      <c r="C173" s="293" t="s">
        <v>315</v>
      </c>
      <c r="D173" s="293" t="s">
        <v>136</v>
      </c>
      <c r="E173" s="294" t="s">
        <v>611</v>
      </c>
      <c r="F173" s="391" t="s">
        <v>612</v>
      </c>
      <c r="G173" s="392"/>
      <c r="H173" s="392"/>
      <c r="I173" s="392"/>
      <c r="J173" s="295" t="s">
        <v>160</v>
      </c>
      <c r="K173" s="296">
        <v>134</v>
      </c>
      <c r="L173" s="393">
        <v>0</v>
      </c>
      <c r="M173" s="392"/>
      <c r="N173" s="393">
        <f>ROUND($L$173*$K$173,2)</f>
        <v>0</v>
      </c>
      <c r="O173" s="392"/>
      <c r="P173" s="392"/>
      <c r="Q173" s="392"/>
      <c r="R173" s="222"/>
      <c r="T173" s="297"/>
      <c r="U173" s="298" t="s">
        <v>42</v>
      </c>
      <c r="V173" s="299">
        <v>0.14</v>
      </c>
      <c r="W173" s="299">
        <f>$V$173*$K$173</f>
        <v>18.76</v>
      </c>
      <c r="X173" s="299">
        <v>0.10095</v>
      </c>
      <c r="Y173" s="299">
        <f>$X$173*$K$173</f>
        <v>13.5273</v>
      </c>
      <c r="Z173" s="299">
        <v>0</v>
      </c>
      <c r="AA173" s="300">
        <f>$Z$173*$K$173</f>
        <v>0</v>
      </c>
      <c r="AR173" s="219" t="s">
        <v>140</v>
      </c>
      <c r="AT173" s="219" t="s">
        <v>136</v>
      </c>
      <c r="AU173" s="219" t="s">
        <v>80</v>
      </c>
      <c r="AY173" s="219" t="s">
        <v>135</v>
      </c>
      <c r="BE173" s="267">
        <f>IF($U$173="základní",$N$173,0)</f>
        <v>0</v>
      </c>
      <c r="BF173" s="267">
        <f>IF($U$173="snížená",$N$173,0)</f>
        <v>0</v>
      </c>
      <c r="BG173" s="267">
        <f>IF($U$173="zákl. přenesená",$N$173,0)</f>
        <v>0</v>
      </c>
      <c r="BH173" s="267">
        <f>IF($U$173="sníž. přenesená",$N$173,0)</f>
        <v>0</v>
      </c>
      <c r="BI173" s="267">
        <f>IF($U$173="nulová",$N$173,0)</f>
        <v>0</v>
      </c>
      <c r="BJ173" s="219" t="s">
        <v>20</v>
      </c>
      <c r="BK173" s="267">
        <f>ROUND($L$173*$K$173,2)</f>
        <v>0</v>
      </c>
      <c r="BL173" s="219" t="s">
        <v>140</v>
      </c>
    </row>
    <row r="174" spans="2:64" s="219" customFormat="1" ht="27" customHeight="1">
      <c r="B174" s="220"/>
      <c r="C174" s="301" t="s">
        <v>318</v>
      </c>
      <c r="D174" s="301" t="s">
        <v>208</v>
      </c>
      <c r="E174" s="302" t="s">
        <v>613</v>
      </c>
      <c r="F174" s="394" t="s">
        <v>614</v>
      </c>
      <c r="G174" s="395"/>
      <c r="H174" s="395"/>
      <c r="I174" s="395"/>
      <c r="J174" s="303" t="s">
        <v>296</v>
      </c>
      <c r="K174" s="304">
        <v>278.72</v>
      </c>
      <c r="L174" s="396">
        <v>0</v>
      </c>
      <c r="M174" s="395"/>
      <c r="N174" s="396">
        <f>ROUND($L$174*$K$174,2)</f>
        <v>0</v>
      </c>
      <c r="O174" s="392"/>
      <c r="P174" s="392"/>
      <c r="Q174" s="392"/>
      <c r="R174" s="222"/>
      <c r="T174" s="297"/>
      <c r="U174" s="298" t="s">
        <v>42</v>
      </c>
      <c r="V174" s="299">
        <v>0</v>
      </c>
      <c r="W174" s="299">
        <f>$V$174*$K$174</f>
        <v>0</v>
      </c>
      <c r="X174" s="299">
        <v>0.011</v>
      </c>
      <c r="Y174" s="299">
        <f>$X$174*$K$174</f>
        <v>3.06592</v>
      </c>
      <c r="Z174" s="299">
        <v>0</v>
      </c>
      <c r="AA174" s="300">
        <f>$Z$174*$K$174</f>
        <v>0</v>
      </c>
      <c r="AR174" s="219" t="s">
        <v>157</v>
      </c>
      <c r="AT174" s="219" t="s">
        <v>208</v>
      </c>
      <c r="AU174" s="219" t="s">
        <v>80</v>
      </c>
      <c r="AY174" s="219" t="s">
        <v>135</v>
      </c>
      <c r="BE174" s="267">
        <f>IF($U$174="základní",$N$174,0)</f>
        <v>0</v>
      </c>
      <c r="BF174" s="267">
        <f>IF($U$174="snížená",$N$174,0)</f>
        <v>0</v>
      </c>
      <c r="BG174" s="267">
        <f>IF($U$174="zákl. přenesená",$N$174,0)</f>
        <v>0</v>
      </c>
      <c r="BH174" s="267">
        <f>IF($U$174="sníž. přenesená",$N$174,0)</f>
        <v>0</v>
      </c>
      <c r="BI174" s="267">
        <f>IF($U$174="nulová",$N$174,0)</f>
        <v>0</v>
      </c>
      <c r="BJ174" s="219" t="s">
        <v>20</v>
      </c>
      <c r="BK174" s="267">
        <f>ROUND($L$174*$K$174,2)</f>
        <v>0</v>
      </c>
      <c r="BL174" s="219" t="s">
        <v>140</v>
      </c>
    </row>
    <row r="175" spans="2:64" s="219" customFormat="1" ht="39" customHeight="1">
      <c r="B175" s="220"/>
      <c r="C175" s="293" t="s">
        <v>321</v>
      </c>
      <c r="D175" s="293" t="s">
        <v>136</v>
      </c>
      <c r="E175" s="294" t="s">
        <v>615</v>
      </c>
      <c r="F175" s="391" t="s">
        <v>616</v>
      </c>
      <c r="G175" s="392"/>
      <c r="H175" s="392"/>
      <c r="I175" s="392"/>
      <c r="J175" s="295" t="s">
        <v>139</v>
      </c>
      <c r="K175" s="296">
        <v>17</v>
      </c>
      <c r="L175" s="393">
        <v>0</v>
      </c>
      <c r="M175" s="392"/>
      <c r="N175" s="393">
        <f>ROUND($L$175*$K$175,2)</f>
        <v>0</v>
      </c>
      <c r="O175" s="392"/>
      <c r="P175" s="392"/>
      <c r="Q175" s="392"/>
      <c r="R175" s="222"/>
      <c r="T175" s="297"/>
      <c r="U175" s="298" t="s">
        <v>42</v>
      </c>
      <c r="V175" s="299">
        <v>0.587</v>
      </c>
      <c r="W175" s="299">
        <f>$V$175*$K$175</f>
        <v>9.979</v>
      </c>
      <c r="X175" s="299">
        <v>0.12966</v>
      </c>
      <c r="Y175" s="299">
        <f>$X$175*$K$175</f>
        <v>2.20422</v>
      </c>
      <c r="Z175" s="299">
        <v>0</v>
      </c>
      <c r="AA175" s="300">
        <f>$Z$175*$K$175</f>
        <v>0</v>
      </c>
      <c r="AR175" s="219" t="s">
        <v>140</v>
      </c>
      <c r="AT175" s="219" t="s">
        <v>136</v>
      </c>
      <c r="AU175" s="219" t="s">
        <v>80</v>
      </c>
      <c r="AY175" s="219" t="s">
        <v>135</v>
      </c>
      <c r="BE175" s="267">
        <f>IF($U$175="základní",$N$175,0)</f>
        <v>0</v>
      </c>
      <c r="BF175" s="267">
        <f>IF($U$175="snížená",$N$175,0)</f>
        <v>0</v>
      </c>
      <c r="BG175" s="267">
        <f>IF($U$175="zákl. přenesená",$N$175,0)</f>
        <v>0</v>
      </c>
      <c r="BH175" s="267">
        <f>IF($U$175="sníž. přenesená",$N$175,0)</f>
        <v>0</v>
      </c>
      <c r="BI175" s="267">
        <f>IF($U$175="nulová",$N$175,0)</f>
        <v>0</v>
      </c>
      <c r="BJ175" s="219" t="s">
        <v>20</v>
      </c>
      <c r="BK175" s="267">
        <f>ROUND($L$175*$K$175,2)</f>
        <v>0</v>
      </c>
      <c r="BL175" s="219" t="s">
        <v>140</v>
      </c>
    </row>
    <row r="176" spans="2:63" s="284" customFormat="1" ht="30.75" customHeight="1">
      <c r="B176" s="283"/>
      <c r="D176" s="292" t="s">
        <v>113</v>
      </c>
      <c r="N176" s="389">
        <f>$BK$176</f>
        <v>0</v>
      </c>
      <c r="O176" s="390"/>
      <c r="P176" s="390"/>
      <c r="Q176" s="390"/>
      <c r="R176" s="286"/>
      <c r="T176" s="287"/>
      <c r="W176" s="288">
        <f>SUM($W$177:$W$178)</f>
        <v>0</v>
      </c>
      <c r="Y176" s="288">
        <f>SUM($Y$177:$Y$178)</f>
        <v>0</v>
      </c>
      <c r="AA176" s="289">
        <f>SUM($AA$177:$AA$178)</f>
        <v>0</v>
      </c>
      <c r="AR176" s="290" t="s">
        <v>20</v>
      </c>
      <c r="AT176" s="290" t="s">
        <v>76</v>
      </c>
      <c r="AU176" s="290" t="s">
        <v>20</v>
      </c>
      <c r="AY176" s="290" t="s">
        <v>135</v>
      </c>
      <c r="BK176" s="291">
        <f>SUM($BK$177:$BK$178)</f>
        <v>0</v>
      </c>
    </row>
    <row r="177" spans="2:64" s="219" customFormat="1" ht="15.75" customHeight="1" hidden="1">
      <c r="B177" s="220"/>
      <c r="C177" s="293" t="s">
        <v>324</v>
      </c>
      <c r="D177" s="293" t="s">
        <v>136</v>
      </c>
      <c r="E177" s="294" t="s">
        <v>337</v>
      </c>
      <c r="F177" s="391" t="s">
        <v>338</v>
      </c>
      <c r="G177" s="392"/>
      <c r="H177" s="392"/>
      <c r="I177" s="392"/>
      <c r="J177" s="295" t="s">
        <v>296</v>
      </c>
      <c r="K177" s="296">
        <v>0</v>
      </c>
      <c r="L177" s="393">
        <v>0</v>
      </c>
      <c r="M177" s="392"/>
      <c r="N177" s="393">
        <f>ROUND($L$177*$K$177,2)</f>
        <v>0</v>
      </c>
      <c r="O177" s="392"/>
      <c r="P177" s="392"/>
      <c r="Q177" s="392"/>
      <c r="R177" s="222"/>
      <c r="T177" s="297"/>
      <c r="U177" s="298" t="s">
        <v>42</v>
      </c>
      <c r="V177" s="299">
        <v>0.101</v>
      </c>
      <c r="W177" s="299">
        <f>$V$177*$K$177</f>
        <v>0</v>
      </c>
      <c r="X177" s="299">
        <v>0</v>
      </c>
      <c r="Y177" s="299">
        <f>$X$177*$K$177</f>
        <v>0</v>
      </c>
      <c r="Z177" s="299">
        <v>0</v>
      </c>
      <c r="AA177" s="300">
        <f>$Z$177*$K$177</f>
        <v>0</v>
      </c>
      <c r="AR177" s="219" t="s">
        <v>140</v>
      </c>
      <c r="AT177" s="219" t="s">
        <v>136</v>
      </c>
      <c r="AU177" s="219" t="s">
        <v>80</v>
      </c>
      <c r="AY177" s="219" t="s">
        <v>135</v>
      </c>
      <c r="BE177" s="267">
        <f>IF($U$177="základní",$N$177,0)</f>
        <v>0</v>
      </c>
      <c r="BF177" s="267">
        <f>IF($U$177="snížená",$N$177,0)</f>
        <v>0</v>
      </c>
      <c r="BG177" s="267">
        <f>IF($U$177="zákl. přenesená",$N$177,0)</f>
        <v>0</v>
      </c>
      <c r="BH177" s="267">
        <f>IF($U$177="sníž. přenesená",$N$177,0)</f>
        <v>0</v>
      </c>
      <c r="BI177" s="267">
        <f>IF($U$177="nulová",$N$177,0)</f>
        <v>0</v>
      </c>
      <c r="BJ177" s="219" t="s">
        <v>20</v>
      </c>
      <c r="BK177" s="267">
        <f>ROUND($L$177*$K$177,2)</f>
        <v>0</v>
      </c>
      <c r="BL177" s="219" t="s">
        <v>140</v>
      </c>
    </row>
    <row r="178" spans="2:64" s="219" customFormat="1" ht="27" customHeight="1" hidden="1">
      <c r="B178" s="220"/>
      <c r="C178" s="293" t="s">
        <v>327</v>
      </c>
      <c r="D178" s="293" t="s">
        <v>136</v>
      </c>
      <c r="E178" s="294" t="s">
        <v>400</v>
      </c>
      <c r="F178" s="391" t="s">
        <v>401</v>
      </c>
      <c r="G178" s="392"/>
      <c r="H178" s="392"/>
      <c r="I178" s="392"/>
      <c r="J178" s="295" t="s">
        <v>296</v>
      </c>
      <c r="K178" s="296">
        <v>0</v>
      </c>
      <c r="L178" s="393">
        <v>0</v>
      </c>
      <c r="M178" s="392"/>
      <c r="N178" s="393">
        <f>ROUND($L$178*$K$178,2)</f>
        <v>0</v>
      </c>
      <c r="O178" s="392"/>
      <c r="P178" s="392"/>
      <c r="Q178" s="392"/>
      <c r="R178" s="222"/>
      <c r="T178" s="297"/>
      <c r="U178" s="298" t="s">
        <v>42</v>
      </c>
      <c r="V178" s="299">
        <v>3.817</v>
      </c>
      <c r="W178" s="299">
        <f>$V$178*$K$178</f>
        <v>0</v>
      </c>
      <c r="X178" s="299">
        <v>0.4208</v>
      </c>
      <c r="Y178" s="299">
        <f>$X$178*$K$178</f>
        <v>0</v>
      </c>
      <c r="Z178" s="299">
        <v>0</v>
      </c>
      <c r="AA178" s="300">
        <f>$Z$178*$K$178</f>
        <v>0</v>
      </c>
      <c r="AR178" s="219" t="s">
        <v>140</v>
      </c>
      <c r="AT178" s="219" t="s">
        <v>136</v>
      </c>
      <c r="AU178" s="219" t="s">
        <v>80</v>
      </c>
      <c r="AY178" s="219" t="s">
        <v>135</v>
      </c>
      <c r="BE178" s="267">
        <f>IF($U$178="základní",$N$178,0)</f>
        <v>0</v>
      </c>
      <c r="BF178" s="267">
        <f>IF($U$178="snížená",$N$178,0)</f>
        <v>0</v>
      </c>
      <c r="BG178" s="267">
        <f>IF($U$178="zákl. přenesená",$N$178,0)</f>
        <v>0</v>
      </c>
      <c r="BH178" s="267">
        <f>IF($U$178="sníž. přenesená",$N$178,0)</f>
        <v>0</v>
      </c>
      <c r="BI178" s="267">
        <f>IF($U$178="nulová",$N$178,0)</f>
        <v>0</v>
      </c>
      <c r="BJ178" s="219" t="s">
        <v>20</v>
      </c>
      <c r="BK178" s="267">
        <f>ROUND($L$178*$K$178,2)</f>
        <v>0</v>
      </c>
      <c r="BL178" s="219" t="s">
        <v>140</v>
      </c>
    </row>
    <row r="179" spans="2:63" s="284" customFormat="1" ht="30.75" customHeight="1">
      <c r="B179" s="283"/>
      <c r="D179" s="292" t="s">
        <v>114</v>
      </c>
      <c r="N179" s="389">
        <f>$BK$179</f>
        <v>0</v>
      </c>
      <c r="O179" s="390"/>
      <c r="P179" s="390"/>
      <c r="Q179" s="390"/>
      <c r="R179" s="286"/>
      <c r="T179" s="287"/>
      <c r="W179" s="288">
        <f>$W$180+SUM($W$181:$W$190)</f>
        <v>71.06868599999999</v>
      </c>
      <c r="Y179" s="288">
        <f>$Y$180+SUM($Y$181:$Y$190)</f>
        <v>0</v>
      </c>
      <c r="AA179" s="289">
        <f>$AA$180+SUM($AA$181:$AA$190)</f>
        <v>0</v>
      </c>
      <c r="AR179" s="290" t="s">
        <v>20</v>
      </c>
      <c r="AT179" s="290" t="s">
        <v>76</v>
      </c>
      <c r="AU179" s="290" t="s">
        <v>20</v>
      </c>
      <c r="AY179" s="290" t="s">
        <v>135</v>
      </c>
      <c r="BK179" s="291">
        <f>$BK$180+SUM($BK$181:$BK$190)</f>
        <v>0</v>
      </c>
    </row>
    <row r="180" spans="2:64" s="219" customFormat="1" ht="27" customHeight="1" hidden="1">
      <c r="B180" s="220"/>
      <c r="C180" s="293" t="s">
        <v>330</v>
      </c>
      <c r="D180" s="293" t="s">
        <v>136</v>
      </c>
      <c r="E180" s="294" t="s">
        <v>180</v>
      </c>
      <c r="F180" s="391" t="s">
        <v>617</v>
      </c>
      <c r="G180" s="392"/>
      <c r="H180" s="392"/>
      <c r="I180" s="392"/>
      <c r="J180" s="295" t="s">
        <v>164</v>
      </c>
      <c r="K180" s="296">
        <v>0</v>
      </c>
      <c r="L180" s="393">
        <v>0</v>
      </c>
      <c r="M180" s="392"/>
      <c r="N180" s="393">
        <f>ROUND($L$180*$K$180,2)</f>
        <v>0</v>
      </c>
      <c r="O180" s="392"/>
      <c r="P180" s="392"/>
      <c r="Q180" s="392"/>
      <c r="R180" s="222"/>
      <c r="T180" s="297"/>
      <c r="U180" s="298" t="s">
        <v>42</v>
      </c>
      <c r="V180" s="299">
        <v>16.002</v>
      </c>
      <c r="W180" s="299">
        <f>$V$180*$K$180</f>
        <v>0</v>
      </c>
      <c r="X180" s="299">
        <v>0</v>
      </c>
      <c r="Y180" s="299">
        <f>$X$180*$K$180</f>
        <v>0</v>
      </c>
      <c r="Z180" s="299">
        <v>0</v>
      </c>
      <c r="AA180" s="300">
        <f>$Z$180*$K$180</f>
        <v>0</v>
      </c>
      <c r="AR180" s="219" t="s">
        <v>140</v>
      </c>
      <c r="AT180" s="219" t="s">
        <v>136</v>
      </c>
      <c r="AU180" s="219" t="s">
        <v>80</v>
      </c>
      <c r="AY180" s="219" t="s">
        <v>135</v>
      </c>
      <c r="BE180" s="267">
        <f>IF($U$180="základní",$N$180,0)</f>
        <v>0</v>
      </c>
      <c r="BF180" s="267">
        <f>IF($U$180="snížená",$N$180,0)</f>
        <v>0</v>
      </c>
      <c r="BG180" s="267">
        <f>IF($U$180="zákl. přenesená",$N$180,0)</f>
        <v>0</v>
      </c>
      <c r="BH180" s="267">
        <f>IF($U$180="sníž. přenesená",$N$180,0)</f>
        <v>0</v>
      </c>
      <c r="BI180" s="267">
        <f>IF($U$180="nulová",$N$180,0)</f>
        <v>0</v>
      </c>
      <c r="BJ180" s="219" t="s">
        <v>20</v>
      </c>
      <c r="BK180" s="267">
        <f>ROUND($L$180*$K$180,2)</f>
        <v>0</v>
      </c>
      <c r="BL180" s="219" t="s">
        <v>140</v>
      </c>
    </row>
    <row r="181" spans="2:64" s="219" customFormat="1" ht="15.75" customHeight="1" hidden="1">
      <c r="B181" s="220"/>
      <c r="C181" s="293" t="s">
        <v>333</v>
      </c>
      <c r="D181" s="293" t="s">
        <v>136</v>
      </c>
      <c r="E181" s="294" t="s">
        <v>618</v>
      </c>
      <c r="F181" s="391" t="s">
        <v>619</v>
      </c>
      <c r="G181" s="392"/>
      <c r="H181" s="392"/>
      <c r="I181" s="392"/>
      <c r="J181" s="295" t="s">
        <v>296</v>
      </c>
      <c r="K181" s="296">
        <v>0</v>
      </c>
      <c r="L181" s="393">
        <v>0</v>
      </c>
      <c r="M181" s="392"/>
      <c r="N181" s="393">
        <f>ROUND($L$181*$K$181,2)</f>
        <v>0</v>
      </c>
      <c r="O181" s="392"/>
      <c r="P181" s="392"/>
      <c r="Q181" s="392"/>
      <c r="R181" s="222"/>
      <c r="T181" s="297"/>
      <c r="U181" s="298" t="s">
        <v>42</v>
      </c>
      <c r="V181" s="299">
        <v>2.057</v>
      </c>
      <c r="W181" s="299">
        <f>$V$181*$K$181</f>
        <v>0</v>
      </c>
      <c r="X181" s="299">
        <v>0</v>
      </c>
      <c r="Y181" s="299">
        <f>$X$181*$K$181</f>
        <v>0</v>
      </c>
      <c r="Z181" s="299">
        <v>0</v>
      </c>
      <c r="AA181" s="300">
        <f>$Z$181*$K$181</f>
        <v>0</v>
      </c>
      <c r="AR181" s="219" t="s">
        <v>140</v>
      </c>
      <c r="AT181" s="219" t="s">
        <v>136</v>
      </c>
      <c r="AU181" s="219" t="s">
        <v>80</v>
      </c>
      <c r="AY181" s="219" t="s">
        <v>135</v>
      </c>
      <c r="BE181" s="267">
        <f>IF($U$181="základní",$N$181,0)</f>
        <v>0</v>
      </c>
      <c r="BF181" s="267">
        <f>IF($U$181="snížená",$N$181,0)</f>
        <v>0</v>
      </c>
      <c r="BG181" s="267">
        <f>IF($U$181="zákl. přenesená",$N$181,0)</f>
        <v>0</v>
      </c>
      <c r="BH181" s="267">
        <f>IF($U$181="sníž. přenesená",$N$181,0)</f>
        <v>0</v>
      </c>
      <c r="BI181" s="267">
        <f>IF($U$181="nulová",$N$181,0)</f>
        <v>0</v>
      </c>
      <c r="BJ181" s="219" t="s">
        <v>20</v>
      </c>
      <c r="BK181" s="267">
        <f>ROUND($L$181*$K$181,2)</f>
        <v>0</v>
      </c>
      <c r="BL181" s="219" t="s">
        <v>140</v>
      </c>
    </row>
    <row r="182" spans="2:64" s="219" customFormat="1" ht="27" customHeight="1" hidden="1">
      <c r="B182" s="220"/>
      <c r="C182" s="293" t="s">
        <v>336</v>
      </c>
      <c r="D182" s="293" t="s">
        <v>136</v>
      </c>
      <c r="E182" s="294" t="s">
        <v>479</v>
      </c>
      <c r="F182" s="391" t="s">
        <v>480</v>
      </c>
      <c r="G182" s="392"/>
      <c r="H182" s="392"/>
      <c r="I182" s="392"/>
      <c r="J182" s="295" t="s">
        <v>160</v>
      </c>
      <c r="K182" s="296">
        <v>0</v>
      </c>
      <c r="L182" s="393">
        <v>0</v>
      </c>
      <c r="M182" s="392"/>
      <c r="N182" s="393">
        <f>ROUND($L$182*$K$182,2)</f>
        <v>0</v>
      </c>
      <c r="O182" s="392"/>
      <c r="P182" s="392"/>
      <c r="Q182" s="392"/>
      <c r="R182" s="222"/>
      <c r="T182" s="297"/>
      <c r="U182" s="298" t="s">
        <v>42</v>
      </c>
      <c r="V182" s="299">
        <v>0.018</v>
      </c>
      <c r="W182" s="299">
        <f>$V$182*$K$182</f>
        <v>0</v>
      </c>
      <c r="X182" s="299">
        <v>0</v>
      </c>
      <c r="Y182" s="299">
        <f>$X$182*$K$182</f>
        <v>0</v>
      </c>
      <c r="Z182" s="299">
        <v>0</v>
      </c>
      <c r="AA182" s="300">
        <f>$Z$182*$K$182</f>
        <v>0</v>
      </c>
      <c r="AR182" s="219" t="s">
        <v>140</v>
      </c>
      <c r="AT182" s="219" t="s">
        <v>136</v>
      </c>
      <c r="AU182" s="219" t="s">
        <v>80</v>
      </c>
      <c r="AY182" s="219" t="s">
        <v>135</v>
      </c>
      <c r="BE182" s="267">
        <f>IF($U$182="základní",$N$182,0)</f>
        <v>0</v>
      </c>
      <c r="BF182" s="267">
        <f>IF($U$182="snížená",$N$182,0)</f>
        <v>0</v>
      </c>
      <c r="BG182" s="267">
        <f>IF($U$182="zákl. přenesená",$N$182,0)</f>
        <v>0</v>
      </c>
      <c r="BH182" s="267">
        <f>IF($U$182="sníž. přenesená",$N$182,0)</f>
        <v>0</v>
      </c>
      <c r="BI182" s="267">
        <f>IF($U$182="nulová",$N$182,0)</f>
        <v>0</v>
      </c>
      <c r="BJ182" s="219" t="s">
        <v>20</v>
      </c>
      <c r="BK182" s="267">
        <f>ROUND($L$182*$K$182,2)</f>
        <v>0</v>
      </c>
      <c r="BL182" s="219" t="s">
        <v>140</v>
      </c>
    </row>
    <row r="183" spans="2:64" s="219" customFormat="1" ht="27" customHeight="1" hidden="1">
      <c r="B183" s="220"/>
      <c r="C183" s="293" t="s">
        <v>339</v>
      </c>
      <c r="D183" s="293" t="s">
        <v>136</v>
      </c>
      <c r="E183" s="294" t="s">
        <v>620</v>
      </c>
      <c r="F183" s="391" t="s">
        <v>621</v>
      </c>
      <c r="G183" s="392"/>
      <c r="H183" s="392"/>
      <c r="I183" s="392"/>
      <c r="J183" s="295" t="s">
        <v>296</v>
      </c>
      <c r="K183" s="296">
        <v>0</v>
      </c>
      <c r="L183" s="393">
        <v>0</v>
      </c>
      <c r="M183" s="392"/>
      <c r="N183" s="393">
        <f>ROUND($L$183*$K$183,2)</f>
        <v>0</v>
      </c>
      <c r="O183" s="392"/>
      <c r="P183" s="392"/>
      <c r="Q183" s="392"/>
      <c r="R183" s="222"/>
      <c r="T183" s="297"/>
      <c r="U183" s="298" t="s">
        <v>42</v>
      </c>
      <c r="V183" s="299">
        <v>0.557</v>
      </c>
      <c r="W183" s="299">
        <f>$V$183*$K$183</f>
        <v>0</v>
      </c>
      <c r="X183" s="299">
        <v>0</v>
      </c>
      <c r="Y183" s="299">
        <f>$X$183*$K$183</f>
        <v>0</v>
      </c>
      <c r="Z183" s="299">
        <v>0.082</v>
      </c>
      <c r="AA183" s="300">
        <f>$Z$183*$K$183</f>
        <v>0</v>
      </c>
      <c r="AR183" s="219" t="s">
        <v>140</v>
      </c>
      <c r="AT183" s="219" t="s">
        <v>136</v>
      </c>
      <c r="AU183" s="219" t="s">
        <v>80</v>
      </c>
      <c r="AY183" s="219" t="s">
        <v>135</v>
      </c>
      <c r="BE183" s="267">
        <f>IF($U$183="základní",$N$183,0)</f>
        <v>0</v>
      </c>
      <c r="BF183" s="267">
        <f>IF($U$183="snížená",$N$183,0)</f>
        <v>0</v>
      </c>
      <c r="BG183" s="267">
        <f>IF($U$183="zákl. přenesená",$N$183,0)</f>
        <v>0</v>
      </c>
      <c r="BH183" s="267">
        <f>IF($U$183="sníž. přenesená",$N$183,0)</f>
        <v>0</v>
      </c>
      <c r="BI183" s="267">
        <f>IF($U$183="nulová",$N$183,0)</f>
        <v>0</v>
      </c>
      <c r="BJ183" s="219" t="s">
        <v>20</v>
      </c>
      <c r="BK183" s="267">
        <f>ROUND($L$183*$K$183,2)</f>
        <v>0</v>
      </c>
      <c r="BL183" s="219" t="s">
        <v>140</v>
      </c>
    </row>
    <row r="184" spans="2:64" s="219" customFormat="1" ht="15.75" customHeight="1">
      <c r="B184" s="220"/>
      <c r="C184" s="293" t="s">
        <v>342</v>
      </c>
      <c r="D184" s="293" t="s">
        <v>136</v>
      </c>
      <c r="E184" s="294" t="s">
        <v>491</v>
      </c>
      <c r="F184" s="391" t="s">
        <v>622</v>
      </c>
      <c r="G184" s="392"/>
      <c r="H184" s="392"/>
      <c r="I184" s="392"/>
      <c r="J184" s="295" t="s">
        <v>173</v>
      </c>
      <c r="K184" s="296">
        <v>84.419</v>
      </c>
      <c r="L184" s="393">
        <v>0</v>
      </c>
      <c r="M184" s="392"/>
      <c r="N184" s="393">
        <f>ROUND($L$184*$K$184,2)</f>
        <v>0</v>
      </c>
      <c r="O184" s="392"/>
      <c r="P184" s="392"/>
      <c r="Q184" s="392"/>
      <c r="R184" s="222"/>
      <c r="T184" s="297"/>
      <c r="U184" s="298" t="s">
        <v>42</v>
      </c>
      <c r="V184" s="299">
        <v>0</v>
      </c>
      <c r="W184" s="299">
        <f>$V$184*$K$184</f>
        <v>0</v>
      </c>
      <c r="X184" s="299">
        <v>0</v>
      </c>
      <c r="Y184" s="299">
        <f>$X$184*$K$184</f>
        <v>0</v>
      </c>
      <c r="Z184" s="299">
        <v>0</v>
      </c>
      <c r="AA184" s="300">
        <f>$Z$184*$K$184</f>
        <v>0</v>
      </c>
      <c r="AR184" s="219" t="s">
        <v>140</v>
      </c>
      <c r="AT184" s="219" t="s">
        <v>136</v>
      </c>
      <c r="AU184" s="219" t="s">
        <v>80</v>
      </c>
      <c r="AY184" s="219" t="s">
        <v>135</v>
      </c>
      <c r="BE184" s="267">
        <f>IF($U$184="základní",$N$184,0)</f>
        <v>0</v>
      </c>
      <c r="BF184" s="267">
        <f>IF($U$184="snížená",$N$184,0)</f>
        <v>0</v>
      </c>
      <c r="BG184" s="267">
        <f>IF($U$184="zákl. přenesená",$N$184,0)</f>
        <v>0</v>
      </c>
      <c r="BH184" s="267">
        <f>IF($U$184="sníž. přenesená",$N$184,0)</f>
        <v>0</v>
      </c>
      <c r="BI184" s="267">
        <f>IF($U$184="nulová",$N$184,0)</f>
        <v>0</v>
      </c>
      <c r="BJ184" s="219" t="s">
        <v>20</v>
      </c>
      <c r="BK184" s="267">
        <f>ROUND($L$184*$K$184,2)</f>
        <v>0</v>
      </c>
      <c r="BL184" s="219" t="s">
        <v>140</v>
      </c>
    </row>
    <row r="185" spans="2:64" s="219" customFormat="1" ht="15.75" customHeight="1">
      <c r="B185" s="220"/>
      <c r="C185" s="293" t="s">
        <v>345</v>
      </c>
      <c r="D185" s="293" t="s">
        <v>136</v>
      </c>
      <c r="E185" s="294" t="s">
        <v>623</v>
      </c>
      <c r="F185" s="391" t="s">
        <v>492</v>
      </c>
      <c r="G185" s="392"/>
      <c r="H185" s="392"/>
      <c r="I185" s="392"/>
      <c r="J185" s="295" t="s">
        <v>173</v>
      </c>
      <c r="K185" s="296">
        <v>272.494</v>
      </c>
      <c r="L185" s="393">
        <v>0</v>
      </c>
      <c r="M185" s="392"/>
      <c r="N185" s="393">
        <f>ROUND($L$185*$K$185,2)</f>
        <v>0</v>
      </c>
      <c r="O185" s="392"/>
      <c r="P185" s="392"/>
      <c r="Q185" s="392"/>
      <c r="R185" s="222"/>
      <c r="T185" s="297"/>
      <c r="U185" s="298" t="s">
        <v>42</v>
      </c>
      <c r="V185" s="299">
        <v>0</v>
      </c>
      <c r="W185" s="299">
        <f>$V$185*$K$185</f>
        <v>0</v>
      </c>
      <c r="X185" s="299">
        <v>0</v>
      </c>
      <c r="Y185" s="299">
        <f>$X$185*$K$185</f>
        <v>0</v>
      </c>
      <c r="Z185" s="299">
        <v>0</v>
      </c>
      <c r="AA185" s="300">
        <f>$Z$185*$K$185</f>
        <v>0</v>
      </c>
      <c r="AR185" s="219" t="s">
        <v>140</v>
      </c>
      <c r="AT185" s="219" t="s">
        <v>136</v>
      </c>
      <c r="AU185" s="219" t="s">
        <v>80</v>
      </c>
      <c r="AY185" s="219" t="s">
        <v>135</v>
      </c>
      <c r="BE185" s="267">
        <f>IF($U$185="základní",$N$185,0)</f>
        <v>0</v>
      </c>
      <c r="BF185" s="267">
        <f>IF($U$185="snížená",$N$185,0)</f>
        <v>0</v>
      </c>
      <c r="BG185" s="267">
        <f>IF($U$185="zákl. přenesená",$N$185,0)</f>
        <v>0</v>
      </c>
      <c r="BH185" s="267">
        <f>IF($U$185="sníž. přenesená",$N$185,0)</f>
        <v>0</v>
      </c>
      <c r="BI185" s="267">
        <f>IF($U$185="nulová",$N$185,0)</f>
        <v>0</v>
      </c>
      <c r="BJ185" s="219" t="s">
        <v>20</v>
      </c>
      <c r="BK185" s="267">
        <f>ROUND($L$185*$K$185,2)</f>
        <v>0</v>
      </c>
      <c r="BL185" s="219" t="s">
        <v>140</v>
      </c>
    </row>
    <row r="186" spans="2:64" s="219" customFormat="1" ht="15.75" customHeight="1">
      <c r="B186" s="220"/>
      <c r="C186" s="293" t="s">
        <v>348</v>
      </c>
      <c r="D186" s="293" t="s">
        <v>136</v>
      </c>
      <c r="E186" s="294" t="s">
        <v>494</v>
      </c>
      <c r="F186" s="391" t="s">
        <v>495</v>
      </c>
      <c r="G186" s="392"/>
      <c r="H186" s="392"/>
      <c r="I186" s="392"/>
      <c r="J186" s="295" t="s">
        <v>173</v>
      </c>
      <c r="K186" s="296">
        <v>23.24</v>
      </c>
      <c r="L186" s="393">
        <v>0</v>
      </c>
      <c r="M186" s="392"/>
      <c r="N186" s="393">
        <f>ROUND($L$186*$K$186,2)</f>
        <v>0</v>
      </c>
      <c r="O186" s="392"/>
      <c r="P186" s="392"/>
      <c r="Q186" s="392"/>
      <c r="R186" s="222"/>
      <c r="T186" s="297"/>
      <c r="U186" s="298" t="s">
        <v>42</v>
      </c>
      <c r="V186" s="299">
        <v>0</v>
      </c>
      <c r="W186" s="299">
        <f>$V$186*$K$186</f>
        <v>0</v>
      </c>
      <c r="X186" s="299">
        <v>0</v>
      </c>
      <c r="Y186" s="299">
        <f>$X$186*$K$186</f>
        <v>0</v>
      </c>
      <c r="Z186" s="299">
        <v>0</v>
      </c>
      <c r="AA186" s="300">
        <f>$Z$186*$K$186</f>
        <v>0</v>
      </c>
      <c r="AR186" s="219" t="s">
        <v>140</v>
      </c>
      <c r="AT186" s="219" t="s">
        <v>136</v>
      </c>
      <c r="AU186" s="219" t="s">
        <v>80</v>
      </c>
      <c r="AY186" s="219" t="s">
        <v>135</v>
      </c>
      <c r="BE186" s="267">
        <f>IF($U$186="základní",$N$186,0)</f>
        <v>0</v>
      </c>
      <c r="BF186" s="267">
        <f>IF($U$186="snížená",$N$186,0)</f>
        <v>0</v>
      </c>
      <c r="BG186" s="267">
        <f>IF($U$186="zákl. přenesená",$N$186,0)</f>
        <v>0</v>
      </c>
      <c r="BH186" s="267">
        <f>IF($U$186="sníž. přenesená",$N$186,0)</f>
        <v>0</v>
      </c>
      <c r="BI186" s="267">
        <f>IF($U$186="nulová",$N$186,0)</f>
        <v>0</v>
      </c>
      <c r="BJ186" s="219" t="s">
        <v>20</v>
      </c>
      <c r="BK186" s="267">
        <f>ROUND($L$186*$K$186,2)</f>
        <v>0</v>
      </c>
      <c r="BL186" s="219" t="s">
        <v>140</v>
      </c>
    </row>
    <row r="187" spans="2:64" s="219" customFormat="1" ht="15.75" customHeight="1" hidden="1">
      <c r="B187" s="220"/>
      <c r="C187" s="293" t="s">
        <v>351</v>
      </c>
      <c r="D187" s="293" t="s">
        <v>136</v>
      </c>
      <c r="E187" s="294" t="s">
        <v>503</v>
      </c>
      <c r="F187" s="391" t="s">
        <v>504</v>
      </c>
      <c r="G187" s="392"/>
      <c r="H187" s="392"/>
      <c r="I187" s="392"/>
      <c r="J187" s="295" t="s">
        <v>501</v>
      </c>
      <c r="K187" s="296">
        <v>0</v>
      </c>
      <c r="L187" s="393">
        <v>6800</v>
      </c>
      <c r="M187" s="392"/>
      <c r="N187" s="393">
        <f>ROUND($L$187*$K$187,2)</f>
        <v>0</v>
      </c>
      <c r="O187" s="392"/>
      <c r="P187" s="392"/>
      <c r="Q187" s="392"/>
      <c r="R187" s="222"/>
      <c r="T187" s="297"/>
      <c r="U187" s="298" t="s">
        <v>42</v>
      </c>
      <c r="V187" s="299">
        <v>0</v>
      </c>
      <c r="W187" s="299">
        <f>$V$187*$K$187</f>
        <v>0</v>
      </c>
      <c r="X187" s="299">
        <v>0</v>
      </c>
      <c r="Y187" s="299">
        <f>$X$187*$K$187</f>
        <v>0</v>
      </c>
      <c r="Z187" s="299">
        <v>0</v>
      </c>
      <c r="AA187" s="300">
        <f>$Z$187*$K$187</f>
        <v>0</v>
      </c>
      <c r="AR187" s="219" t="s">
        <v>140</v>
      </c>
      <c r="AT187" s="219" t="s">
        <v>136</v>
      </c>
      <c r="AU187" s="219" t="s">
        <v>80</v>
      </c>
      <c r="AY187" s="219" t="s">
        <v>135</v>
      </c>
      <c r="BE187" s="267">
        <f>IF($U$187="základní",$N$187,0)</f>
        <v>0</v>
      </c>
      <c r="BF187" s="267">
        <f>IF($U$187="snížená",$N$187,0)</f>
        <v>0</v>
      </c>
      <c r="BG187" s="267">
        <f>IF($U$187="zákl. přenesená",$N$187,0)</f>
        <v>0</v>
      </c>
      <c r="BH187" s="267">
        <f>IF($U$187="sníž. přenesená",$N$187,0)</f>
        <v>0</v>
      </c>
      <c r="BI187" s="267">
        <f>IF($U$187="nulová",$N$187,0)</f>
        <v>0</v>
      </c>
      <c r="BJ187" s="219" t="s">
        <v>20</v>
      </c>
      <c r="BK187" s="267">
        <f>ROUND($L$187*$K$187,2)</f>
        <v>0</v>
      </c>
      <c r="BL187" s="219" t="s">
        <v>140</v>
      </c>
    </row>
    <row r="188" spans="2:64" s="219" customFormat="1" ht="15.75" customHeight="1" hidden="1">
      <c r="B188" s="220"/>
      <c r="C188" s="293" t="s">
        <v>354</v>
      </c>
      <c r="D188" s="293" t="s">
        <v>136</v>
      </c>
      <c r="E188" s="294" t="s">
        <v>500</v>
      </c>
      <c r="F188" s="391" t="s">
        <v>624</v>
      </c>
      <c r="G188" s="392"/>
      <c r="H188" s="392"/>
      <c r="I188" s="392"/>
      <c r="J188" s="295" t="s">
        <v>501</v>
      </c>
      <c r="K188" s="296">
        <v>0</v>
      </c>
      <c r="L188" s="393">
        <v>6800</v>
      </c>
      <c r="M188" s="392"/>
      <c r="N188" s="393">
        <f>ROUND($L$188*$K$188,2)</f>
        <v>0</v>
      </c>
      <c r="O188" s="392"/>
      <c r="P188" s="392"/>
      <c r="Q188" s="392"/>
      <c r="R188" s="222"/>
      <c r="T188" s="297"/>
      <c r="U188" s="298" t="s">
        <v>42</v>
      </c>
      <c r="V188" s="299">
        <v>0</v>
      </c>
      <c r="W188" s="299">
        <f>$V$188*$K$188</f>
        <v>0</v>
      </c>
      <c r="X188" s="299">
        <v>0</v>
      </c>
      <c r="Y188" s="299">
        <f>$X$188*$K$188</f>
        <v>0</v>
      </c>
      <c r="Z188" s="299">
        <v>0</v>
      </c>
      <c r="AA188" s="300">
        <f>$Z$188*$K$188</f>
        <v>0</v>
      </c>
      <c r="AR188" s="219" t="s">
        <v>140</v>
      </c>
      <c r="AT188" s="219" t="s">
        <v>136</v>
      </c>
      <c r="AU188" s="219" t="s">
        <v>80</v>
      </c>
      <c r="AY188" s="219" t="s">
        <v>135</v>
      </c>
      <c r="BE188" s="267">
        <f>IF($U$188="základní",$N$188,0)</f>
        <v>0</v>
      </c>
      <c r="BF188" s="267">
        <f>IF($U$188="snížená",$N$188,0)</f>
        <v>0</v>
      </c>
      <c r="BG188" s="267">
        <f>IF($U$188="zákl. přenesená",$N$188,0)</f>
        <v>0</v>
      </c>
      <c r="BH188" s="267">
        <f>IF($U$188="sníž. přenesená",$N$188,0)</f>
        <v>0</v>
      </c>
      <c r="BI188" s="267">
        <f>IF($U$188="nulová",$N$188,0)</f>
        <v>0</v>
      </c>
      <c r="BJ188" s="219" t="s">
        <v>20</v>
      </c>
      <c r="BK188" s="267">
        <f>ROUND($L$188*$K$188,2)</f>
        <v>0</v>
      </c>
      <c r="BL188" s="219" t="s">
        <v>140</v>
      </c>
    </row>
    <row r="189" spans="2:64" s="219" customFormat="1" ht="15.75" customHeight="1" hidden="1">
      <c r="B189" s="220"/>
      <c r="C189" s="293" t="s">
        <v>357</v>
      </c>
      <c r="D189" s="293" t="s">
        <v>136</v>
      </c>
      <c r="E189" s="294" t="s">
        <v>505</v>
      </c>
      <c r="F189" s="391" t="s">
        <v>625</v>
      </c>
      <c r="G189" s="392"/>
      <c r="H189" s="392"/>
      <c r="I189" s="392"/>
      <c r="J189" s="295" t="s">
        <v>501</v>
      </c>
      <c r="K189" s="296">
        <v>0</v>
      </c>
      <c r="L189" s="393">
        <v>20400</v>
      </c>
      <c r="M189" s="392"/>
      <c r="N189" s="393">
        <f>ROUND($L$189*$K$189,2)</f>
        <v>0</v>
      </c>
      <c r="O189" s="392"/>
      <c r="P189" s="392"/>
      <c r="Q189" s="392"/>
      <c r="R189" s="222"/>
      <c r="T189" s="297"/>
      <c r="U189" s="298" t="s">
        <v>42</v>
      </c>
      <c r="V189" s="299">
        <v>0</v>
      </c>
      <c r="W189" s="299">
        <f>$V$189*$K$189</f>
        <v>0</v>
      </c>
      <c r="X189" s="299">
        <v>0</v>
      </c>
      <c r="Y189" s="299">
        <f>$X$189*$K$189</f>
        <v>0</v>
      </c>
      <c r="Z189" s="299">
        <v>0</v>
      </c>
      <c r="AA189" s="300">
        <f>$Z$189*$K$189</f>
        <v>0</v>
      </c>
      <c r="AR189" s="219" t="s">
        <v>140</v>
      </c>
      <c r="AT189" s="219" t="s">
        <v>136</v>
      </c>
      <c r="AU189" s="219" t="s">
        <v>80</v>
      </c>
      <c r="AY189" s="219" t="s">
        <v>135</v>
      </c>
      <c r="BE189" s="267">
        <f>IF($U$189="základní",$N$189,0)</f>
        <v>0</v>
      </c>
      <c r="BF189" s="267">
        <f>IF($U$189="snížená",$N$189,0)</f>
        <v>0</v>
      </c>
      <c r="BG189" s="267">
        <f>IF($U$189="zákl. přenesená",$N$189,0)</f>
        <v>0</v>
      </c>
      <c r="BH189" s="267">
        <f>IF($U$189="sníž. přenesená",$N$189,0)</f>
        <v>0</v>
      </c>
      <c r="BI189" s="267">
        <f>IF($U$189="nulová",$N$189,0)</f>
        <v>0</v>
      </c>
      <c r="BJ189" s="219" t="s">
        <v>20</v>
      </c>
      <c r="BK189" s="267">
        <f>ROUND($L$189*$K$189,2)</f>
        <v>0</v>
      </c>
      <c r="BL189" s="219" t="s">
        <v>140</v>
      </c>
    </row>
    <row r="190" spans="2:63" s="284" customFormat="1" ht="23.25" customHeight="1">
      <c r="B190" s="283"/>
      <c r="D190" s="292" t="s">
        <v>115</v>
      </c>
      <c r="N190" s="389">
        <f>$BK$190</f>
        <v>0</v>
      </c>
      <c r="O190" s="390"/>
      <c r="P190" s="390"/>
      <c r="Q190" s="390"/>
      <c r="R190" s="286"/>
      <c r="T190" s="287"/>
      <c r="W190" s="288">
        <f>$W$191</f>
        <v>71.06868599999999</v>
      </c>
      <c r="Y190" s="288">
        <f>$Y$191</f>
        <v>0</v>
      </c>
      <c r="AA190" s="289">
        <f>$AA$191</f>
        <v>0</v>
      </c>
      <c r="AR190" s="290" t="s">
        <v>20</v>
      </c>
      <c r="AT190" s="290" t="s">
        <v>76</v>
      </c>
      <c r="AU190" s="290" t="s">
        <v>80</v>
      </c>
      <c r="AY190" s="290" t="s">
        <v>135</v>
      </c>
      <c r="BK190" s="291">
        <f>$BK$191</f>
        <v>0</v>
      </c>
    </row>
    <row r="191" spans="2:64" s="219" customFormat="1" ht="27" customHeight="1">
      <c r="B191" s="220"/>
      <c r="C191" s="293">
        <v>71</v>
      </c>
      <c r="D191" s="293" t="s">
        <v>136</v>
      </c>
      <c r="E191" s="294" t="s">
        <v>517</v>
      </c>
      <c r="F191" s="391" t="s">
        <v>518</v>
      </c>
      <c r="G191" s="392"/>
      <c r="H191" s="392"/>
      <c r="I191" s="392"/>
      <c r="J191" s="295" t="s">
        <v>173</v>
      </c>
      <c r="K191" s="296">
        <v>200.759</v>
      </c>
      <c r="L191" s="393">
        <v>0</v>
      </c>
      <c r="M191" s="392"/>
      <c r="N191" s="393">
        <f>ROUND($L$191*$K$191,2)</f>
        <v>0</v>
      </c>
      <c r="O191" s="392"/>
      <c r="P191" s="392"/>
      <c r="Q191" s="392"/>
      <c r="R191" s="222"/>
      <c r="T191" s="297"/>
      <c r="U191" s="305" t="s">
        <v>42</v>
      </c>
      <c r="V191" s="306">
        <v>0.354</v>
      </c>
      <c r="W191" s="306">
        <f>$V$191*$K$191</f>
        <v>71.06868599999999</v>
      </c>
      <c r="X191" s="306">
        <v>0</v>
      </c>
      <c r="Y191" s="306">
        <f>$X$191*$K$191</f>
        <v>0</v>
      </c>
      <c r="Z191" s="306">
        <v>0</v>
      </c>
      <c r="AA191" s="307">
        <f>$Z$191*$K$191</f>
        <v>0</v>
      </c>
      <c r="AR191" s="219" t="s">
        <v>140</v>
      </c>
      <c r="AT191" s="219" t="s">
        <v>136</v>
      </c>
      <c r="AU191" s="219" t="s">
        <v>143</v>
      </c>
      <c r="AY191" s="219" t="s">
        <v>135</v>
      </c>
      <c r="BE191" s="267">
        <f>IF($U$191="základní",$N$191,0)</f>
        <v>0</v>
      </c>
      <c r="BF191" s="267">
        <f>IF($U$191="snížená",$N$191,0)</f>
        <v>0</v>
      </c>
      <c r="BG191" s="267">
        <f>IF($U$191="zákl. přenesená",$N$191,0)</f>
        <v>0</v>
      </c>
      <c r="BH191" s="267">
        <f>IF($U$191="sníž. přenesená",$N$191,0)</f>
        <v>0</v>
      </c>
      <c r="BI191" s="267">
        <f>IF($U$191="nulová",$N$191,0)</f>
        <v>0</v>
      </c>
      <c r="BJ191" s="219" t="s">
        <v>20</v>
      </c>
      <c r="BK191" s="267">
        <f>ROUND($L$191*$K$191,2)</f>
        <v>0</v>
      </c>
      <c r="BL191" s="219" t="s">
        <v>140</v>
      </c>
    </row>
    <row r="192" spans="2:18" s="219" customFormat="1" ht="7.5" customHeight="1">
      <c r="B192" s="248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50"/>
    </row>
    <row r="245" s="211" customFormat="1" ht="14.25" customHeight="1"/>
  </sheetData>
  <mergeCells count="293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29:P29"/>
    <mergeCell ref="H30:J30"/>
    <mergeCell ref="M30:P30"/>
    <mergeCell ref="H31:J31"/>
    <mergeCell ref="M31:P31"/>
    <mergeCell ref="H32:J32"/>
    <mergeCell ref="M32:P32"/>
    <mergeCell ref="O18:P18"/>
    <mergeCell ref="O20:P20"/>
    <mergeCell ref="O21:P21"/>
    <mergeCell ref="M24:P24"/>
    <mergeCell ref="M25:P25"/>
    <mergeCell ref="M27:P27"/>
    <mergeCell ref="M69:P69"/>
    <mergeCell ref="M71:Q71"/>
    <mergeCell ref="M72:Q72"/>
    <mergeCell ref="C74:G74"/>
    <mergeCell ref="N74:Q74"/>
    <mergeCell ref="N76:Q76"/>
    <mergeCell ref="H33:J33"/>
    <mergeCell ref="M33:P33"/>
    <mergeCell ref="L35:P35"/>
    <mergeCell ref="C64:Q64"/>
    <mergeCell ref="F66:P66"/>
    <mergeCell ref="F67:P67"/>
    <mergeCell ref="N83:Q83"/>
    <mergeCell ref="N84:Q84"/>
    <mergeCell ref="N85:Q85"/>
    <mergeCell ref="N87:Q87"/>
    <mergeCell ref="D88:H88"/>
    <mergeCell ref="N88:Q88"/>
    <mergeCell ref="N77:Q77"/>
    <mergeCell ref="N78:Q78"/>
    <mergeCell ref="N79:Q79"/>
    <mergeCell ref="N80:Q80"/>
    <mergeCell ref="N81:Q81"/>
    <mergeCell ref="N82:Q82"/>
    <mergeCell ref="M102:P102"/>
    <mergeCell ref="M104:Q104"/>
    <mergeCell ref="M105:Q105"/>
    <mergeCell ref="F107:I107"/>
    <mergeCell ref="L107:M107"/>
    <mergeCell ref="N107:Q107"/>
    <mergeCell ref="D89:H89"/>
    <mergeCell ref="N89:Q89"/>
    <mergeCell ref="L91:Q91"/>
    <mergeCell ref="C97:Q97"/>
    <mergeCell ref="F99:P99"/>
    <mergeCell ref="F100:P100"/>
    <mergeCell ref="F112:I112"/>
    <mergeCell ref="L112:M112"/>
    <mergeCell ref="N112:Q112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N140:Q140"/>
    <mergeCell ref="F141:I141"/>
    <mergeCell ref="L141:M141"/>
    <mergeCell ref="N141:Q141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N158:Q158"/>
    <mergeCell ref="F159:I159"/>
    <mergeCell ref="L159:M159"/>
    <mergeCell ref="N159:Q159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N176:Q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82:I182"/>
    <mergeCell ref="L182:M182"/>
    <mergeCell ref="N182:Q182"/>
    <mergeCell ref="F183:I183"/>
    <mergeCell ref="L183:M183"/>
    <mergeCell ref="N183:Q183"/>
    <mergeCell ref="N179:Q179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0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2"/>
  <sheetViews>
    <sheetView showGridLines="0" zoomScale="85" zoomScaleNormal="85" workbookViewId="0" topLeftCell="A1">
      <pane ySplit="1" topLeftCell="A104" activePane="bottomLeft" state="frozen"/>
      <selection pane="bottomLeft" activeCell="K195" sqref="K195"/>
    </sheetView>
  </sheetViews>
  <sheetFormatPr defaultColWidth="10.5" defaultRowHeight="14.25" customHeight="1"/>
  <cols>
    <col min="1" max="1" width="8.33203125" style="211" customWidth="1"/>
    <col min="2" max="2" width="1.66796875" style="211" customWidth="1"/>
    <col min="3" max="3" width="4.16015625" style="211" customWidth="1"/>
    <col min="4" max="4" width="4.33203125" style="211" customWidth="1"/>
    <col min="5" max="5" width="17.16015625" style="211" customWidth="1"/>
    <col min="6" max="7" width="11.16015625" style="211" customWidth="1"/>
    <col min="8" max="8" width="12.5" style="211" customWidth="1"/>
    <col min="9" max="9" width="7" style="211" customWidth="1"/>
    <col min="10" max="10" width="5.16015625" style="211" customWidth="1"/>
    <col min="11" max="11" width="11.5" style="211" customWidth="1"/>
    <col min="12" max="12" width="12" style="211" customWidth="1"/>
    <col min="13" max="14" width="6" style="211" customWidth="1"/>
    <col min="15" max="15" width="2" style="211" customWidth="1"/>
    <col min="16" max="16" width="12.5" style="211" customWidth="1"/>
    <col min="17" max="17" width="4.16015625" style="211" customWidth="1"/>
    <col min="18" max="18" width="1.66796875" style="211" customWidth="1"/>
    <col min="19" max="19" width="8.16015625" style="211" customWidth="1"/>
    <col min="20" max="20" width="29.66015625" style="211" hidden="1" customWidth="1"/>
    <col min="21" max="21" width="16.33203125" style="211" hidden="1" customWidth="1"/>
    <col min="22" max="22" width="12.33203125" style="211" hidden="1" customWidth="1"/>
    <col min="23" max="23" width="16.33203125" style="211" hidden="1" customWidth="1"/>
    <col min="24" max="24" width="12.16015625" style="211" hidden="1" customWidth="1"/>
    <col min="25" max="25" width="15" style="211" hidden="1" customWidth="1"/>
    <col min="26" max="26" width="11" style="211" hidden="1" customWidth="1"/>
    <col min="27" max="27" width="15" style="211" hidden="1" customWidth="1"/>
    <col min="28" max="28" width="16.33203125" style="211" hidden="1" customWidth="1"/>
    <col min="29" max="29" width="11" style="211" customWidth="1"/>
    <col min="30" max="30" width="15" style="211" customWidth="1"/>
    <col min="31" max="31" width="16.33203125" style="211" customWidth="1"/>
    <col min="32" max="43" width="10.5" style="308" customWidth="1"/>
    <col min="44" max="64" width="10.5" style="211" hidden="1" customWidth="1"/>
    <col min="65" max="256" width="10.5" style="308" customWidth="1"/>
    <col min="257" max="257" width="8.33203125" style="308" customWidth="1"/>
    <col min="258" max="258" width="1.66796875" style="308" customWidth="1"/>
    <col min="259" max="259" width="4.16015625" style="308" customWidth="1"/>
    <col min="260" max="260" width="4.33203125" style="308" customWidth="1"/>
    <col min="261" max="261" width="17.16015625" style="308" customWidth="1"/>
    <col min="262" max="263" width="11.16015625" style="308" customWidth="1"/>
    <col min="264" max="264" width="12.5" style="308" customWidth="1"/>
    <col min="265" max="265" width="7" style="308" customWidth="1"/>
    <col min="266" max="266" width="5.16015625" style="308" customWidth="1"/>
    <col min="267" max="267" width="11.5" style="308" customWidth="1"/>
    <col min="268" max="268" width="12" style="308" customWidth="1"/>
    <col min="269" max="270" width="6" style="308" customWidth="1"/>
    <col min="271" max="271" width="2" style="308" customWidth="1"/>
    <col min="272" max="272" width="12.5" style="308" customWidth="1"/>
    <col min="273" max="273" width="4.16015625" style="308" customWidth="1"/>
    <col min="274" max="274" width="1.66796875" style="308" customWidth="1"/>
    <col min="275" max="275" width="8.16015625" style="308" customWidth="1"/>
    <col min="276" max="284" width="10.5" style="308" hidden="1" customWidth="1"/>
    <col min="285" max="285" width="11" style="308" customWidth="1"/>
    <col min="286" max="286" width="15" style="308" customWidth="1"/>
    <col min="287" max="287" width="16.33203125" style="308" customWidth="1"/>
    <col min="288" max="299" width="10.5" style="308" customWidth="1"/>
    <col min="300" max="320" width="10.5" style="308" hidden="1" customWidth="1"/>
    <col min="321" max="512" width="10.5" style="308" customWidth="1"/>
    <col min="513" max="513" width="8.33203125" style="308" customWidth="1"/>
    <col min="514" max="514" width="1.66796875" style="308" customWidth="1"/>
    <col min="515" max="515" width="4.16015625" style="308" customWidth="1"/>
    <col min="516" max="516" width="4.33203125" style="308" customWidth="1"/>
    <col min="517" max="517" width="17.16015625" style="308" customWidth="1"/>
    <col min="518" max="519" width="11.16015625" style="308" customWidth="1"/>
    <col min="520" max="520" width="12.5" style="308" customWidth="1"/>
    <col min="521" max="521" width="7" style="308" customWidth="1"/>
    <col min="522" max="522" width="5.16015625" style="308" customWidth="1"/>
    <col min="523" max="523" width="11.5" style="308" customWidth="1"/>
    <col min="524" max="524" width="12" style="308" customWidth="1"/>
    <col min="525" max="526" width="6" style="308" customWidth="1"/>
    <col min="527" max="527" width="2" style="308" customWidth="1"/>
    <col min="528" max="528" width="12.5" style="308" customWidth="1"/>
    <col min="529" max="529" width="4.16015625" style="308" customWidth="1"/>
    <col min="530" max="530" width="1.66796875" style="308" customWidth="1"/>
    <col min="531" max="531" width="8.16015625" style="308" customWidth="1"/>
    <col min="532" max="540" width="10.5" style="308" hidden="1" customWidth="1"/>
    <col min="541" max="541" width="11" style="308" customWidth="1"/>
    <col min="542" max="542" width="15" style="308" customWidth="1"/>
    <col min="543" max="543" width="16.33203125" style="308" customWidth="1"/>
    <col min="544" max="555" width="10.5" style="308" customWidth="1"/>
    <col min="556" max="576" width="10.5" style="308" hidden="1" customWidth="1"/>
    <col min="577" max="768" width="10.5" style="308" customWidth="1"/>
    <col min="769" max="769" width="8.33203125" style="308" customWidth="1"/>
    <col min="770" max="770" width="1.66796875" style="308" customWidth="1"/>
    <col min="771" max="771" width="4.16015625" style="308" customWidth="1"/>
    <col min="772" max="772" width="4.33203125" style="308" customWidth="1"/>
    <col min="773" max="773" width="17.16015625" style="308" customWidth="1"/>
    <col min="774" max="775" width="11.16015625" style="308" customWidth="1"/>
    <col min="776" max="776" width="12.5" style="308" customWidth="1"/>
    <col min="777" max="777" width="7" style="308" customWidth="1"/>
    <col min="778" max="778" width="5.16015625" style="308" customWidth="1"/>
    <col min="779" max="779" width="11.5" style="308" customWidth="1"/>
    <col min="780" max="780" width="12" style="308" customWidth="1"/>
    <col min="781" max="782" width="6" style="308" customWidth="1"/>
    <col min="783" max="783" width="2" style="308" customWidth="1"/>
    <col min="784" max="784" width="12.5" style="308" customWidth="1"/>
    <col min="785" max="785" width="4.16015625" style="308" customWidth="1"/>
    <col min="786" max="786" width="1.66796875" style="308" customWidth="1"/>
    <col min="787" max="787" width="8.16015625" style="308" customWidth="1"/>
    <col min="788" max="796" width="10.5" style="308" hidden="1" customWidth="1"/>
    <col min="797" max="797" width="11" style="308" customWidth="1"/>
    <col min="798" max="798" width="15" style="308" customWidth="1"/>
    <col min="799" max="799" width="16.33203125" style="308" customWidth="1"/>
    <col min="800" max="811" width="10.5" style="308" customWidth="1"/>
    <col min="812" max="832" width="10.5" style="308" hidden="1" customWidth="1"/>
    <col min="833" max="1024" width="10.5" style="308" customWidth="1"/>
    <col min="1025" max="1025" width="8.33203125" style="308" customWidth="1"/>
    <col min="1026" max="1026" width="1.66796875" style="308" customWidth="1"/>
    <col min="1027" max="1027" width="4.16015625" style="308" customWidth="1"/>
    <col min="1028" max="1028" width="4.33203125" style="308" customWidth="1"/>
    <col min="1029" max="1029" width="17.16015625" style="308" customWidth="1"/>
    <col min="1030" max="1031" width="11.16015625" style="308" customWidth="1"/>
    <col min="1032" max="1032" width="12.5" style="308" customWidth="1"/>
    <col min="1033" max="1033" width="7" style="308" customWidth="1"/>
    <col min="1034" max="1034" width="5.16015625" style="308" customWidth="1"/>
    <col min="1035" max="1035" width="11.5" style="308" customWidth="1"/>
    <col min="1036" max="1036" width="12" style="308" customWidth="1"/>
    <col min="1037" max="1038" width="6" style="308" customWidth="1"/>
    <col min="1039" max="1039" width="2" style="308" customWidth="1"/>
    <col min="1040" max="1040" width="12.5" style="308" customWidth="1"/>
    <col min="1041" max="1041" width="4.16015625" style="308" customWidth="1"/>
    <col min="1042" max="1042" width="1.66796875" style="308" customWidth="1"/>
    <col min="1043" max="1043" width="8.16015625" style="308" customWidth="1"/>
    <col min="1044" max="1052" width="10.5" style="308" hidden="1" customWidth="1"/>
    <col min="1053" max="1053" width="11" style="308" customWidth="1"/>
    <col min="1054" max="1054" width="15" style="308" customWidth="1"/>
    <col min="1055" max="1055" width="16.33203125" style="308" customWidth="1"/>
    <col min="1056" max="1067" width="10.5" style="308" customWidth="1"/>
    <col min="1068" max="1088" width="10.5" style="308" hidden="1" customWidth="1"/>
    <col min="1089" max="1280" width="10.5" style="308" customWidth="1"/>
    <col min="1281" max="1281" width="8.33203125" style="308" customWidth="1"/>
    <col min="1282" max="1282" width="1.66796875" style="308" customWidth="1"/>
    <col min="1283" max="1283" width="4.16015625" style="308" customWidth="1"/>
    <col min="1284" max="1284" width="4.33203125" style="308" customWidth="1"/>
    <col min="1285" max="1285" width="17.16015625" style="308" customWidth="1"/>
    <col min="1286" max="1287" width="11.16015625" style="308" customWidth="1"/>
    <col min="1288" max="1288" width="12.5" style="308" customWidth="1"/>
    <col min="1289" max="1289" width="7" style="308" customWidth="1"/>
    <col min="1290" max="1290" width="5.16015625" style="308" customWidth="1"/>
    <col min="1291" max="1291" width="11.5" style="308" customWidth="1"/>
    <col min="1292" max="1292" width="12" style="308" customWidth="1"/>
    <col min="1293" max="1294" width="6" style="308" customWidth="1"/>
    <col min="1295" max="1295" width="2" style="308" customWidth="1"/>
    <col min="1296" max="1296" width="12.5" style="308" customWidth="1"/>
    <col min="1297" max="1297" width="4.16015625" style="308" customWidth="1"/>
    <col min="1298" max="1298" width="1.66796875" style="308" customWidth="1"/>
    <col min="1299" max="1299" width="8.16015625" style="308" customWidth="1"/>
    <col min="1300" max="1308" width="10.5" style="308" hidden="1" customWidth="1"/>
    <col min="1309" max="1309" width="11" style="308" customWidth="1"/>
    <col min="1310" max="1310" width="15" style="308" customWidth="1"/>
    <col min="1311" max="1311" width="16.33203125" style="308" customWidth="1"/>
    <col min="1312" max="1323" width="10.5" style="308" customWidth="1"/>
    <col min="1324" max="1344" width="10.5" style="308" hidden="1" customWidth="1"/>
    <col min="1345" max="1536" width="10.5" style="308" customWidth="1"/>
    <col min="1537" max="1537" width="8.33203125" style="308" customWidth="1"/>
    <col min="1538" max="1538" width="1.66796875" style="308" customWidth="1"/>
    <col min="1539" max="1539" width="4.16015625" style="308" customWidth="1"/>
    <col min="1540" max="1540" width="4.33203125" style="308" customWidth="1"/>
    <col min="1541" max="1541" width="17.16015625" style="308" customWidth="1"/>
    <col min="1542" max="1543" width="11.16015625" style="308" customWidth="1"/>
    <col min="1544" max="1544" width="12.5" style="308" customWidth="1"/>
    <col min="1545" max="1545" width="7" style="308" customWidth="1"/>
    <col min="1546" max="1546" width="5.16015625" style="308" customWidth="1"/>
    <col min="1547" max="1547" width="11.5" style="308" customWidth="1"/>
    <col min="1548" max="1548" width="12" style="308" customWidth="1"/>
    <col min="1549" max="1550" width="6" style="308" customWidth="1"/>
    <col min="1551" max="1551" width="2" style="308" customWidth="1"/>
    <col min="1552" max="1552" width="12.5" style="308" customWidth="1"/>
    <col min="1553" max="1553" width="4.16015625" style="308" customWidth="1"/>
    <col min="1554" max="1554" width="1.66796875" style="308" customWidth="1"/>
    <col min="1555" max="1555" width="8.16015625" style="308" customWidth="1"/>
    <col min="1556" max="1564" width="10.5" style="308" hidden="1" customWidth="1"/>
    <col min="1565" max="1565" width="11" style="308" customWidth="1"/>
    <col min="1566" max="1566" width="15" style="308" customWidth="1"/>
    <col min="1567" max="1567" width="16.33203125" style="308" customWidth="1"/>
    <col min="1568" max="1579" width="10.5" style="308" customWidth="1"/>
    <col min="1580" max="1600" width="10.5" style="308" hidden="1" customWidth="1"/>
    <col min="1601" max="1792" width="10.5" style="308" customWidth="1"/>
    <col min="1793" max="1793" width="8.33203125" style="308" customWidth="1"/>
    <col min="1794" max="1794" width="1.66796875" style="308" customWidth="1"/>
    <col min="1795" max="1795" width="4.16015625" style="308" customWidth="1"/>
    <col min="1796" max="1796" width="4.33203125" style="308" customWidth="1"/>
    <col min="1797" max="1797" width="17.16015625" style="308" customWidth="1"/>
    <col min="1798" max="1799" width="11.16015625" style="308" customWidth="1"/>
    <col min="1800" max="1800" width="12.5" style="308" customWidth="1"/>
    <col min="1801" max="1801" width="7" style="308" customWidth="1"/>
    <col min="1802" max="1802" width="5.16015625" style="308" customWidth="1"/>
    <col min="1803" max="1803" width="11.5" style="308" customWidth="1"/>
    <col min="1804" max="1804" width="12" style="308" customWidth="1"/>
    <col min="1805" max="1806" width="6" style="308" customWidth="1"/>
    <col min="1807" max="1807" width="2" style="308" customWidth="1"/>
    <col min="1808" max="1808" width="12.5" style="308" customWidth="1"/>
    <col min="1809" max="1809" width="4.16015625" style="308" customWidth="1"/>
    <col min="1810" max="1810" width="1.66796875" style="308" customWidth="1"/>
    <col min="1811" max="1811" width="8.16015625" style="308" customWidth="1"/>
    <col min="1812" max="1820" width="10.5" style="308" hidden="1" customWidth="1"/>
    <col min="1821" max="1821" width="11" style="308" customWidth="1"/>
    <col min="1822" max="1822" width="15" style="308" customWidth="1"/>
    <col min="1823" max="1823" width="16.33203125" style="308" customWidth="1"/>
    <col min="1824" max="1835" width="10.5" style="308" customWidth="1"/>
    <col min="1836" max="1856" width="10.5" style="308" hidden="1" customWidth="1"/>
    <col min="1857" max="2048" width="10.5" style="308" customWidth="1"/>
    <col min="2049" max="2049" width="8.33203125" style="308" customWidth="1"/>
    <col min="2050" max="2050" width="1.66796875" style="308" customWidth="1"/>
    <col min="2051" max="2051" width="4.16015625" style="308" customWidth="1"/>
    <col min="2052" max="2052" width="4.33203125" style="308" customWidth="1"/>
    <col min="2053" max="2053" width="17.16015625" style="308" customWidth="1"/>
    <col min="2054" max="2055" width="11.16015625" style="308" customWidth="1"/>
    <col min="2056" max="2056" width="12.5" style="308" customWidth="1"/>
    <col min="2057" max="2057" width="7" style="308" customWidth="1"/>
    <col min="2058" max="2058" width="5.16015625" style="308" customWidth="1"/>
    <col min="2059" max="2059" width="11.5" style="308" customWidth="1"/>
    <col min="2060" max="2060" width="12" style="308" customWidth="1"/>
    <col min="2061" max="2062" width="6" style="308" customWidth="1"/>
    <col min="2063" max="2063" width="2" style="308" customWidth="1"/>
    <col min="2064" max="2064" width="12.5" style="308" customWidth="1"/>
    <col min="2065" max="2065" width="4.16015625" style="308" customWidth="1"/>
    <col min="2066" max="2066" width="1.66796875" style="308" customWidth="1"/>
    <col min="2067" max="2067" width="8.16015625" style="308" customWidth="1"/>
    <col min="2068" max="2076" width="10.5" style="308" hidden="1" customWidth="1"/>
    <col min="2077" max="2077" width="11" style="308" customWidth="1"/>
    <col min="2078" max="2078" width="15" style="308" customWidth="1"/>
    <col min="2079" max="2079" width="16.33203125" style="308" customWidth="1"/>
    <col min="2080" max="2091" width="10.5" style="308" customWidth="1"/>
    <col min="2092" max="2112" width="10.5" style="308" hidden="1" customWidth="1"/>
    <col min="2113" max="2304" width="10.5" style="308" customWidth="1"/>
    <col min="2305" max="2305" width="8.33203125" style="308" customWidth="1"/>
    <col min="2306" max="2306" width="1.66796875" style="308" customWidth="1"/>
    <col min="2307" max="2307" width="4.16015625" style="308" customWidth="1"/>
    <col min="2308" max="2308" width="4.33203125" style="308" customWidth="1"/>
    <col min="2309" max="2309" width="17.16015625" style="308" customWidth="1"/>
    <col min="2310" max="2311" width="11.16015625" style="308" customWidth="1"/>
    <col min="2312" max="2312" width="12.5" style="308" customWidth="1"/>
    <col min="2313" max="2313" width="7" style="308" customWidth="1"/>
    <col min="2314" max="2314" width="5.16015625" style="308" customWidth="1"/>
    <col min="2315" max="2315" width="11.5" style="308" customWidth="1"/>
    <col min="2316" max="2316" width="12" style="308" customWidth="1"/>
    <col min="2317" max="2318" width="6" style="308" customWidth="1"/>
    <col min="2319" max="2319" width="2" style="308" customWidth="1"/>
    <col min="2320" max="2320" width="12.5" style="308" customWidth="1"/>
    <col min="2321" max="2321" width="4.16015625" style="308" customWidth="1"/>
    <col min="2322" max="2322" width="1.66796875" style="308" customWidth="1"/>
    <col min="2323" max="2323" width="8.16015625" style="308" customWidth="1"/>
    <col min="2324" max="2332" width="10.5" style="308" hidden="1" customWidth="1"/>
    <col min="2333" max="2333" width="11" style="308" customWidth="1"/>
    <col min="2334" max="2334" width="15" style="308" customWidth="1"/>
    <col min="2335" max="2335" width="16.33203125" style="308" customWidth="1"/>
    <col min="2336" max="2347" width="10.5" style="308" customWidth="1"/>
    <col min="2348" max="2368" width="10.5" style="308" hidden="1" customWidth="1"/>
    <col min="2369" max="2560" width="10.5" style="308" customWidth="1"/>
    <col min="2561" max="2561" width="8.33203125" style="308" customWidth="1"/>
    <col min="2562" max="2562" width="1.66796875" style="308" customWidth="1"/>
    <col min="2563" max="2563" width="4.16015625" style="308" customWidth="1"/>
    <col min="2564" max="2564" width="4.33203125" style="308" customWidth="1"/>
    <col min="2565" max="2565" width="17.16015625" style="308" customWidth="1"/>
    <col min="2566" max="2567" width="11.16015625" style="308" customWidth="1"/>
    <col min="2568" max="2568" width="12.5" style="308" customWidth="1"/>
    <col min="2569" max="2569" width="7" style="308" customWidth="1"/>
    <col min="2570" max="2570" width="5.16015625" style="308" customWidth="1"/>
    <col min="2571" max="2571" width="11.5" style="308" customWidth="1"/>
    <col min="2572" max="2572" width="12" style="308" customWidth="1"/>
    <col min="2573" max="2574" width="6" style="308" customWidth="1"/>
    <col min="2575" max="2575" width="2" style="308" customWidth="1"/>
    <col min="2576" max="2576" width="12.5" style="308" customWidth="1"/>
    <col min="2577" max="2577" width="4.16015625" style="308" customWidth="1"/>
    <col min="2578" max="2578" width="1.66796875" style="308" customWidth="1"/>
    <col min="2579" max="2579" width="8.16015625" style="308" customWidth="1"/>
    <col min="2580" max="2588" width="10.5" style="308" hidden="1" customWidth="1"/>
    <col min="2589" max="2589" width="11" style="308" customWidth="1"/>
    <col min="2590" max="2590" width="15" style="308" customWidth="1"/>
    <col min="2591" max="2591" width="16.33203125" style="308" customWidth="1"/>
    <col min="2592" max="2603" width="10.5" style="308" customWidth="1"/>
    <col min="2604" max="2624" width="10.5" style="308" hidden="1" customWidth="1"/>
    <col min="2625" max="2816" width="10.5" style="308" customWidth="1"/>
    <col min="2817" max="2817" width="8.33203125" style="308" customWidth="1"/>
    <col min="2818" max="2818" width="1.66796875" style="308" customWidth="1"/>
    <col min="2819" max="2819" width="4.16015625" style="308" customWidth="1"/>
    <col min="2820" max="2820" width="4.33203125" style="308" customWidth="1"/>
    <col min="2821" max="2821" width="17.16015625" style="308" customWidth="1"/>
    <col min="2822" max="2823" width="11.16015625" style="308" customWidth="1"/>
    <col min="2824" max="2824" width="12.5" style="308" customWidth="1"/>
    <col min="2825" max="2825" width="7" style="308" customWidth="1"/>
    <col min="2826" max="2826" width="5.16015625" style="308" customWidth="1"/>
    <col min="2827" max="2827" width="11.5" style="308" customWidth="1"/>
    <col min="2828" max="2828" width="12" style="308" customWidth="1"/>
    <col min="2829" max="2830" width="6" style="308" customWidth="1"/>
    <col min="2831" max="2831" width="2" style="308" customWidth="1"/>
    <col min="2832" max="2832" width="12.5" style="308" customWidth="1"/>
    <col min="2833" max="2833" width="4.16015625" style="308" customWidth="1"/>
    <col min="2834" max="2834" width="1.66796875" style="308" customWidth="1"/>
    <col min="2835" max="2835" width="8.16015625" style="308" customWidth="1"/>
    <col min="2836" max="2844" width="10.5" style="308" hidden="1" customWidth="1"/>
    <col min="2845" max="2845" width="11" style="308" customWidth="1"/>
    <col min="2846" max="2846" width="15" style="308" customWidth="1"/>
    <col min="2847" max="2847" width="16.33203125" style="308" customWidth="1"/>
    <col min="2848" max="2859" width="10.5" style="308" customWidth="1"/>
    <col min="2860" max="2880" width="10.5" style="308" hidden="1" customWidth="1"/>
    <col min="2881" max="3072" width="10.5" style="308" customWidth="1"/>
    <col min="3073" max="3073" width="8.33203125" style="308" customWidth="1"/>
    <col min="3074" max="3074" width="1.66796875" style="308" customWidth="1"/>
    <col min="3075" max="3075" width="4.16015625" style="308" customWidth="1"/>
    <col min="3076" max="3076" width="4.33203125" style="308" customWidth="1"/>
    <col min="3077" max="3077" width="17.16015625" style="308" customWidth="1"/>
    <col min="3078" max="3079" width="11.16015625" style="308" customWidth="1"/>
    <col min="3080" max="3080" width="12.5" style="308" customWidth="1"/>
    <col min="3081" max="3081" width="7" style="308" customWidth="1"/>
    <col min="3082" max="3082" width="5.16015625" style="308" customWidth="1"/>
    <col min="3083" max="3083" width="11.5" style="308" customWidth="1"/>
    <col min="3084" max="3084" width="12" style="308" customWidth="1"/>
    <col min="3085" max="3086" width="6" style="308" customWidth="1"/>
    <col min="3087" max="3087" width="2" style="308" customWidth="1"/>
    <col min="3088" max="3088" width="12.5" style="308" customWidth="1"/>
    <col min="3089" max="3089" width="4.16015625" style="308" customWidth="1"/>
    <col min="3090" max="3090" width="1.66796875" style="308" customWidth="1"/>
    <col min="3091" max="3091" width="8.16015625" style="308" customWidth="1"/>
    <col min="3092" max="3100" width="10.5" style="308" hidden="1" customWidth="1"/>
    <col min="3101" max="3101" width="11" style="308" customWidth="1"/>
    <col min="3102" max="3102" width="15" style="308" customWidth="1"/>
    <col min="3103" max="3103" width="16.33203125" style="308" customWidth="1"/>
    <col min="3104" max="3115" width="10.5" style="308" customWidth="1"/>
    <col min="3116" max="3136" width="10.5" style="308" hidden="1" customWidth="1"/>
    <col min="3137" max="3328" width="10.5" style="308" customWidth="1"/>
    <col min="3329" max="3329" width="8.33203125" style="308" customWidth="1"/>
    <col min="3330" max="3330" width="1.66796875" style="308" customWidth="1"/>
    <col min="3331" max="3331" width="4.16015625" style="308" customWidth="1"/>
    <col min="3332" max="3332" width="4.33203125" style="308" customWidth="1"/>
    <col min="3333" max="3333" width="17.16015625" style="308" customWidth="1"/>
    <col min="3334" max="3335" width="11.16015625" style="308" customWidth="1"/>
    <col min="3336" max="3336" width="12.5" style="308" customWidth="1"/>
    <col min="3337" max="3337" width="7" style="308" customWidth="1"/>
    <col min="3338" max="3338" width="5.16015625" style="308" customWidth="1"/>
    <col min="3339" max="3339" width="11.5" style="308" customWidth="1"/>
    <col min="3340" max="3340" width="12" style="308" customWidth="1"/>
    <col min="3341" max="3342" width="6" style="308" customWidth="1"/>
    <col min="3343" max="3343" width="2" style="308" customWidth="1"/>
    <col min="3344" max="3344" width="12.5" style="308" customWidth="1"/>
    <col min="3345" max="3345" width="4.16015625" style="308" customWidth="1"/>
    <col min="3346" max="3346" width="1.66796875" style="308" customWidth="1"/>
    <col min="3347" max="3347" width="8.16015625" style="308" customWidth="1"/>
    <col min="3348" max="3356" width="10.5" style="308" hidden="1" customWidth="1"/>
    <col min="3357" max="3357" width="11" style="308" customWidth="1"/>
    <col min="3358" max="3358" width="15" style="308" customWidth="1"/>
    <col min="3359" max="3359" width="16.33203125" style="308" customWidth="1"/>
    <col min="3360" max="3371" width="10.5" style="308" customWidth="1"/>
    <col min="3372" max="3392" width="10.5" style="308" hidden="1" customWidth="1"/>
    <col min="3393" max="3584" width="10.5" style="308" customWidth="1"/>
    <col min="3585" max="3585" width="8.33203125" style="308" customWidth="1"/>
    <col min="3586" max="3586" width="1.66796875" style="308" customWidth="1"/>
    <col min="3587" max="3587" width="4.16015625" style="308" customWidth="1"/>
    <col min="3588" max="3588" width="4.33203125" style="308" customWidth="1"/>
    <col min="3589" max="3589" width="17.16015625" style="308" customWidth="1"/>
    <col min="3590" max="3591" width="11.16015625" style="308" customWidth="1"/>
    <col min="3592" max="3592" width="12.5" style="308" customWidth="1"/>
    <col min="3593" max="3593" width="7" style="308" customWidth="1"/>
    <col min="3594" max="3594" width="5.16015625" style="308" customWidth="1"/>
    <col min="3595" max="3595" width="11.5" style="308" customWidth="1"/>
    <col min="3596" max="3596" width="12" style="308" customWidth="1"/>
    <col min="3597" max="3598" width="6" style="308" customWidth="1"/>
    <col min="3599" max="3599" width="2" style="308" customWidth="1"/>
    <col min="3600" max="3600" width="12.5" style="308" customWidth="1"/>
    <col min="3601" max="3601" width="4.16015625" style="308" customWidth="1"/>
    <col min="3602" max="3602" width="1.66796875" style="308" customWidth="1"/>
    <col min="3603" max="3603" width="8.16015625" style="308" customWidth="1"/>
    <col min="3604" max="3612" width="10.5" style="308" hidden="1" customWidth="1"/>
    <col min="3613" max="3613" width="11" style="308" customWidth="1"/>
    <col min="3614" max="3614" width="15" style="308" customWidth="1"/>
    <col min="3615" max="3615" width="16.33203125" style="308" customWidth="1"/>
    <col min="3616" max="3627" width="10.5" style="308" customWidth="1"/>
    <col min="3628" max="3648" width="10.5" style="308" hidden="1" customWidth="1"/>
    <col min="3649" max="3840" width="10.5" style="308" customWidth="1"/>
    <col min="3841" max="3841" width="8.33203125" style="308" customWidth="1"/>
    <col min="3842" max="3842" width="1.66796875" style="308" customWidth="1"/>
    <col min="3843" max="3843" width="4.16015625" style="308" customWidth="1"/>
    <col min="3844" max="3844" width="4.33203125" style="308" customWidth="1"/>
    <col min="3845" max="3845" width="17.16015625" style="308" customWidth="1"/>
    <col min="3846" max="3847" width="11.16015625" style="308" customWidth="1"/>
    <col min="3848" max="3848" width="12.5" style="308" customWidth="1"/>
    <col min="3849" max="3849" width="7" style="308" customWidth="1"/>
    <col min="3850" max="3850" width="5.16015625" style="308" customWidth="1"/>
    <col min="3851" max="3851" width="11.5" style="308" customWidth="1"/>
    <col min="3852" max="3852" width="12" style="308" customWidth="1"/>
    <col min="3853" max="3854" width="6" style="308" customWidth="1"/>
    <col min="3855" max="3855" width="2" style="308" customWidth="1"/>
    <col min="3856" max="3856" width="12.5" style="308" customWidth="1"/>
    <col min="3857" max="3857" width="4.16015625" style="308" customWidth="1"/>
    <col min="3858" max="3858" width="1.66796875" style="308" customWidth="1"/>
    <col min="3859" max="3859" width="8.16015625" style="308" customWidth="1"/>
    <col min="3860" max="3868" width="10.5" style="308" hidden="1" customWidth="1"/>
    <col min="3869" max="3869" width="11" style="308" customWidth="1"/>
    <col min="3870" max="3870" width="15" style="308" customWidth="1"/>
    <col min="3871" max="3871" width="16.33203125" style="308" customWidth="1"/>
    <col min="3872" max="3883" width="10.5" style="308" customWidth="1"/>
    <col min="3884" max="3904" width="10.5" style="308" hidden="1" customWidth="1"/>
    <col min="3905" max="4096" width="10.5" style="308" customWidth="1"/>
    <col min="4097" max="4097" width="8.33203125" style="308" customWidth="1"/>
    <col min="4098" max="4098" width="1.66796875" style="308" customWidth="1"/>
    <col min="4099" max="4099" width="4.16015625" style="308" customWidth="1"/>
    <col min="4100" max="4100" width="4.33203125" style="308" customWidth="1"/>
    <col min="4101" max="4101" width="17.16015625" style="308" customWidth="1"/>
    <col min="4102" max="4103" width="11.16015625" style="308" customWidth="1"/>
    <col min="4104" max="4104" width="12.5" style="308" customWidth="1"/>
    <col min="4105" max="4105" width="7" style="308" customWidth="1"/>
    <col min="4106" max="4106" width="5.16015625" style="308" customWidth="1"/>
    <col min="4107" max="4107" width="11.5" style="308" customWidth="1"/>
    <col min="4108" max="4108" width="12" style="308" customWidth="1"/>
    <col min="4109" max="4110" width="6" style="308" customWidth="1"/>
    <col min="4111" max="4111" width="2" style="308" customWidth="1"/>
    <col min="4112" max="4112" width="12.5" style="308" customWidth="1"/>
    <col min="4113" max="4113" width="4.16015625" style="308" customWidth="1"/>
    <col min="4114" max="4114" width="1.66796875" style="308" customWidth="1"/>
    <col min="4115" max="4115" width="8.16015625" style="308" customWidth="1"/>
    <col min="4116" max="4124" width="10.5" style="308" hidden="1" customWidth="1"/>
    <col min="4125" max="4125" width="11" style="308" customWidth="1"/>
    <col min="4126" max="4126" width="15" style="308" customWidth="1"/>
    <col min="4127" max="4127" width="16.33203125" style="308" customWidth="1"/>
    <col min="4128" max="4139" width="10.5" style="308" customWidth="1"/>
    <col min="4140" max="4160" width="10.5" style="308" hidden="1" customWidth="1"/>
    <col min="4161" max="4352" width="10.5" style="308" customWidth="1"/>
    <col min="4353" max="4353" width="8.33203125" style="308" customWidth="1"/>
    <col min="4354" max="4354" width="1.66796875" style="308" customWidth="1"/>
    <col min="4355" max="4355" width="4.16015625" style="308" customWidth="1"/>
    <col min="4356" max="4356" width="4.33203125" style="308" customWidth="1"/>
    <col min="4357" max="4357" width="17.16015625" style="308" customWidth="1"/>
    <col min="4358" max="4359" width="11.16015625" style="308" customWidth="1"/>
    <col min="4360" max="4360" width="12.5" style="308" customWidth="1"/>
    <col min="4361" max="4361" width="7" style="308" customWidth="1"/>
    <col min="4362" max="4362" width="5.16015625" style="308" customWidth="1"/>
    <col min="4363" max="4363" width="11.5" style="308" customWidth="1"/>
    <col min="4364" max="4364" width="12" style="308" customWidth="1"/>
    <col min="4365" max="4366" width="6" style="308" customWidth="1"/>
    <col min="4367" max="4367" width="2" style="308" customWidth="1"/>
    <col min="4368" max="4368" width="12.5" style="308" customWidth="1"/>
    <col min="4369" max="4369" width="4.16015625" style="308" customWidth="1"/>
    <col min="4370" max="4370" width="1.66796875" style="308" customWidth="1"/>
    <col min="4371" max="4371" width="8.16015625" style="308" customWidth="1"/>
    <col min="4372" max="4380" width="10.5" style="308" hidden="1" customWidth="1"/>
    <col min="4381" max="4381" width="11" style="308" customWidth="1"/>
    <col min="4382" max="4382" width="15" style="308" customWidth="1"/>
    <col min="4383" max="4383" width="16.33203125" style="308" customWidth="1"/>
    <col min="4384" max="4395" width="10.5" style="308" customWidth="1"/>
    <col min="4396" max="4416" width="10.5" style="308" hidden="1" customWidth="1"/>
    <col min="4417" max="4608" width="10.5" style="308" customWidth="1"/>
    <col min="4609" max="4609" width="8.33203125" style="308" customWidth="1"/>
    <col min="4610" max="4610" width="1.66796875" style="308" customWidth="1"/>
    <col min="4611" max="4611" width="4.16015625" style="308" customWidth="1"/>
    <col min="4612" max="4612" width="4.33203125" style="308" customWidth="1"/>
    <col min="4613" max="4613" width="17.16015625" style="308" customWidth="1"/>
    <col min="4614" max="4615" width="11.16015625" style="308" customWidth="1"/>
    <col min="4616" max="4616" width="12.5" style="308" customWidth="1"/>
    <col min="4617" max="4617" width="7" style="308" customWidth="1"/>
    <col min="4618" max="4618" width="5.16015625" style="308" customWidth="1"/>
    <col min="4619" max="4619" width="11.5" style="308" customWidth="1"/>
    <col min="4620" max="4620" width="12" style="308" customWidth="1"/>
    <col min="4621" max="4622" width="6" style="308" customWidth="1"/>
    <col min="4623" max="4623" width="2" style="308" customWidth="1"/>
    <col min="4624" max="4624" width="12.5" style="308" customWidth="1"/>
    <col min="4625" max="4625" width="4.16015625" style="308" customWidth="1"/>
    <col min="4626" max="4626" width="1.66796875" style="308" customWidth="1"/>
    <col min="4627" max="4627" width="8.16015625" style="308" customWidth="1"/>
    <col min="4628" max="4636" width="10.5" style="308" hidden="1" customWidth="1"/>
    <col min="4637" max="4637" width="11" style="308" customWidth="1"/>
    <col min="4638" max="4638" width="15" style="308" customWidth="1"/>
    <col min="4639" max="4639" width="16.33203125" style="308" customWidth="1"/>
    <col min="4640" max="4651" width="10.5" style="308" customWidth="1"/>
    <col min="4652" max="4672" width="10.5" style="308" hidden="1" customWidth="1"/>
    <col min="4673" max="4864" width="10.5" style="308" customWidth="1"/>
    <col min="4865" max="4865" width="8.33203125" style="308" customWidth="1"/>
    <col min="4866" max="4866" width="1.66796875" style="308" customWidth="1"/>
    <col min="4867" max="4867" width="4.16015625" style="308" customWidth="1"/>
    <col min="4868" max="4868" width="4.33203125" style="308" customWidth="1"/>
    <col min="4869" max="4869" width="17.16015625" style="308" customWidth="1"/>
    <col min="4870" max="4871" width="11.16015625" style="308" customWidth="1"/>
    <col min="4872" max="4872" width="12.5" style="308" customWidth="1"/>
    <col min="4873" max="4873" width="7" style="308" customWidth="1"/>
    <col min="4874" max="4874" width="5.16015625" style="308" customWidth="1"/>
    <col min="4875" max="4875" width="11.5" style="308" customWidth="1"/>
    <col min="4876" max="4876" width="12" style="308" customWidth="1"/>
    <col min="4877" max="4878" width="6" style="308" customWidth="1"/>
    <col min="4879" max="4879" width="2" style="308" customWidth="1"/>
    <col min="4880" max="4880" width="12.5" style="308" customWidth="1"/>
    <col min="4881" max="4881" width="4.16015625" style="308" customWidth="1"/>
    <col min="4882" max="4882" width="1.66796875" style="308" customWidth="1"/>
    <col min="4883" max="4883" width="8.16015625" style="308" customWidth="1"/>
    <col min="4884" max="4892" width="10.5" style="308" hidden="1" customWidth="1"/>
    <col min="4893" max="4893" width="11" style="308" customWidth="1"/>
    <col min="4894" max="4894" width="15" style="308" customWidth="1"/>
    <col min="4895" max="4895" width="16.33203125" style="308" customWidth="1"/>
    <col min="4896" max="4907" width="10.5" style="308" customWidth="1"/>
    <col min="4908" max="4928" width="10.5" style="308" hidden="1" customWidth="1"/>
    <col min="4929" max="5120" width="10.5" style="308" customWidth="1"/>
    <col min="5121" max="5121" width="8.33203125" style="308" customWidth="1"/>
    <col min="5122" max="5122" width="1.66796875" style="308" customWidth="1"/>
    <col min="5123" max="5123" width="4.16015625" style="308" customWidth="1"/>
    <col min="5124" max="5124" width="4.33203125" style="308" customWidth="1"/>
    <col min="5125" max="5125" width="17.16015625" style="308" customWidth="1"/>
    <col min="5126" max="5127" width="11.16015625" style="308" customWidth="1"/>
    <col min="5128" max="5128" width="12.5" style="308" customWidth="1"/>
    <col min="5129" max="5129" width="7" style="308" customWidth="1"/>
    <col min="5130" max="5130" width="5.16015625" style="308" customWidth="1"/>
    <col min="5131" max="5131" width="11.5" style="308" customWidth="1"/>
    <col min="5132" max="5132" width="12" style="308" customWidth="1"/>
    <col min="5133" max="5134" width="6" style="308" customWidth="1"/>
    <col min="5135" max="5135" width="2" style="308" customWidth="1"/>
    <col min="5136" max="5136" width="12.5" style="308" customWidth="1"/>
    <col min="5137" max="5137" width="4.16015625" style="308" customWidth="1"/>
    <col min="5138" max="5138" width="1.66796875" style="308" customWidth="1"/>
    <col min="5139" max="5139" width="8.16015625" style="308" customWidth="1"/>
    <col min="5140" max="5148" width="10.5" style="308" hidden="1" customWidth="1"/>
    <col min="5149" max="5149" width="11" style="308" customWidth="1"/>
    <col min="5150" max="5150" width="15" style="308" customWidth="1"/>
    <col min="5151" max="5151" width="16.33203125" style="308" customWidth="1"/>
    <col min="5152" max="5163" width="10.5" style="308" customWidth="1"/>
    <col min="5164" max="5184" width="10.5" style="308" hidden="1" customWidth="1"/>
    <col min="5185" max="5376" width="10.5" style="308" customWidth="1"/>
    <col min="5377" max="5377" width="8.33203125" style="308" customWidth="1"/>
    <col min="5378" max="5378" width="1.66796875" style="308" customWidth="1"/>
    <col min="5379" max="5379" width="4.16015625" style="308" customWidth="1"/>
    <col min="5380" max="5380" width="4.33203125" style="308" customWidth="1"/>
    <col min="5381" max="5381" width="17.16015625" style="308" customWidth="1"/>
    <col min="5382" max="5383" width="11.16015625" style="308" customWidth="1"/>
    <col min="5384" max="5384" width="12.5" style="308" customWidth="1"/>
    <col min="5385" max="5385" width="7" style="308" customWidth="1"/>
    <col min="5386" max="5386" width="5.16015625" style="308" customWidth="1"/>
    <col min="5387" max="5387" width="11.5" style="308" customWidth="1"/>
    <col min="5388" max="5388" width="12" style="308" customWidth="1"/>
    <col min="5389" max="5390" width="6" style="308" customWidth="1"/>
    <col min="5391" max="5391" width="2" style="308" customWidth="1"/>
    <col min="5392" max="5392" width="12.5" style="308" customWidth="1"/>
    <col min="5393" max="5393" width="4.16015625" style="308" customWidth="1"/>
    <col min="5394" max="5394" width="1.66796875" style="308" customWidth="1"/>
    <col min="5395" max="5395" width="8.16015625" style="308" customWidth="1"/>
    <col min="5396" max="5404" width="10.5" style="308" hidden="1" customWidth="1"/>
    <col min="5405" max="5405" width="11" style="308" customWidth="1"/>
    <col min="5406" max="5406" width="15" style="308" customWidth="1"/>
    <col min="5407" max="5407" width="16.33203125" style="308" customWidth="1"/>
    <col min="5408" max="5419" width="10.5" style="308" customWidth="1"/>
    <col min="5420" max="5440" width="10.5" style="308" hidden="1" customWidth="1"/>
    <col min="5441" max="5632" width="10.5" style="308" customWidth="1"/>
    <col min="5633" max="5633" width="8.33203125" style="308" customWidth="1"/>
    <col min="5634" max="5634" width="1.66796875" style="308" customWidth="1"/>
    <col min="5635" max="5635" width="4.16015625" style="308" customWidth="1"/>
    <col min="5636" max="5636" width="4.33203125" style="308" customWidth="1"/>
    <col min="5637" max="5637" width="17.16015625" style="308" customWidth="1"/>
    <col min="5638" max="5639" width="11.16015625" style="308" customWidth="1"/>
    <col min="5640" max="5640" width="12.5" style="308" customWidth="1"/>
    <col min="5641" max="5641" width="7" style="308" customWidth="1"/>
    <col min="5642" max="5642" width="5.16015625" style="308" customWidth="1"/>
    <col min="5643" max="5643" width="11.5" style="308" customWidth="1"/>
    <col min="5644" max="5644" width="12" style="308" customWidth="1"/>
    <col min="5645" max="5646" width="6" style="308" customWidth="1"/>
    <col min="5647" max="5647" width="2" style="308" customWidth="1"/>
    <col min="5648" max="5648" width="12.5" style="308" customWidth="1"/>
    <col min="5649" max="5649" width="4.16015625" style="308" customWidth="1"/>
    <col min="5650" max="5650" width="1.66796875" style="308" customWidth="1"/>
    <col min="5651" max="5651" width="8.16015625" style="308" customWidth="1"/>
    <col min="5652" max="5660" width="10.5" style="308" hidden="1" customWidth="1"/>
    <col min="5661" max="5661" width="11" style="308" customWidth="1"/>
    <col min="5662" max="5662" width="15" style="308" customWidth="1"/>
    <col min="5663" max="5663" width="16.33203125" style="308" customWidth="1"/>
    <col min="5664" max="5675" width="10.5" style="308" customWidth="1"/>
    <col min="5676" max="5696" width="10.5" style="308" hidden="1" customWidth="1"/>
    <col min="5697" max="5888" width="10.5" style="308" customWidth="1"/>
    <col min="5889" max="5889" width="8.33203125" style="308" customWidth="1"/>
    <col min="5890" max="5890" width="1.66796875" style="308" customWidth="1"/>
    <col min="5891" max="5891" width="4.16015625" style="308" customWidth="1"/>
    <col min="5892" max="5892" width="4.33203125" style="308" customWidth="1"/>
    <col min="5893" max="5893" width="17.16015625" style="308" customWidth="1"/>
    <col min="5894" max="5895" width="11.16015625" style="308" customWidth="1"/>
    <col min="5896" max="5896" width="12.5" style="308" customWidth="1"/>
    <col min="5897" max="5897" width="7" style="308" customWidth="1"/>
    <col min="5898" max="5898" width="5.16015625" style="308" customWidth="1"/>
    <col min="5899" max="5899" width="11.5" style="308" customWidth="1"/>
    <col min="5900" max="5900" width="12" style="308" customWidth="1"/>
    <col min="5901" max="5902" width="6" style="308" customWidth="1"/>
    <col min="5903" max="5903" width="2" style="308" customWidth="1"/>
    <col min="5904" max="5904" width="12.5" style="308" customWidth="1"/>
    <col min="5905" max="5905" width="4.16015625" style="308" customWidth="1"/>
    <col min="5906" max="5906" width="1.66796875" style="308" customWidth="1"/>
    <col min="5907" max="5907" width="8.16015625" style="308" customWidth="1"/>
    <col min="5908" max="5916" width="10.5" style="308" hidden="1" customWidth="1"/>
    <col min="5917" max="5917" width="11" style="308" customWidth="1"/>
    <col min="5918" max="5918" width="15" style="308" customWidth="1"/>
    <col min="5919" max="5919" width="16.33203125" style="308" customWidth="1"/>
    <col min="5920" max="5931" width="10.5" style="308" customWidth="1"/>
    <col min="5932" max="5952" width="10.5" style="308" hidden="1" customWidth="1"/>
    <col min="5953" max="6144" width="10.5" style="308" customWidth="1"/>
    <col min="6145" max="6145" width="8.33203125" style="308" customWidth="1"/>
    <col min="6146" max="6146" width="1.66796875" style="308" customWidth="1"/>
    <col min="6147" max="6147" width="4.16015625" style="308" customWidth="1"/>
    <col min="6148" max="6148" width="4.33203125" style="308" customWidth="1"/>
    <col min="6149" max="6149" width="17.16015625" style="308" customWidth="1"/>
    <col min="6150" max="6151" width="11.16015625" style="308" customWidth="1"/>
    <col min="6152" max="6152" width="12.5" style="308" customWidth="1"/>
    <col min="6153" max="6153" width="7" style="308" customWidth="1"/>
    <col min="6154" max="6154" width="5.16015625" style="308" customWidth="1"/>
    <col min="6155" max="6155" width="11.5" style="308" customWidth="1"/>
    <col min="6156" max="6156" width="12" style="308" customWidth="1"/>
    <col min="6157" max="6158" width="6" style="308" customWidth="1"/>
    <col min="6159" max="6159" width="2" style="308" customWidth="1"/>
    <col min="6160" max="6160" width="12.5" style="308" customWidth="1"/>
    <col min="6161" max="6161" width="4.16015625" style="308" customWidth="1"/>
    <col min="6162" max="6162" width="1.66796875" style="308" customWidth="1"/>
    <col min="6163" max="6163" width="8.16015625" style="308" customWidth="1"/>
    <col min="6164" max="6172" width="10.5" style="308" hidden="1" customWidth="1"/>
    <col min="6173" max="6173" width="11" style="308" customWidth="1"/>
    <col min="6174" max="6174" width="15" style="308" customWidth="1"/>
    <col min="6175" max="6175" width="16.33203125" style="308" customWidth="1"/>
    <col min="6176" max="6187" width="10.5" style="308" customWidth="1"/>
    <col min="6188" max="6208" width="10.5" style="308" hidden="1" customWidth="1"/>
    <col min="6209" max="6400" width="10.5" style="308" customWidth="1"/>
    <col min="6401" max="6401" width="8.33203125" style="308" customWidth="1"/>
    <col min="6402" max="6402" width="1.66796875" style="308" customWidth="1"/>
    <col min="6403" max="6403" width="4.16015625" style="308" customWidth="1"/>
    <col min="6404" max="6404" width="4.33203125" style="308" customWidth="1"/>
    <col min="6405" max="6405" width="17.16015625" style="308" customWidth="1"/>
    <col min="6406" max="6407" width="11.16015625" style="308" customWidth="1"/>
    <col min="6408" max="6408" width="12.5" style="308" customWidth="1"/>
    <col min="6409" max="6409" width="7" style="308" customWidth="1"/>
    <col min="6410" max="6410" width="5.16015625" style="308" customWidth="1"/>
    <col min="6411" max="6411" width="11.5" style="308" customWidth="1"/>
    <col min="6412" max="6412" width="12" style="308" customWidth="1"/>
    <col min="6413" max="6414" width="6" style="308" customWidth="1"/>
    <col min="6415" max="6415" width="2" style="308" customWidth="1"/>
    <col min="6416" max="6416" width="12.5" style="308" customWidth="1"/>
    <col min="6417" max="6417" width="4.16015625" style="308" customWidth="1"/>
    <col min="6418" max="6418" width="1.66796875" style="308" customWidth="1"/>
    <col min="6419" max="6419" width="8.16015625" style="308" customWidth="1"/>
    <col min="6420" max="6428" width="10.5" style="308" hidden="1" customWidth="1"/>
    <col min="6429" max="6429" width="11" style="308" customWidth="1"/>
    <col min="6430" max="6430" width="15" style="308" customWidth="1"/>
    <col min="6431" max="6431" width="16.33203125" style="308" customWidth="1"/>
    <col min="6432" max="6443" width="10.5" style="308" customWidth="1"/>
    <col min="6444" max="6464" width="10.5" style="308" hidden="1" customWidth="1"/>
    <col min="6465" max="6656" width="10.5" style="308" customWidth="1"/>
    <col min="6657" max="6657" width="8.33203125" style="308" customWidth="1"/>
    <col min="6658" max="6658" width="1.66796875" style="308" customWidth="1"/>
    <col min="6659" max="6659" width="4.16015625" style="308" customWidth="1"/>
    <col min="6660" max="6660" width="4.33203125" style="308" customWidth="1"/>
    <col min="6661" max="6661" width="17.16015625" style="308" customWidth="1"/>
    <col min="6662" max="6663" width="11.16015625" style="308" customWidth="1"/>
    <col min="6664" max="6664" width="12.5" style="308" customWidth="1"/>
    <col min="6665" max="6665" width="7" style="308" customWidth="1"/>
    <col min="6666" max="6666" width="5.16015625" style="308" customWidth="1"/>
    <col min="6667" max="6667" width="11.5" style="308" customWidth="1"/>
    <col min="6668" max="6668" width="12" style="308" customWidth="1"/>
    <col min="6669" max="6670" width="6" style="308" customWidth="1"/>
    <col min="6671" max="6671" width="2" style="308" customWidth="1"/>
    <col min="6672" max="6672" width="12.5" style="308" customWidth="1"/>
    <col min="6673" max="6673" width="4.16015625" style="308" customWidth="1"/>
    <col min="6674" max="6674" width="1.66796875" style="308" customWidth="1"/>
    <col min="6675" max="6675" width="8.16015625" style="308" customWidth="1"/>
    <col min="6676" max="6684" width="10.5" style="308" hidden="1" customWidth="1"/>
    <col min="6685" max="6685" width="11" style="308" customWidth="1"/>
    <col min="6686" max="6686" width="15" style="308" customWidth="1"/>
    <col min="6687" max="6687" width="16.33203125" style="308" customWidth="1"/>
    <col min="6688" max="6699" width="10.5" style="308" customWidth="1"/>
    <col min="6700" max="6720" width="10.5" style="308" hidden="1" customWidth="1"/>
    <col min="6721" max="6912" width="10.5" style="308" customWidth="1"/>
    <col min="6913" max="6913" width="8.33203125" style="308" customWidth="1"/>
    <col min="6914" max="6914" width="1.66796875" style="308" customWidth="1"/>
    <col min="6915" max="6915" width="4.16015625" style="308" customWidth="1"/>
    <col min="6916" max="6916" width="4.33203125" style="308" customWidth="1"/>
    <col min="6917" max="6917" width="17.16015625" style="308" customWidth="1"/>
    <col min="6918" max="6919" width="11.16015625" style="308" customWidth="1"/>
    <col min="6920" max="6920" width="12.5" style="308" customWidth="1"/>
    <col min="6921" max="6921" width="7" style="308" customWidth="1"/>
    <col min="6922" max="6922" width="5.16015625" style="308" customWidth="1"/>
    <col min="6923" max="6923" width="11.5" style="308" customWidth="1"/>
    <col min="6924" max="6924" width="12" style="308" customWidth="1"/>
    <col min="6925" max="6926" width="6" style="308" customWidth="1"/>
    <col min="6927" max="6927" width="2" style="308" customWidth="1"/>
    <col min="6928" max="6928" width="12.5" style="308" customWidth="1"/>
    <col min="6929" max="6929" width="4.16015625" style="308" customWidth="1"/>
    <col min="6930" max="6930" width="1.66796875" style="308" customWidth="1"/>
    <col min="6931" max="6931" width="8.16015625" style="308" customWidth="1"/>
    <col min="6932" max="6940" width="10.5" style="308" hidden="1" customWidth="1"/>
    <col min="6941" max="6941" width="11" style="308" customWidth="1"/>
    <col min="6942" max="6942" width="15" style="308" customWidth="1"/>
    <col min="6943" max="6943" width="16.33203125" style="308" customWidth="1"/>
    <col min="6944" max="6955" width="10.5" style="308" customWidth="1"/>
    <col min="6956" max="6976" width="10.5" style="308" hidden="1" customWidth="1"/>
    <col min="6977" max="7168" width="10.5" style="308" customWidth="1"/>
    <col min="7169" max="7169" width="8.33203125" style="308" customWidth="1"/>
    <col min="7170" max="7170" width="1.66796875" style="308" customWidth="1"/>
    <col min="7171" max="7171" width="4.16015625" style="308" customWidth="1"/>
    <col min="7172" max="7172" width="4.33203125" style="308" customWidth="1"/>
    <col min="7173" max="7173" width="17.16015625" style="308" customWidth="1"/>
    <col min="7174" max="7175" width="11.16015625" style="308" customWidth="1"/>
    <col min="7176" max="7176" width="12.5" style="308" customWidth="1"/>
    <col min="7177" max="7177" width="7" style="308" customWidth="1"/>
    <col min="7178" max="7178" width="5.16015625" style="308" customWidth="1"/>
    <col min="7179" max="7179" width="11.5" style="308" customWidth="1"/>
    <col min="7180" max="7180" width="12" style="308" customWidth="1"/>
    <col min="7181" max="7182" width="6" style="308" customWidth="1"/>
    <col min="7183" max="7183" width="2" style="308" customWidth="1"/>
    <col min="7184" max="7184" width="12.5" style="308" customWidth="1"/>
    <col min="7185" max="7185" width="4.16015625" style="308" customWidth="1"/>
    <col min="7186" max="7186" width="1.66796875" style="308" customWidth="1"/>
    <col min="7187" max="7187" width="8.16015625" style="308" customWidth="1"/>
    <col min="7188" max="7196" width="10.5" style="308" hidden="1" customWidth="1"/>
    <col min="7197" max="7197" width="11" style="308" customWidth="1"/>
    <col min="7198" max="7198" width="15" style="308" customWidth="1"/>
    <col min="7199" max="7199" width="16.33203125" style="308" customWidth="1"/>
    <col min="7200" max="7211" width="10.5" style="308" customWidth="1"/>
    <col min="7212" max="7232" width="10.5" style="308" hidden="1" customWidth="1"/>
    <col min="7233" max="7424" width="10.5" style="308" customWidth="1"/>
    <col min="7425" max="7425" width="8.33203125" style="308" customWidth="1"/>
    <col min="7426" max="7426" width="1.66796875" style="308" customWidth="1"/>
    <col min="7427" max="7427" width="4.16015625" style="308" customWidth="1"/>
    <col min="7428" max="7428" width="4.33203125" style="308" customWidth="1"/>
    <col min="7429" max="7429" width="17.16015625" style="308" customWidth="1"/>
    <col min="7430" max="7431" width="11.16015625" style="308" customWidth="1"/>
    <col min="7432" max="7432" width="12.5" style="308" customWidth="1"/>
    <col min="7433" max="7433" width="7" style="308" customWidth="1"/>
    <col min="7434" max="7434" width="5.16015625" style="308" customWidth="1"/>
    <col min="7435" max="7435" width="11.5" style="308" customWidth="1"/>
    <col min="7436" max="7436" width="12" style="308" customWidth="1"/>
    <col min="7437" max="7438" width="6" style="308" customWidth="1"/>
    <col min="7439" max="7439" width="2" style="308" customWidth="1"/>
    <col min="7440" max="7440" width="12.5" style="308" customWidth="1"/>
    <col min="7441" max="7441" width="4.16015625" style="308" customWidth="1"/>
    <col min="7442" max="7442" width="1.66796875" style="308" customWidth="1"/>
    <col min="7443" max="7443" width="8.16015625" style="308" customWidth="1"/>
    <col min="7444" max="7452" width="10.5" style="308" hidden="1" customWidth="1"/>
    <col min="7453" max="7453" width="11" style="308" customWidth="1"/>
    <col min="7454" max="7454" width="15" style="308" customWidth="1"/>
    <col min="7455" max="7455" width="16.33203125" style="308" customWidth="1"/>
    <col min="7456" max="7467" width="10.5" style="308" customWidth="1"/>
    <col min="7468" max="7488" width="10.5" style="308" hidden="1" customWidth="1"/>
    <col min="7489" max="7680" width="10.5" style="308" customWidth="1"/>
    <col min="7681" max="7681" width="8.33203125" style="308" customWidth="1"/>
    <col min="7682" max="7682" width="1.66796875" style="308" customWidth="1"/>
    <col min="7683" max="7683" width="4.16015625" style="308" customWidth="1"/>
    <col min="7684" max="7684" width="4.33203125" style="308" customWidth="1"/>
    <col min="7685" max="7685" width="17.16015625" style="308" customWidth="1"/>
    <col min="7686" max="7687" width="11.16015625" style="308" customWidth="1"/>
    <col min="7688" max="7688" width="12.5" style="308" customWidth="1"/>
    <col min="7689" max="7689" width="7" style="308" customWidth="1"/>
    <col min="7690" max="7690" width="5.16015625" style="308" customWidth="1"/>
    <col min="7691" max="7691" width="11.5" style="308" customWidth="1"/>
    <col min="7692" max="7692" width="12" style="308" customWidth="1"/>
    <col min="7693" max="7694" width="6" style="308" customWidth="1"/>
    <col min="7695" max="7695" width="2" style="308" customWidth="1"/>
    <col min="7696" max="7696" width="12.5" style="308" customWidth="1"/>
    <col min="7697" max="7697" width="4.16015625" style="308" customWidth="1"/>
    <col min="7698" max="7698" width="1.66796875" style="308" customWidth="1"/>
    <col min="7699" max="7699" width="8.16015625" style="308" customWidth="1"/>
    <col min="7700" max="7708" width="10.5" style="308" hidden="1" customWidth="1"/>
    <col min="7709" max="7709" width="11" style="308" customWidth="1"/>
    <col min="7710" max="7710" width="15" style="308" customWidth="1"/>
    <col min="7711" max="7711" width="16.33203125" style="308" customWidth="1"/>
    <col min="7712" max="7723" width="10.5" style="308" customWidth="1"/>
    <col min="7724" max="7744" width="10.5" style="308" hidden="1" customWidth="1"/>
    <col min="7745" max="7936" width="10.5" style="308" customWidth="1"/>
    <col min="7937" max="7937" width="8.33203125" style="308" customWidth="1"/>
    <col min="7938" max="7938" width="1.66796875" style="308" customWidth="1"/>
    <col min="7939" max="7939" width="4.16015625" style="308" customWidth="1"/>
    <col min="7940" max="7940" width="4.33203125" style="308" customWidth="1"/>
    <col min="7941" max="7941" width="17.16015625" style="308" customWidth="1"/>
    <col min="7942" max="7943" width="11.16015625" style="308" customWidth="1"/>
    <col min="7944" max="7944" width="12.5" style="308" customWidth="1"/>
    <col min="7945" max="7945" width="7" style="308" customWidth="1"/>
    <col min="7946" max="7946" width="5.16015625" style="308" customWidth="1"/>
    <col min="7947" max="7947" width="11.5" style="308" customWidth="1"/>
    <col min="7948" max="7948" width="12" style="308" customWidth="1"/>
    <col min="7949" max="7950" width="6" style="308" customWidth="1"/>
    <col min="7951" max="7951" width="2" style="308" customWidth="1"/>
    <col min="7952" max="7952" width="12.5" style="308" customWidth="1"/>
    <col min="7953" max="7953" width="4.16015625" style="308" customWidth="1"/>
    <col min="7954" max="7954" width="1.66796875" style="308" customWidth="1"/>
    <col min="7955" max="7955" width="8.16015625" style="308" customWidth="1"/>
    <col min="7956" max="7964" width="10.5" style="308" hidden="1" customWidth="1"/>
    <col min="7965" max="7965" width="11" style="308" customWidth="1"/>
    <col min="7966" max="7966" width="15" style="308" customWidth="1"/>
    <col min="7967" max="7967" width="16.33203125" style="308" customWidth="1"/>
    <col min="7968" max="7979" width="10.5" style="308" customWidth="1"/>
    <col min="7980" max="8000" width="10.5" style="308" hidden="1" customWidth="1"/>
    <col min="8001" max="8192" width="10.5" style="308" customWidth="1"/>
    <col min="8193" max="8193" width="8.33203125" style="308" customWidth="1"/>
    <col min="8194" max="8194" width="1.66796875" style="308" customWidth="1"/>
    <col min="8195" max="8195" width="4.16015625" style="308" customWidth="1"/>
    <col min="8196" max="8196" width="4.33203125" style="308" customWidth="1"/>
    <col min="8197" max="8197" width="17.16015625" style="308" customWidth="1"/>
    <col min="8198" max="8199" width="11.16015625" style="308" customWidth="1"/>
    <col min="8200" max="8200" width="12.5" style="308" customWidth="1"/>
    <col min="8201" max="8201" width="7" style="308" customWidth="1"/>
    <col min="8202" max="8202" width="5.16015625" style="308" customWidth="1"/>
    <col min="8203" max="8203" width="11.5" style="308" customWidth="1"/>
    <col min="8204" max="8204" width="12" style="308" customWidth="1"/>
    <col min="8205" max="8206" width="6" style="308" customWidth="1"/>
    <col min="8207" max="8207" width="2" style="308" customWidth="1"/>
    <col min="8208" max="8208" width="12.5" style="308" customWidth="1"/>
    <col min="8209" max="8209" width="4.16015625" style="308" customWidth="1"/>
    <col min="8210" max="8210" width="1.66796875" style="308" customWidth="1"/>
    <col min="8211" max="8211" width="8.16015625" style="308" customWidth="1"/>
    <col min="8212" max="8220" width="10.5" style="308" hidden="1" customWidth="1"/>
    <col min="8221" max="8221" width="11" style="308" customWidth="1"/>
    <col min="8222" max="8222" width="15" style="308" customWidth="1"/>
    <col min="8223" max="8223" width="16.33203125" style="308" customWidth="1"/>
    <col min="8224" max="8235" width="10.5" style="308" customWidth="1"/>
    <col min="8236" max="8256" width="10.5" style="308" hidden="1" customWidth="1"/>
    <col min="8257" max="8448" width="10.5" style="308" customWidth="1"/>
    <col min="8449" max="8449" width="8.33203125" style="308" customWidth="1"/>
    <col min="8450" max="8450" width="1.66796875" style="308" customWidth="1"/>
    <col min="8451" max="8451" width="4.16015625" style="308" customWidth="1"/>
    <col min="8452" max="8452" width="4.33203125" style="308" customWidth="1"/>
    <col min="8453" max="8453" width="17.16015625" style="308" customWidth="1"/>
    <col min="8454" max="8455" width="11.16015625" style="308" customWidth="1"/>
    <col min="8456" max="8456" width="12.5" style="308" customWidth="1"/>
    <col min="8457" max="8457" width="7" style="308" customWidth="1"/>
    <col min="8458" max="8458" width="5.16015625" style="308" customWidth="1"/>
    <col min="8459" max="8459" width="11.5" style="308" customWidth="1"/>
    <col min="8460" max="8460" width="12" style="308" customWidth="1"/>
    <col min="8461" max="8462" width="6" style="308" customWidth="1"/>
    <col min="8463" max="8463" width="2" style="308" customWidth="1"/>
    <col min="8464" max="8464" width="12.5" style="308" customWidth="1"/>
    <col min="8465" max="8465" width="4.16015625" style="308" customWidth="1"/>
    <col min="8466" max="8466" width="1.66796875" style="308" customWidth="1"/>
    <col min="8467" max="8467" width="8.16015625" style="308" customWidth="1"/>
    <col min="8468" max="8476" width="10.5" style="308" hidden="1" customWidth="1"/>
    <col min="8477" max="8477" width="11" style="308" customWidth="1"/>
    <col min="8478" max="8478" width="15" style="308" customWidth="1"/>
    <col min="8479" max="8479" width="16.33203125" style="308" customWidth="1"/>
    <col min="8480" max="8491" width="10.5" style="308" customWidth="1"/>
    <col min="8492" max="8512" width="10.5" style="308" hidden="1" customWidth="1"/>
    <col min="8513" max="8704" width="10.5" style="308" customWidth="1"/>
    <col min="8705" max="8705" width="8.33203125" style="308" customWidth="1"/>
    <col min="8706" max="8706" width="1.66796875" style="308" customWidth="1"/>
    <col min="8707" max="8707" width="4.16015625" style="308" customWidth="1"/>
    <col min="8708" max="8708" width="4.33203125" style="308" customWidth="1"/>
    <col min="8709" max="8709" width="17.16015625" style="308" customWidth="1"/>
    <col min="8710" max="8711" width="11.16015625" style="308" customWidth="1"/>
    <col min="8712" max="8712" width="12.5" style="308" customWidth="1"/>
    <col min="8713" max="8713" width="7" style="308" customWidth="1"/>
    <col min="8714" max="8714" width="5.16015625" style="308" customWidth="1"/>
    <col min="8715" max="8715" width="11.5" style="308" customWidth="1"/>
    <col min="8716" max="8716" width="12" style="308" customWidth="1"/>
    <col min="8717" max="8718" width="6" style="308" customWidth="1"/>
    <col min="8719" max="8719" width="2" style="308" customWidth="1"/>
    <col min="8720" max="8720" width="12.5" style="308" customWidth="1"/>
    <col min="8721" max="8721" width="4.16015625" style="308" customWidth="1"/>
    <col min="8722" max="8722" width="1.66796875" style="308" customWidth="1"/>
    <col min="8723" max="8723" width="8.16015625" style="308" customWidth="1"/>
    <col min="8724" max="8732" width="10.5" style="308" hidden="1" customWidth="1"/>
    <col min="8733" max="8733" width="11" style="308" customWidth="1"/>
    <col min="8734" max="8734" width="15" style="308" customWidth="1"/>
    <col min="8735" max="8735" width="16.33203125" style="308" customWidth="1"/>
    <col min="8736" max="8747" width="10.5" style="308" customWidth="1"/>
    <col min="8748" max="8768" width="10.5" style="308" hidden="1" customWidth="1"/>
    <col min="8769" max="8960" width="10.5" style="308" customWidth="1"/>
    <col min="8961" max="8961" width="8.33203125" style="308" customWidth="1"/>
    <col min="8962" max="8962" width="1.66796875" style="308" customWidth="1"/>
    <col min="8963" max="8963" width="4.16015625" style="308" customWidth="1"/>
    <col min="8964" max="8964" width="4.33203125" style="308" customWidth="1"/>
    <col min="8965" max="8965" width="17.16015625" style="308" customWidth="1"/>
    <col min="8966" max="8967" width="11.16015625" style="308" customWidth="1"/>
    <col min="8968" max="8968" width="12.5" style="308" customWidth="1"/>
    <col min="8969" max="8969" width="7" style="308" customWidth="1"/>
    <col min="8970" max="8970" width="5.16015625" style="308" customWidth="1"/>
    <col min="8971" max="8971" width="11.5" style="308" customWidth="1"/>
    <col min="8972" max="8972" width="12" style="308" customWidth="1"/>
    <col min="8973" max="8974" width="6" style="308" customWidth="1"/>
    <col min="8975" max="8975" width="2" style="308" customWidth="1"/>
    <col min="8976" max="8976" width="12.5" style="308" customWidth="1"/>
    <col min="8977" max="8977" width="4.16015625" style="308" customWidth="1"/>
    <col min="8978" max="8978" width="1.66796875" style="308" customWidth="1"/>
    <col min="8979" max="8979" width="8.16015625" style="308" customWidth="1"/>
    <col min="8980" max="8988" width="10.5" style="308" hidden="1" customWidth="1"/>
    <col min="8989" max="8989" width="11" style="308" customWidth="1"/>
    <col min="8990" max="8990" width="15" style="308" customWidth="1"/>
    <col min="8991" max="8991" width="16.33203125" style="308" customWidth="1"/>
    <col min="8992" max="9003" width="10.5" style="308" customWidth="1"/>
    <col min="9004" max="9024" width="10.5" style="308" hidden="1" customWidth="1"/>
    <col min="9025" max="9216" width="10.5" style="308" customWidth="1"/>
    <col min="9217" max="9217" width="8.33203125" style="308" customWidth="1"/>
    <col min="9218" max="9218" width="1.66796875" style="308" customWidth="1"/>
    <col min="9219" max="9219" width="4.16015625" style="308" customWidth="1"/>
    <col min="9220" max="9220" width="4.33203125" style="308" customWidth="1"/>
    <col min="9221" max="9221" width="17.16015625" style="308" customWidth="1"/>
    <col min="9222" max="9223" width="11.16015625" style="308" customWidth="1"/>
    <col min="9224" max="9224" width="12.5" style="308" customWidth="1"/>
    <col min="9225" max="9225" width="7" style="308" customWidth="1"/>
    <col min="9226" max="9226" width="5.16015625" style="308" customWidth="1"/>
    <col min="9227" max="9227" width="11.5" style="308" customWidth="1"/>
    <col min="9228" max="9228" width="12" style="308" customWidth="1"/>
    <col min="9229" max="9230" width="6" style="308" customWidth="1"/>
    <col min="9231" max="9231" width="2" style="308" customWidth="1"/>
    <col min="9232" max="9232" width="12.5" style="308" customWidth="1"/>
    <col min="9233" max="9233" width="4.16015625" style="308" customWidth="1"/>
    <col min="9234" max="9234" width="1.66796875" style="308" customWidth="1"/>
    <col min="9235" max="9235" width="8.16015625" style="308" customWidth="1"/>
    <col min="9236" max="9244" width="10.5" style="308" hidden="1" customWidth="1"/>
    <col min="9245" max="9245" width="11" style="308" customWidth="1"/>
    <col min="9246" max="9246" width="15" style="308" customWidth="1"/>
    <col min="9247" max="9247" width="16.33203125" style="308" customWidth="1"/>
    <col min="9248" max="9259" width="10.5" style="308" customWidth="1"/>
    <col min="9260" max="9280" width="10.5" style="308" hidden="1" customWidth="1"/>
    <col min="9281" max="9472" width="10.5" style="308" customWidth="1"/>
    <col min="9473" max="9473" width="8.33203125" style="308" customWidth="1"/>
    <col min="9474" max="9474" width="1.66796875" style="308" customWidth="1"/>
    <col min="9475" max="9475" width="4.16015625" style="308" customWidth="1"/>
    <col min="9476" max="9476" width="4.33203125" style="308" customWidth="1"/>
    <col min="9477" max="9477" width="17.16015625" style="308" customWidth="1"/>
    <col min="9478" max="9479" width="11.16015625" style="308" customWidth="1"/>
    <col min="9480" max="9480" width="12.5" style="308" customWidth="1"/>
    <col min="9481" max="9481" width="7" style="308" customWidth="1"/>
    <col min="9482" max="9482" width="5.16015625" style="308" customWidth="1"/>
    <col min="9483" max="9483" width="11.5" style="308" customWidth="1"/>
    <col min="9484" max="9484" width="12" style="308" customWidth="1"/>
    <col min="9485" max="9486" width="6" style="308" customWidth="1"/>
    <col min="9487" max="9487" width="2" style="308" customWidth="1"/>
    <col min="9488" max="9488" width="12.5" style="308" customWidth="1"/>
    <col min="9489" max="9489" width="4.16015625" style="308" customWidth="1"/>
    <col min="9490" max="9490" width="1.66796875" style="308" customWidth="1"/>
    <col min="9491" max="9491" width="8.16015625" style="308" customWidth="1"/>
    <col min="9492" max="9500" width="10.5" style="308" hidden="1" customWidth="1"/>
    <col min="9501" max="9501" width="11" style="308" customWidth="1"/>
    <col min="9502" max="9502" width="15" style="308" customWidth="1"/>
    <col min="9503" max="9503" width="16.33203125" style="308" customWidth="1"/>
    <col min="9504" max="9515" width="10.5" style="308" customWidth="1"/>
    <col min="9516" max="9536" width="10.5" style="308" hidden="1" customWidth="1"/>
    <col min="9537" max="9728" width="10.5" style="308" customWidth="1"/>
    <col min="9729" max="9729" width="8.33203125" style="308" customWidth="1"/>
    <col min="9730" max="9730" width="1.66796875" style="308" customWidth="1"/>
    <col min="9731" max="9731" width="4.16015625" style="308" customWidth="1"/>
    <col min="9732" max="9732" width="4.33203125" style="308" customWidth="1"/>
    <col min="9733" max="9733" width="17.16015625" style="308" customWidth="1"/>
    <col min="9734" max="9735" width="11.16015625" style="308" customWidth="1"/>
    <col min="9736" max="9736" width="12.5" style="308" customWidth="1"/>
    <col min="9737" max="9737" width="7" style="308" customWidth="1"/>
    <col min="9738" max="9738" width="5.16015625" style="308" customWidth="1"/>
    <col min="9739" max="9739" width="11.5" style="308" customWidth="1"/>
    <col min="9740" max="9740" width="12" style="308" customWidth="1"/>
    <col min="9741" max="9742" width="6" style="308" customWidth="1"/>
    <col min="9743" max="9743" width="2" style="308" customWidth="1"/>
    <col min="9744" max="9744" width="12.5" style="308" customWidth="1"/>
    <col min="9745" max="9745" width="4.16015625" style="308" customWidth="1"/>
    <col min="9746" max="9746" width="1.66796875" style="308" customWidth="1"/>
    <col min="9747" max="9747" width="8.16015625" style="308" customWidth="1"/>
    <col min="9748" max="9756" width="10.5" style="308" hidden="1" customWidth="1"/>
    <col min="9757" max="9757" width="11" style="308" customWidth="1"/>
    <col min="9758" max="9758" width="15" style="308" customWidth="1"/>
    <col min="9759" max="9759" width="16.33203125" style="308" customWidth="1"/>
    <col min="9760" max="9771" width="10.5" style="308" customWidth="1"/>
    <col min="9772" max="9792" width="10.5" style="308" hidden="1" customWidth="1"/>
    <col min="9793" max="9984" width="10.5" style="308" customWidth="1"/>
    <col min="9985" max="9985" width="8.33203125" style="308" customWidth="1"/>
    <col min="9986" max="9986" width="1.66796875" style="308" customWidth="1"/>
    <col min="9987" max="9987" width="4.16015625" style="308" customWidth="1"/>
    <col min="9988" max="9988" width="4.33203125" style="308" customWidth="1"/>
    <col min="9989" max="9989" width="17.16015625" style="308" customWidth="1"/>
    <col min="9990" max="9991" width="11.16015625" style="308" customWidth="1"/>
    <col min="9992" max="9992" width="12.5" style="308" customWidth="1"/>
    <col min="9993" max="9993" width="7" style="308" customWidth="1"/>
    <col min="9994" max="9994" width="5.16015625" style="308" customWidth="1"/>
    <col min="9995" max="9995" width="11.5" style="308" customWidth="1"/>
    <col min="9996" max="9996" width="12" style="308" customWidth="1"/>
    <col min="9997" max="9998" width="6" style="308" customWidth="1"/>
    <col min="9999" max="9999" width="2" style="308" customWidth="1"/>
    <col min="10000" max="10000" width="12.5" style="308" customWidth="1"/>
    <col min="10001" max="10001" width="4.16015625" style="308" customWidth="1"/>
    <col min="10002" max="10002" width="1.66796875" style="308" customWidth="1"/>
    <col min="10003" max="10003" width="8.16015625" style="308" customWidth="1"/>
    <col min="10004" max="10012" width="10.5" style="308" hidden="1" customWidth="1"/>
    <col min="10013" max="10013" width="11" style="308" customWidth="1"/>
    <col min="10014" max="10014" width="15" style="308" customWidth="1"/>
    <col min="10015" max="10015" width="16.33203125" style="308" customWidth="1"/>
    <col min="10016" max="10027" width="10.5" style="308" customWidth="1"/>
    <col min="10028" max="10048" width="10.5" style="308" hidden="1" customWidth="1"/>
    <col min="10049" max="10240" width="10.5" style="308" customWidth="1"/>
    <col min="10241" max="10241" width="8.33203125" style="308" customWidth="1"/>
    <col min="10242" max="10242" width="1.66796875" style="308" customWidth="1"/>
    <col min="10243" max="10243" width="4.16015625" style="308" customWidth="1"/>
    <col min="10244" max="10244" width="4.33203125" style="308" customWidth="1"/>
    <col min="10245" max="10245" width="17.16015625" style="308" customWidth="1"/>
    <col min="10246" max="10247" width="11.16015625" style="308" customWidth="1"/>
    <col min="10248" max="10248" width="12.5" style="308" customWidth="1"/>
    <col min="10249" max="10249" width="7" style="308" customWidth="1"/>
    <col min="10250" max="10250" width="5.16015625" style="308" customWidth="1"/>
    <col min="10251" max="10251" width="11.5" style="308" customWidth="1"/>
    <col min="10252" max="10252" width="12" style="308" customWidth="1"/>
    <col min="10253" max="10254" width="6" style="308" customWidth="1"/>
    <col min="10255" max="10255" width="2" style="308" customWidth="1"/>
    <col min="10256" max="10256" width="12.5" style="308" customWidth="1"/>
    <col min="10257" max="10257" width="4.16015625" style="308" customWidth="1"/>
    <col min="10258" max="10258" width="1.66796875" style="308" customWidth="1"/>
    <col min="10259" max="10259" width="8.16015625" style="308" customWidth="1"/>
    <col min="10260" max="10268" width="10.5" style="308" hidden="1" customWidth="1"/>
    <col min="10269" max="10269" width="11" style="308" customWidth="1"/>
    <col min="10270" max="10270" width="15" style="308" customWidth="1"/>
    <col min="10271" max="10271" width="16.33203125" style="308" customWidth="1"/>
    <col min="10272" max="10283" width="10.5" style="308" customWidth="1"/>
    <col min="10284" max="10304" width="10.5" style="308" hidden="1" customWidth="1"/>
    <col min="10305" max="10496" width="10.5" style="308" customWidth="1"/>
    <col min="10497" max="10497" width="8.33203125" style="308" customWidth="1"/>
    <col min="10498" max="10498" width="1.66796875" style="308" customWidth="1"/>
    <col min="10499" max="10499" width="4.16015625" style="308" customWidth="1"/>
    <col min="10500" max="10500" width="4.33203125" style="308" customWidth="1"/>
    <col min="10501" max="10501" width="17.16015625" style="308" customWidth="1"/>
    <col min="10502" max="10503" width="11.16015625" style="308" customWidth="1"/>
    <col min="10504" max="10504" width="12.5" style="308" customWidth="1"/>
    <col min="10505" max="10505" width="7" style="308" customWidth="1"/>
    <col min="10506" max="10506" width="5.16015625" style="308" customWidth="1"/>
    <col min="10507" max="10507" width="11.5" style="308" customWidth="1"/>
    <col min="10508" max="10508" width="12" style="308" customWidth="1"/>
    <col min="10509" max="10510" width="6" style="308" customWidth="1"/>
    <col min="10511" max="10511" width="2" style="308" customWidth="1"/>
    <col min="10512" max="10512" width="12.5" style="308" customWidth="1"/>
    <col min="10513" max="10513" width="4.16015625" style="308" customWidth="1"/>
    <col min="10514" max="10514" width="1.66796875" style="308" customWidth="1"/>
    <col min="10515" max="10515" width="8.16015625" style="308" customWidth="1"/>
    <col min="10516" max="10524" width="10.5" style="308" hidden="1" customWidth="1"/>
    <col min="10525" max="10525" width="11" style="308" customWidth="1"/>
    <col min="10526" max="10526" width="15" style="308" customWidth="1"/>
    <col min="10527" max="10527" width="16.33203125" style="308" customWidth="1"/>
    <col min="10528" max="10539" width="10.5" style="308" customWidth="1"/>
    <col min="10540" max="10560" width="10.5" style="308" hidden="1" customWidth="1"/>
    <col min="10561" max="10752" width="10.5" style="308" customWidth="1"/>
    <col min="10753" max="10753" width="8.33203125" style="308" customWidth="1"/>
    <col min="10754" max="10754" width="1.66796875" style="308" customWidth="1"/>
    <col min="10755" max="10755" width="4.16015625" style="308" customWidth="1"/>
    <col min="10756" max="10756" width="4.33203125" style="308" customWidth="1"/>
    <col min="10757" max="10757" width="17.16015625" style="308" customWidth="1"/>
    <col min="10758" max="10759" width="11.16015625" style="308" customWidth="1"/>
    <col min="10760" max="10760" width="12.5" style="308" customWidth="1"/>
    <col min="10761" max="10761" width="7" style="308" customWidth="1"/>
    <col min="10762" max="10762" width="5.16015625" style="308" customWidth="1"/>
    <col min="10763" max="10763" width="11.5" style="308" customWidth="1"/>
    <col min="10764" max="10764" width="12" style="308" customWidth="1"/>
    <col min="10765" max="10766" width="6" style="308" customWidth="1"/>
    <col min="10767" max="10767" width="2" style="308" customWidth="1"/>
    <col min="10768" max="10768" width="12.5" style="308" customWidth="1"/>
    <col min="10769" max="10769" width="4.16015625" style="308" customWidth="1"/>
    <col min="10770" max="10770" width="1.66796875" style="308" customWidth="1"/>
    <col min="10771" max="10771" width="8.16015625" style="308" customWidth="1"/>
    <col min="10772" max="10780" width="10.5" style="308" hidden="1" customWidth="1"/>
    <col min="10781" max="10781" width="11" style="308" customWidth="1"/>
    <col min="10782" max="10782" width="15" style="308" customWidth="1"/>
    <col min="10783" max="10783" width="16.33203125" style="308" customWidth="1"/>
    <col min="10784" max="10795" width="10.5" style="308" customWidth="1"/>
    <col min="10796" max="10816" width="10.5" style="308" hidden="1" customWidth="1"/>
    <col min="10817" max="11008" width="10.5" style="308" customWidth="1"/>
    <col min="11009" max="11009" width="8.33203125" style="308" customWidth="1"/>
    <col min="11010" max="11010" width="1.66796875" style="308" customWidth="1"/>
    <col min="11011" max="11011" width="4.16015625" style="308" customWidth="1"/>
    <col min="11012" max="11012" width="4.33203125" style="308" customWidth="1"/>
    <col min="11013" max="11013" width="17.16015625" style="308" customWidth="1"/>
    <col min="11014" max="11015" width="11.16015625" style="308" customWidth="1"/>
    <col min="11016" max="11016" width="12.5" style="308" customWidth="1"/>
    <col min="11017" max="11017" width="7" style="308" customWidth="1"/>
    <col min="11018" max="11018" width="5.16015625" style="308" customWidth="1"/>
    <col min="11019" max="11019" width="11.5" style="308" customWidth="1"/>
    <col min="11020" max="11020" width="12" style="308" customWidth="1"/>
    <col min="11021" max="11022" width="6" style="308" customWidth="1"/>
    <col min="11023" max="11023" width="2" style="308" customWidth="1"/>
    <col min="11024" max="11024" width="12.5" style="308" customWidth="1"/>
    <col min="11025" max="11025" width="4.16015625" style="308" customWidth="1"/>
    <col min="11026" max="11026" width="1.66796875" style="308" customWidth="1"/>
    <col min="11027" max="11027" width="8.16015625" style="308" customWidth="1"/>
    <col min="11028" max="11036" width="10.5" style="308" hidden="1" customWidth="1"/>
    <col min="11037" max="11037" width="11" style="308" customWidth="1"/>
    <col min="11038" max="11038" width="15" style="308" customWidth="1"/>
    <col min="11039" max="11039" width="16.33203125" style="308" customWidth="1"/>
    <col min="11040" max="11051" width="10.5" style="308" customWidth="1"/>
    <col min="11052" max="11072" width="10.5" style="308" hidden="1" customWidth="1"/>
    <col min="11073" max="11264" width="10.5" style="308" customWidth="1"/>
    <col min="11265" max="11265" width="8.33203125" style="308" customWidth="1"/>
    <col min="11266" max="11266" width="1.66796875" style="308" customWidth="1"/>
    <col min="11267" max="11267" width="4.16015625" style="308" customWidth="1"/>
    <col min="11268" max="11268" width="4.33203125" style="308" customWidth="1"/>
    <col min="11269" max="11269" width="17.16015625" style="308" customWidth="1"/>
    <col min="11270" max="11271" width="11.16015625" style="308" customWidth="1"/>
    <col min="11272" max="11272" width="12.5" style="308" customWidth="1"/>
    <col min="11273" max="11273" width="7" style="308" customWidth="1"/>
    <col min="11274" max="11274" width="5.16015625" style="308" customWidth="1"/>
    <col min="11275" max="11275" width="11.5" style="308" customWidth="1"/>
    <col min="11276" max="11276" width="12" style="308" customWidth="1"/>
    <col min="11277" max="11278" width="6" style="308" customWidth="1"/>
    <col min="11279" max="11279" width="2" style="308" customWidth="1"/>
    <col min="11280" max="11280" width="12.5" style="308" customWidth="1"/>
    <col min="11281" max="11281" width="4.16015625" style="308" customWidth="1"/>
    <col min="11282" max="11282" width="1.66796875" style="308" customWidth="1"/>
    <col min="11283" max="11283" width="8.16015625" style="308" customWidth="1"/>
    <col min="11284" max="11292" width="10.5" style="308" hidden="1" customWidth="1"/>
    <col min="11293" max="11293" width="11" style="308" customWidth="1"/>
    <col min="11294" max="11294" width="15" style="308" customWidth="1"/>
    <col min="11295" max="11295" width="16.33203125" style="308" customWidth="1"/>
    <col min="11296" max="11307" width="10.5" style="308" customWidth="1"/>
    <col min="11308" max="11328" width="10.5" style="308" hidden="1" customWidth="1"/>
    <col min="11329" max="11520" width="10.5" style="308" customWidth="1"/>
    <col min="11521" max="11521" width="8.33203125" style="308" customWidth="1"/>
    <col min="11522" max="11522" width="1.66796875" style="308" customWidth="1"/>
    <col min="11523" max="11523" width="4.16015625" style="308" customWidth="1"/>
    <col min="11524" max="11524" width="4.33203125" style="308" customWidth="1"/>
    <col min="11525" max="11525" width="17.16015625" style="308" customWidth="1"/>
    <col min="11526" max="11527" width="11.16015625" style="308" customWidth="1"/>
    <col min="11528" max="11528" width="12.5" style="308" customWidth="1"/>
    <col min="11529" max="11529" width="7" style="308" customWidth="1"/>
    <col min="11530" max="11530" width="5.16015625" style="308" customWidth="1"/>
    <col min="11531" max="11531" width="11.5" style="308" customWidth="1"/>
    <col min="11532" max="11532" width="12" style="308" customWidth="1"/>
    <col min="11533" max="11534" width="6" style="308" customWidth="1"/>
    <col min="11535" max="11535" width="2" style="308" customWidth="1"/>
    <col min="11536" max="11536" width="12.5" style="308" customWidth="1"/>
    <col min="11537" max="11537" width="4.16015625" style="308" customWidth="1"/>
    <col min="11538" max="11538" width="1.66796875" style="308" customWidth="1"/>
    <col min="11539" max="11539" width="8.16015625" style="308" customWidth="1"/>
    <col min="11540" max="11548" width="10.5" style="308" hidden="1" customWidth="1"/>
    <col min="11549" max="11549" width="11" style="308" customWidth="1"/>
    <col min="11550" max="11550" width="15" style="308" customWidth="1"/>
    <col min="11551" max="11551" width="16.33203125" style="308" customWidth="1"/>
    <col min="11552" max="11563" width="10.5" style="308" customWidth="1"/>
    <col min="11564" max="11584" width="10.5" style="308" hidden="1" customWidth="1"/>
    <col min="11585" max="11776" width="10.5" style="308" customWidth="1"/>
    <col min="11777" max="11777" width="8.33203125" style="308" customWidth="1"/>
    <col min="11778" max="11778" width="1.66796875" style="308" customWidth="1"/>
    <col min="11779" max="11779" width="4.16015625" style="308" customWidth="1"/>
    <col min="11780" max="11780" width="4.33203125" style="308" customWidth="1"/>
    <col min="11781" max="11781" width="17.16015625" style="308" customWidth="1"/>
    <col min="11782" max="11783" width="11.16015625" style="308" customWidth="1"/>
    <col min="11784" max="11784" width="12.5" style="308" customWidth="1"/>
    <col min="11785" max="11785" width="7" style="308" customWidth="1"/>
    <col min="11786" max="11786" width="5.16015625" style="308" customWidth="1"/>
    <col min="11787" max="11787" width="11.5" style="308" customWidth="1"/>
    <col min="11788" max="11788" width="12" style="308" customWidth="1"/>
    <col min="11789" max="11790" width="6" style="308" customWidth="1"/>
    <col min="11791" max="11791" width="2" style="308" customWidth="1"/>
    <col min="11792" max="11792" width="12.5" style="308" customWidth="1"/>
    <col min="11793" max="11793" width="4.16015625" style="308" customWidth="1"/>
    <col min="11794" max="11794" width="1.66796875" style="308" customWidth="1"/>
    <col min="11795" max="11795" width="8.16015625" style="308" customWidth="1"/>
    <col min="11796" max="11804" width="10.5" style="308" hidden="1" customWidth="1"/>
    <col min="11805" max="11805" width="11" style="308" customWidth="1"/>
    <col min="11806" max="11806" width="15" style="308" customWidth="1"/>
    <col min="11807" max="11807" width="16.33203125" style="308" customWidth="1"/>
    <col min="11808" max="11819" width="10.5" style="308" customWidth="1"/>
    <col min="11820" max="11840" width="10.5" style="308" hidden="1" customWidth="1"/>
    <col min="11841" max="12032" width="10.5" style="308" customWidth="1"/>
    <col min="12033" max="12033" width="8.33203125" style="308" customWidth="1"/>
    <col min="12034" max="12034" width="1.66796875" style="308" customWidth="1"/>
    <col min="12035" max="12035" width="4.16015625" style="308" customWidth="1"/>
    <col min="12036" max="12036" width="4.33203125" style="308" customWidth="1"/>
    <col min="12037" max="12037" width="17.16015625" style="308" customWidth="1"/>
    <col min="12038" max="12039" width="11.16015625" style="308" customWidth="1"/>
    <col min="12040" max="12040" width="12.5" style="308" customWidth="1"/>
    <col min="12041" max="12041" width="7" style="308" customWidth="1"/>
    <col min="12042" max="12042" width="5.16015625" style="308" customWidth="1"/>
    <col min="12043" max="12043" width="11.5" style="308" customWidth="1"/>
    <col min="12044" max="12044" width="12" style="308" customWidth="1"/>
    <col min="12045" max="12046" width="6" style="308" customWidth="1"/>
    <col min="12047" max="12047" width="2" style="308" customWidth="1"/>
    <col min="12048" max="12048" width="12.5" style="308" customWidth="1"/>
    <col min="12049" max="12049" width="4.16015625" style="308" customWidth="1"/>
    <col min="12050" max="12050" width="1.66796875" style="308" customWidth="1"/>
    <col min="12051" max="12051" width="8.16015625" style="308" customWidth="1"/>
    <col min="12052" max="12060" width="10.5" style="308" hidden="1" customWidth="1"/>
    <col min="12061" max="12061" width="11" style="308" customWidth="1"/>
    <col min="12062" max="12062" width="15" style="308" customWidth="1"/>
    <col min="12063" max="12063" width="16.33203125" style="308" customWidth="1"/>
    <col min="12064" max="12075" width="10.5" style="308" customWidth="1"/>
    <col min="12076" max="12096" width="10.5" style="308" hidden="1" customWidth="1"/>
    <col min="12097" max="12288" width="10.5" style="308" customWidth="1"/>
    <col min="12289" max="12289" width="8.33203125" style="308" customWidth="1"/>
    <col min="12290" max="12290" width="1.66796875" style="308" customWidth="1"/>
    <col min="12291" max="12291" width="4.16015625" style="308" customWidth="1"/>
    <col min="12292" max="12292" width="4.33203125" style="308" customWidth="1"/>
    <col min="12293" max="12293" width="17.16015625" style="308" customWidth="1"/>
    <col min="12294" max="12295" width="11.16015625" style="308" customWidth="1"/>
    <col min="12296" max="12296" width="12.5" style="308" customWidth="1"/>
    <col min="12297" max="12297" width="7" style="308" customWidth="1"/>
    <col min="12298" max="12298" width="5.16015625" style="308" customWidth="1"/>
    <col min="12299" max="12299" width="11.5" style="308" customWidth="1"/>
    <col min="12300" max="12300" width="12" style="308" customWidth="1"/>
    <col min="12301" max="12302" width="6" style="308" customWidth="1"/>
    <col min="12303" max="12303" width="2" style="308" customWidth="1"/>
    <col min="12304" max="12304" width="12.5" style="308" customWidth="1"/>
    <col min="12305" max="12305" width="4.16015625" style="308" customWidth="1"/>
    <col min="12306" max="12306" width="1.66796875" style="308" customWidth="1"/>
    <col min="12307" max="12307" width="8.16015625" style="308" customWidth="1"/>
    <col min="12308" max="12316" width="10.5" style="308" hidden="1" customWidth="1"/>
    <col min="12317" max="12317" width="11" style="308" customWidth="1"/>
    <col min="12318" max="12318" width="15" style="308" customWidth="1"/>
    <col min="12319" max="12319" width="16.33203125" style="308" customWidth="1"/>
    <col min="12320" max="12331" width="10.5" style="308" customWidth="1"/>
    <col min="12332" max="12352" width="10.5" style="308" hidden="1" customWidth="1"/>
    <col min="12353" max="12544" width="10.5" style="308" customWidth="1"/>
    <col min="12545" max="12545" width="8.33203125" style="308" customWidth="1"/>
    <col min="12546" max="12546" width="1.66796875" style="308" customWidth="1"/>
    <col min="12547" max="12547" width="4.16015625" style="308" customWidth="1"/>
    <col min="12548" max="12548" width="4.33203125" style="308" customWidth="1"/>
    <col min="12549" max="12549" width="17.16015625" style="308" customWidth="1"/>
    <col min="12550" max="12551" width="11.16015625" style="308" customWidth="1"/>
    <col min="12552" max="12552" width="12.5" style="308" customWidth="1"/>
    <col min="12553" max="12553" width="7" style="308" customWidth="1"/>
    <col min="12554" max="12554" width="5.16015625" style="308" customWidth="1"/>
    <col min="12555" max="12555" width="11.5" style="308" customWidth="1"/>
    <col min="12556" max="12556" width="12" style="308" customWidth="1"/>
    <col min="12557" max="12558" width="6" style="308" customWidth="1"/>
    <col min="12559" max="12559" width="2" style="308" customWidth="1"/>
    <col min="12560" max="12560" width="12.5" style="308" customWidth="1"/>
    <col min="12561" max="12561" width="4.16015625" style="308" customWidth="1"/>
    <col min="12562" max="12562" width="1.66796875" style="308" customWidth="1"/>
    <col min="12563" max="12563" width="8.16015625" style="308" customWidth="1"/>
    <col min="12564" max="12572" width="10.5" style="308" hidden="1" customWidth="1"/>
    <col min="12573" max="12573" width="11" style="308" customWidth="1"/>
    <col min="12574" max="12574" width="15" style="308" customWidth="1"/>
    <col min="12575" max="12575" width="16.33203125" style="308" customWidth="1"/>
    <col min="12576" max="12587" width="10.5" style="308" customWidth="1"/>
    <col min="12588" max="12608" width="10.5" style="308" hidden="1" customWidth="1"/>
    <col min="12609" max="12800" width="10.5" style="308" customWidth="1"/>
    <col min="12801" max="12801" width="8.33203125" style="308" customWidth="1"/>
    <col min="12802" max="12802" width="1.66796875" style="308" customWidth="1"/>
    <col min="12803" max="12803" width="4.16015625" style="308" customWidth="1"/>
    <col min="12804" max="12804" width="4.33203125" style="308" customWidth="1"/>
    <col min="12805" max="12805" width="17.16015625" style="308" customWidth="1"/>
    <col min="12806" max="12807" width="11.16015625" style="308" customWidth="1"/>
    <col min="12808" max="12808" width="12.5" style="308" customWidth="1"/>
    <col min="12809" max="12809" width="7" style="308" customWidth="1"/>
    <col min="12810" max="12810" width="5.16015625" style="308" customWidth="1"/>
    <col min="12811" max="12811" width="11.5" style="308" customWidth="1"/>
    <col min="12812" max="12812" width="12" style="308" customWidth="1"/>
    <col min="12813" max="12814" width="6" style="308" customWidth="1"/>
    <col min="12815" max="12815" width="2" style="308" customWidth="1"/>
    <col min="12816" max="12816" width="12.5" style="308" customWidth="1"/>
    <col min="12817" max="12817" width="4.16015625" style="308" customWidth="1"/>
    <col min="12818" max="12818" width="1.66796875" style="308" customWidth="1"/>
    <col min="12819" max="12819" width="8.16015625" style="308" customWidth="1"/>
    <col min="12820" max="12828" width="10.5" style="308" hidden="1" customWidth="1"/>
    <col min="12829" max="12829" width="11" style="308" customWidth="1"/>
    <col min="12830" max="12830" width="15" style="308" customWidth="1"/>
    <col min="12831" max="12831" width="16.33203125" style="308" customWidth="1"/>
    <col min="12832" max="12843" width="10.5" style="308" customWidth="1"/>
    <col min="12844" max="12864" width="10.5" style="308" hidden="1" customWidth="1"/>
    <col min="12865" max="13056" width="10.5" style="308" customWidth="1"/>
    <col min="13057" max="13057" width="8.33203125" style="308" customWidth="1"/>
    <col min="13058" max="13058" width="1.66796875" style="308" customWidth="1"/>
    <col min="13059" max="13059" width="4.16015625" style="308" customWidth="1"/>
    <col min="13060" max="13060" width="4.33203125" style="308" customWidth="1"/>
    <col min="13061" max="13061" width="17.16015625" style="308" customWidth="1"/>
    <col min="13062" max="13063" width="11.16015625" style="308" customWidth="1"/>
    <col min="13064" max="13064" width="12.5" style="308" customWidth="1"/>
    <col min="13065" max="13065" width="7" style="308" customWidth="1"/>
    <col min="13066" max="13066" width="5.16015625" style="308" customWidth="1"/>
    <col min="13067" max="13067" width="11.5" style="308" customWidth="1"/>
    <col min="13068" max="13068" width="12" style="308" customWidth="1"/>
    <col min="13069" max="13070" width="6" style="308" customWidth="1"/>
    <col min="13071" max="13071" width="2" style="308" customWidth="1"/>
    <col min="13072" max="13072" width="12.5" style="308" customWidth="1"/>
    <col min="13073" max="13073" width="4.16015625" style="308" customWidth="1"/>
    <col min="13074" max="13074" width="1.66796875" style="308" customWidth="1"/>
    <col min="13075" max="13075" width="8.16015625" style="308" customWidth="1"/>
    <col min="13076" max="13084" width="10.5" style="308" hidden="1" customWidth="1"/>
    <col min="13085" max="13085" width="11" style="308" customWidth="1"/>
    <col min="13086" max="13086" width="15" style="308" customWidth="1"/>
    <col min="13087" max="13087" width="16.33203125" style="308" customWidth="1"/>
    <col min="13088" max="13099" width="10.5" style="308" customWidth="1"/>
    <col min="13100" max="13120" width="10.5" style="308" hidden="1" customWidth="1"/>
    <col min="13121" max="13312" width="10.5" style="308" customWidth="1"/>
    <col min="13313" max="13313" width="8.33203125" style="308" customWidth="1"/>
    <col min="13314" max="13314" width="1.66796875" style="308" customWidth="1"/>
    <col min="13315" max="13315" width="4.16015625" style="308" customWidth="1"/>
    <col min="13316" max="13316" width="4.33203125" style="308" customWidth="1"/>
    <col min="13317" max="13317" width="17.16015625" style="308" customWidth="1"/>
    <col min="13318" max="13319" width="11.16015625" style="308" customWidth="1"/>
    <col min="13320" max="13320" width="12.5" style="308" customWidth="1"/>
    <col min="13321" max="13321" width="7" style="308" customWidth="1"/>
    <col min="13322" max="13322" width="5.16015625" style="308" customWidth="1"/>
    <col min="13323" max="13323" width="11.5" style="308" customWidth="1"/>
    <col min="13324" max="13324" width="12" style="308" customWidth="1"/>
    <col min="13325" max="13326" width="6" style="308" customWidth="1"/>
    <col min="13327" max="13327" width="2" style="308" customWidth="1"/>
    <col min="13328" max="13328" width="12.5" style="308" customWidth="1"/>
    <col min="13329" max="13329" width="4.16015625" style="308" customWidth="1"/>
    <col min="13330" max="13330" width="1.66796875" style="308" customWidth="1"/>
    <col min="13331" max="13331" width="8.16015625" style="308" customWidth="1"/>
    <col min="13332" max="13340" width="10.5" style="308" hidden="1" customWidth="1"/>
    <col min="13341" max="13341" width="11" style="308" customWidth="1"/>
    <col min="13342" max="13342" width="15" style="308" customWidth="1"/>
    <col min="13343" max="13343" width="16.33203125" style="308" customWidth="1"/>
    <col min="13344" max="13355" width="10.5" style="308" customWidth="1"/>
    <col min="13356" max="13376" width="10.5" style="308" hidden="1" customWidth="1"/>
    <col min="13377" max="13568" width="10.5" style="308" customWidth="1"/>
    <col min="13569" max="13569" width="8.33203125" style="308" customWidth="1"/>
    <col min="13570" max="13570" width="1.66796875" style="308" customWidth="1"/>
    <col min="13571" max="13571" width="4.16015625" style="308" customWidth="1"/>
    <col min="13572" max="13572" width="4.33203125" style="308" customWidth="1"/>
    <col min="13573" max="13573" width="17.16015625" style="308" customWidth="1"/>
    <col min="13574" max="13575" width="11.16015625" style="308" customWidth="1"/>
    <col min="13576" max="13576" width="12.5" style="308" customWidth="1"/>
    <col min="13577" max="13577" width="7" style="308" customWidth="1"/>
    <col min="13578" max="13578" width="5.16015625" style="308" customWidth="1"/>
    <col min="13579" max="13579" width="11.5" style="308" customWidth="1"/>
    <col min="13580" max="13580" width="12" style="308" customWidth="1"/>
    <col min="13581" max="13582" width="6" style="308" customWidth="1"/>
    <col min="13583" max="13583" width="2" style="308" customWidth="1"/>
    <col min="13584" max="13584" width="12.5" style="308" customWidth="1"/>
    <col min="13585" max="13585" width="4.16015625" style="308" customWidth="1"/>
    <col min="13586" max="13586" width="1.66796875" style="308" customWidth="1"/>
    <col min="13587" max="13587" width="8.16015625" style="308" customWidth="1"/>
    <col min="13588" max="13596" width="10.5" style="308" hidden="1" customWidth="1"/>
    <col min="13597" max="13597" width="11" style="308" customWidth="1"/>
    <col min="13598" max="13598" width="15" style="308" customWidth="1"/>
    <col min="13599" max="13599" width="16.33203125" style="308" customWidth="1"/>
    <col min="13600" max="13611" width="10.5" style="308" customWidth="1"/>
    <col min="13612" max="13632" width="10.5" style="308" hidden="1" customWidth="1"/>
    <col min="13633" max="13824" width="10.5" style="308" customWidth="1"/>
    <col min="13825" max="13825" width="8.33203125" style="308" customWidth="1"/>
    <col min="13826" max="13826" width="1.66796875" style="308" customWidth="1"/>
    <col min="13827" max="13827" width="4.16015625" style="308" customWidth="1"/>
    <col min="13828" max="13828" width="4.33203125" style="308" customWidth="1"/>
    <col min="13829" max="13829" width="17.16015625" style="308" customWidth="1"/>
    <col min="13830" max="13831" width="11.16015625" style="308" customWidth="1"/>
    <col min="13832" max="13832" width="12.5" style="308" customWidth="1"/>
    <col min="13833" max="13833" width="7" style="308" customWidth="1"/>
    <col min="13834" max="13834" width="5.16015625" style="308" customWidth="1"/>
    <col min="13835" max="13835" width="11.5" style="308" customWidth="1"/>
    <col min="13836" max="13836" width="12" style="308" customWidth="1"/>
    <col min="13837" max="13838" width="6" style="308" customWidth="1"/>
    <col min="13839" max="13839" width="2" style="308" customWidth="1"/>
    <col min="13840" max="13840" width="12.5" style="308" customWidth="1"/>
    <col min="13841" max="13841" width="4.16015625" style="308" customWidth="1"/>
    <col min="13842" max="13842" width="1.66796875" style="308" customWidth="1"/>
    <col min="13843" max="13843" width="8.16015625" style="308" customWidth="1"/>
    <col min="13844" max="13852" width="10.5" style="308" hidden="1" customWidth="1"/>
    <col min="13853" max="13853" width="11" style="308" customWidth="1"/>
    <col min="13854" max="13854" width="15" style="308" customWidth="1"/>
    <col min="13855" max="13855" width="16.33203125" style="308" customWidth="1"/>
    <col min="13856" max="13867" width="10.5" style="308" customWidth="1"/>
    <col min="13868" max="13888" width="10.5" style="308" hidden="1" customWidth="1"/>
    <col min="13889" max="14080" width="10.5" style="308" customWidth="1"/>
    <col min="14081" max="14081" width="8.33203125" style="308" customWidth="1"/>
    <col min="14082" max="14082" width="1.66796875" style="308" customWidth="1"/>
    <col min="14083" max="14083" width="4.16015625" style="308" customWidth="1"/>
    <col min="14084" max="14084" width="4.33203125" style="308" customWidth="1"/>
    <col min="14085" max="14085" width="17.16015625" style="308" customWidth="1"/>
    <col min="14086" max="14087" width="11.16015625" style="308" customWidth="1"/>
    <col min="14088" max="14088" width="12.5" style="308" customWidth="1"/>
    <col min="14089" max="14089" width="7" style="308" customWidth="1"/>
    <col min="14090" max="14090" width="5.16015625" style="308" customWidth="1"/>
    <col min="14091" max="14091" width="11.5" style="308" customWidth="1"/>
    <col min="14092" max="14092" width="12" style="308" customWidth="1"/>
    <col min="14093" max="14094" width="6" style="308" customWidth="1"/>
    <col min="14095" max="14095" width="2" style="308" customWidth="1"/>
    <col min="14096" max="14096" width="12.5" style="308" customWidth="1"/>
    <col min="14097" max="14097" width="4.16015625" style="308" customWidth="1"/>
    <col min="14098" max="14098" width="1.66796875" style="308" customWidth="1"/>
    <col min="14099" max="14099" width="8.16015625" style="308" customWidth="1"/>
    <col min="14100" max="14108" width="10.5" style="308" hidden="1" customWidth="1"/>
    <col min="14109" max="14109" width="11" style="308" customWidth="1"/>
    <col min="14110" max="14110" width="15" style="308" customWidth="1"/>
    <col min="14111" max="14111" width="16.33203125" style="308" customWidth="1"/>
    <col min="14112" max="14123" width="10.5" style="308" customWidth="1"/>
    <col min="14124" max="14144" width="10.5" style="308" hidden="1" customWidth="1"/>
    <col min="14145" max="14336" width="10.5" style="308" customWidth="1"/>
    <col min="14337" max="14337" width="8.33203125" style="308" customWidth="1"/>
    <col min="14338" max="14338" width="1.66796875" style="308" customWidth="1"/>
    <col min="14339" max="14339" width="4.16015625" style="308" customWidth="1"/>
    <col min="14340" max="14340" width="4.33203125" style="308" customWidth="1"/>
    <col min="14341" max="14341" width="17.16015625" style="308" customWidth="1"/>
    <col min="14342" max="14343" width="11.16015625" style="308" customWidth="1"/>
    <col min="14344" max="14344" width="12.5" style="308" customWidth="1"/>
    <col min="14345" max="14345" width="7" style="308" customWidth="1"/>
    <col min="14346" max="14346" width="5.16015625" style="308" customWidth="1"/>
    <col min="14347" max="14347" width="11.5" style="308" customWidth="1"/>
    <col min="14348" max="14348" width="12" style="308" customWidth="1"/>
    <col min="14349" max="14350" width="6" style="308" customWidth="1"/>
    <col min="14351" max="14351" width="2" style="308" customWidth="1"/>
    <col min="14352" max="14352" width="12.5" style="308" customWidth="1"/>
    <col min="14353" max="14353" width="4.16015625" style="308" customWidth="1"/>
    <col min="14354" max="14354" width="1.66796875" style="308" customWidth="1"/>
    <col min="14355" max="14355" width="8.16015625" style="308" customWidth="1"/>
    <col min="14356" max="14364" width="10.5" style="308" hidden="1" customWidth="1"/>
    <col min="14365" max="14365" width="11" style="308" customWidth="1"/>
    <col min="14366" max="14366" width="15" style="308" customWidth="1"/>
    <col min="14367" max="14367" width="16.33203125" style="308" customWidth="1"/>
    <col min="14368" max="14379" width="10.5" style="308" customWidth="1"/>
    <col min="14380" max="14400" width="10.5" style="308" hidden="1" customWidth="1"/>
    <col min="14401" max="14592" width="10.5" style="308" customWidth="1"/>
    <col min="14593" max="14593" width="8.33203125" style="308" customWidth="1"/>
    <col min="14594" max="14594" width="1.66796875" style="308" customWidth="1"/>
    <col min="14595" max="14595" width="4.16015625" style="308" customWidth="1"/>
    <col min="14596" max="14596" width="4.33203125" style="308" customWidth="1"/>
    <col min="14597" max="14597" width="17.16015625" style="308" customWidth="1"/>
    <col min="14598" max="14599" width="11.16015625" style="308" customWidth="1"/>
    <col min="14600" max="14600" width="12.5" style="308" customWidth="1"/>
    <col min="14601" max="14601" width="7" style="308" customWidth="1"/>
    <col min="14602" max="14602" width="5.16015625" style="308" customWidth="1"/>
    <col min="14603" max="14603" width="11.5" style="308" customWidth="1"/>
    <col min="14604" max="14604" width="12" style="308" customWidth="1"/>
    <col min="14605" max="14606" width="6" style="308" customWidth="1"/>
    <col min="14607" max="14607" width="2" style="308" customWidth="1"/>
    <col min="14608" max="14608" width="12.5" style="308" customWidth="1"/>
    <col min="14609" max="14609" width="4.16015625" style="308" customWidth="1"/>
    <col min="14610" max="14610" width="1.66796875" style="308" customWidth="1"/>
    <col min="14611" max="14611" width="8.16015625" style="308" customWidth="1"/>
    <col min="14612" max="14620" width="10.5" style="308" hidden="1" customWidth="1"/>
    <col min="14621" max="14621" width="11" style="308" customWidth="1"/>
    <col min="14622" max="14622" width="15" style="308" customWidth="1"/>
    <col min="14623" max="14623" width="16.33203125" style="308" customWidth="1"/>
    <col min="14624" max="14635" width="10.5" style="308" customWidth="1"/>
    <col min="14636" max="14656" width="10.5" style="308" hidden="1" customWidth="1"/>
    <col min="14657" max="14848" width="10.5" style="308" customWidth="1"/>
    <col min="14849" max="14849" width="8.33203125" style="308" customWidth="1"/>
    <col min="14850" max="14850" width="1.66796875" style="308" customWidth="1"/>
    <col min="14851" max="14851" width="4.16015625" style="308" customWidth="1"/>
    <col min="14852" max="14852" width="4.33203125" style="308" customWidth="1"/>
    <col min="14853" max="14853" width="17.16015625" style="308" customWidth="1"/>
    <col min="14854" max="14855" width="11.16015625" style="308" customWidth="1"/>
    <col min="14856" max="14856" width="12.5" style="308" customWidth="1"/>
    <col min="14857" max="14857" width="7" style="308" customWidth="1"/>
    <col min="14858" max="14858" width="5.16015625" style="308" customWidth="1"/>
    <col min="14859" max="14859" width="11.5" style="308" customWidth="1"/>
    <col min="14860" max="14860" width="12" style="308" customWidth="1"/>
    <col min="14861" max="14862" width="6" style="308" customWidth="1"/>
    <col min="14863" max="14863" width="2" style="308" customWidth="1"/>
    <col min="14864" max="14864" width="12.5" style="308" customWidth="1"/>
    <col min="14865" max="14865" width="4.16015625" style="308" customWidth="1"/>
    <col min="14866" max="14866" width="1.66796875" style="308" customWidth="1"/>
    <col min="14867" max="14867" width="8.16015625" style="308" customWidth="1"/>
    <col min="14868" max="14876" width="10.5" style="308" hidden="1" customWidth="1"/>
    <col min="14877" max="14877" width="11" style="308" customWidth="1"/>
    <col min="14878" max="14878" width="15" style="308" customWidth="1"/>
    <col min="14879" max="14879" width="16.33203125" style="308" customWidth="1"/>
    <col min="14880" max="14891" width="10.5" style="308" customWidth="1"/>
    <col min="14892" max="14912" width="10.5" style="308" hidden="1" customWidth="1"/>
    <col min="14913" max="15104" width="10.5" style="308" customWidth="1"/>
    <col min="15105" max="15105" width="8.33203125" style="308" customWidth="1"/>
    <col min="15106" max="15106" width="1.66796875" style="308" customWidth="1"/>
    <col min="15107" max="15107" width="4.16015625" style="308" customWidth="1"/>
    <col min="15108" max="15108" width="4.33203125" style="308" customWidth="1"/>
    <col min="15109" max="15109" width="17.16015625" style="308" customWidth="1"/>
    <col min="15110" max="15111" width="11.16015625" style="308" customWidth="1"/>
    <col min="15112" max="15112" width="12.5" style="308" customWidth="1"/>
    <col min="15113" max="15113" width="7" style="308" customWidth="1"/>
    <col min="15114" max="15114" width="5.16015625" style="308" customWidth="1"/>
    <col min="15115" max="15115" width="11.5" style="308" customWidth="1"/>
    <col min="15116" max="15116" width="12" style="308" customWidth="1"/>
    <col min="15117" max="15118" width="6" style="308" customWidth="1"/>
    <col min="15119" max="15119" width="2" style="308" customWidth="1"/>
    <col min="15120" max="15120" width="12.5" style="308" customWidth="1"/>
    <col min="15121" max="15121" width="4.16015625" style="308" customWidth="1"/>
    <col min="15122" max="15122" width="1.66796875" style="308" customWidth="1"/>
    <col min="15123" max="15123" width="8.16015625" style="308" customWidth="1"/>
    <col min="15124" max="15132" width="10.5" style="308" hidden="1" customWidth="1"/>
    <col min="15133" max="15133" width="11" style="308" customWidth="1"/>
    <col min="15134" max="15134" width="15" style="308" customWidth="1"/>
    <col min="15135" max="15135" width="16.33203125" style="308" customWidth="1"/>
    <col min="15136" max="15147" width="10.5" style="308" customWidth="1"/>
    <col min="15148" max="15168" width="10.5" style="308" hidden="1" customWidth="1"/>
    <col min="15169" max="15360" width="10.5" style="308" customWidth="1"/>
    <col min="15361" max="15361" width="8.33203125" style="308" customWidth="1"/>
    <col min="15362" max="15362" width="1.66796875" style="308" customWidth="1"/>
    <col min="15363" max="15363" width="4.16015625" style="308" customWidth="1"/>
    <col min="15364" max="15364" width="4.33203125" style="308" customWidth="1"/>
    <col min="15365" max="15365" width="17.16015625" style="308" customWidth="1"/>
    <col min="15366" max="15367" width="11.16015625" style="308" customWidth="1"/>
    <col min="15368" max="15368" width="12.5" style="308" customWidth="1"/>
    <col min="15369" max="15369" width="7" style="308" customWidth="1"/>
    <col min="15370" max="15370" width="5.16015625" style="308" customWidth="1"/>
    <col min="15371" max="15371" width="11.5" style="308" customWidth="1"/>
    <col min="15372" max="15372" width="12" style="308" customWidth="1"/>
    <col min="15373" max="15374" width="6" style="308" customWidth="1"/>
    <col min="15375" max="15375" width="2" style="308" customWidth="1"/>
    <col min="15376" max="15376" width="12.5" style="308" customWidth="1"/>
    <col min="15377" max="15377" width="4.16015625" style="308" customWidth="1"/>
    <col min="15378" max="15378" width="1.66796875" style="308" customWidth="1"/>
    <col min="15379" max="15379" width="8.16015625" style="308" customWidth="1"/>
    <col min="15380" max="15388" width="10.5" style="308" hidden="1" customWidth="1"/>
    <col min="15389" max="15389" width="11" style="308" customWidth="1"/>
    <col min="15390" max="15390" width="15" style="308" customWidth="1"/>
    <col min="15391" max="15391" width="16.33203125" style="308" customWidth="1"/>
    <col min="15392" max="15403" width="10.5" style="308" customWidth="1"/>
    <col min="15404" max="15424" width="10.5" style="308" hidden="1" customWidth="1"/>
    <col min="15425" max="15616" width="10.5" style="308" customWidth="1"/>
    <col min="15617" max="15617" width="8.33203125" style="308" customWidth="1"/>
    <col min="15618" max="15618" width="1.66796875" style="308" customWidth="1"/>
    <col min="15619" max="15619" width="4.16015625" style="308" customWidth="1"/>
    <col min="15620" max="15620" width="4.33203125" style="308" customWidth="1"/>
    <col min="15621" max="15621" width="17.16015625" style="308" customWidth="1"/>
    <col min="15622" max="15623" width="11.16015625" style="308" customWidth="1"/>
    <col min="15624" max="15624" width="12.5" style="308" customWidth="1"/>
    <col min="15625" max="15625" width="7" style="308" customWidth="1"/>
    <col min="15626" max="15626" width="5.16015625" style="308" customWidth="1"/>
    <col min="15627" max="15627" width="11.5" style="308" customWidth="1"/>
    <col min="15628" max="15628" width="12" style="308" customWidth="1"/>
    <col min="15629" max="15630" width="6" style="308" customWidth="1"/>
    <col min="15631" max="15631" width="2" style="308" customWidth="1"/>
    <col min="15632" max="15632" width="12.5" style="308" customWidth="1"/>
    <col min="15633" max="15633" width="4.16015625" style="308" customWidth="1"/>
    <col min="15634" max="15634" width="1.66796875" style="308" customWidth="1"/>
    <col min="15635" max="15635" width="8.16015625" style="308" customWidth="1"/>
    <col min="15636" max="15644" width="10.5" style="308" hidden="1" customWidth="1"/>
    <col min="15645" max="15645" width="11" style="308" customWidth="1"/>
    <col min="15646" max="15646" width="15" style="308" customWidth="1"/>
    <col min="15647" max="15647" width="16.33203125" style="308" customWidth="1"/>
    <col min="15648" max="15659" width="10.5" style="308" customWidth="1"/>
    <col min="15660" max="15680" width="10.5" style="308" hidden="1" customWidth="1"/>
    <col min="15681" max="15872" width="10.5" style="308" customWidth="1"/>
    <col min="15873" max="15873" width="8.33203125" style="308" customWidth="1"/>
    <col min="15874" max="15874" width="1.66796875" style="308" customWidth="1"/>
    <col min="15875" max="15875" width="4.16015625" style="308" customWidth="1"/>
    <col min="15876" max="15876" width="4.33203125" style="308" customWidth="1"/>
    <col min="15877" max="15877" width="17.16015625" style="308" customWidth="1"/>
    <col min="15878" max="15879" width="11.16015625" style="308" customWidth="1"/>
    <col min="15880" max="15880" width="12.5" style="308" customWidth="1"/>
    <col min="15881" max="15881" width="7" style="308" customWidth="1"/>
    <col min="15882" max="15882" width="5.16015625" style="308" customWidth="1"/>
    <col min="15883" max="15883" width="11.5" style="308" customWidth="1"/>
    <col min="15884" max="15884" width="12" style="308" customWidth="1"/>
    <col min="15885" max="15886" width="6" style="308" customWidth="1"/>
    <col min="15887" max="15887" width="2" style="308" customWidth="1"/>
    <col min="15888" max="15888" width="12.5" style="308" customWidth="1"/>
    <col min="15889" max="15889" width="4.16015625" style="308" customWidth="1"/>
    <col min="15890" max="15890" width="1.66796875" style="308" customWidth="1"/>
    <col min="15891" max="15891" width="8.16015625" style="308" customWidth="1"/>
    <col min="15892" max="15900" width="10.5" style="308" hidden="1" customWidth="1"/>
    <col min="15901" max="15901" width="11" style="308" customWidth="1"/>
    <col min="15902" max="15902" width="15" style="308" customWidth="1"/>
    <col min="15903" max="15903" width="16.33203125" style="308" customWidth="1"/>
    <col min="15904" max="15915" width="10.5" style="308" customWidth="1"/>
    <col min="15916" max="15936" width="10.5" style="308" hidden="1" customWidth="1"/>
    <col min="15937" max="16128" width="10.5" style="308" customWidth="1"/>
    <col min="16129" max="16129" width="8.33203125" style="308" customWidth="1"/>
    <col min="16130" max="16130" width="1.66796875" style="308" customWidth="1"/>
    <col min="16131" max="16131" width="4.16015625" style="308" customWidth="1"/>
    <col min="16132" max="16132" width="4.33203125" style="308" customWidth="1"/>
    <col min="16133" max="16133" width="17.16015625" style="308" customWidth="1"/>
    <col min="16134" max="16135" width="11.16015625" style="308" customWidth="1"/>
    <col min="16136" max="16136" width="12.5" style="308" customWidth="1"/>
    <col min="16137" max="16137" width="7" style="308" customWidth="1"/>
    <col min="16138" max="16138" width="5.16015625" style="308" customWidth="1"/>
    <col min="16139" max="16139" width="11.5" style="308" customWidth="1"/>
    <col min="16140" max="16140" width="12" style="308" customWidth="1"/>
    <col min="16141" max="16142" width="6" style="308" customWidth="1"/>
    <col min="16143" max="16143" width="2" style="308" customWidth="1"/>
    <col min="16144" max="16144" width="12.5" style="308" customWidth="1"/>
    <col min="16145" max="16145" width="4.16015625" style="308" customWidth="1"/>
    <col min="16146" max="16146" width="1.66796875" style="308" customWidth="1"/>
    <col min="16147" max="16147" width="8.16015625" style="308" customWidth="1"/>
    <col min="16148" max="16156" width="10.5" style="308" hidden="1" customWidth="1"/>
    <col min="16157" max="16157" width="11" style="308" customWidth="1"/>
    <col min="16158" max="16158" width="15" style="308" customWidth="1"/>
    <col min="16159" max="16159" width="16.33203125" style="308" customWidth="1"/>
    <col min="16160" max="16171" width="10.5" style="308" customWidth="1"/>
    <col min="16172" max="16192" width="10.5" style="308" hidden="1" customWidth="1"/>
    <col min="16193" max="16384" width="10.5" style="308" customWidth="1"/>
  </cols>
  <sheetData>
    <row r="1" spans="1:256" s="210" customFormat="1" ht="22.5" customHeight="1">
      <c r="A1" s="206"/>
      <c r="B1" s="207"/>
      <c r="C1" s="207"/>
      <c r="D1" s="208" t="s">
        <v>1</v>
      </c>
      <c r="E1" s="207"/>
      <c r="F1" s="138" t="s">
        <v>862</v>
      </c>
      <c r="G1" s="138"/>
      <c r="H1" s="385" t="s">
        <v>863</v>
      </c>
      <c r="I1" s="385"/>
      <c r="J1" s="385"/>
      <c r="K1" s="385"/>
      <c r="L1" s="138" t="s">
        <v>864</v>
      </c>
      <c r="M1" s="207"/>
      <c r="N1" s="207"/>
      <c r="O1" s="208" t="s">
        <v>91</v>
      </c>
      <c r="P1" s="207"/>
      <c r="Q1" s="207"/>
      <c r="R1" s="207"/>
      <c r="S1" s="138" t="s">
        <v>865</v>
      </c>
      <c r="T1" s="138"/>
      <c r="U1" s="206"/>
      <c r="V1" s="206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3:46" s="211" customFormat="1" ht="37.5" customHeight="1">
      <c r="C2" s="422" t="s">
        <v>4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S2" s="424" t="s">
        <v>5</v>
      </c>
      <c r="T2" s="423"/>
      <c r="U2" s="423"/>
      <c r="V2" s="423"/>
      <c r="W2" s="423"/>
      <c r="X2" s="423"/>
      <c r="Y2" s="423"/>
      <c r="Z2" s="423"/>
      <c r="AA2" s="423"/>
      <c r="AB2" s="423"/>
      <c r="AC2" s="423"/>
      <c r="AT2" s="211" t="s">
        <v>79</v>
      </c>
    </row>
    <row r="3" spans="2:46" s="211" customFormat="1" ht="7.5" customHeight="1"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/>
      <c r="AT3" s="211" t="s">
        <v>80</v>
      </c>
    </row>
    <row r="4" spans="2:46" s="211" customFormat="1" ht="37.5" customHeight="1">
      <c r="B4" s="215"/>
      <c r="C4" s="409" t="s">
        <v>92</v>
      </c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216"/>
      <c r="T4" s="217" t="s">
        <v>10</v>
      </c>
      <c r="AT4" s="211" t="s">
        <v>3</v>
      </c>
    </row>
    <row r="5" spans="2:18" s="211" customFormat="1" ht="7.5" customHeight="1">
      <c r="B5" s="215"/>
      <c r="R5" s="216"/>
    </row>
    <row r="6" spans="2:18" s="211" customFormat="1" ht="26.25" customHeight="1">
      <c r="B6" s="215"/>
      <c r="D6" s="218" t="s">
        <v>14</v>
      </c>
      <c r="F6" s="410" t="str">
        <f>'[1]Rekapitulace stavby'!$K$6</f>
        <v>Rekonstrukce komunikace III/00312 ul. Rooseveltova úsek Kolovratská - Kuříčko v Říčanech</v>
      </c>
      <c r="G6" s="423"/>
      <c r="H6" s="423"/>
      <c r="I6" s="423"/>
      <c r="J6" s="423"/>
      <c r="K6" s="423"/>
      <c r="L6" s="423"/>
      <c r="M6" s="423"/>
      <c r="N6" s="423"/>
      <c r="O6" s="423"/>
      <c r="P6" s="423"/>
      <c r="R6" s="216"/>
    </row>
    <row r="7" spans="2:18" s="219" customFormat="1" ht="33.75" customHeight="1">
      <c r="B7" s="220"/>
      <c r="D7" s="221" t="s">
        <v>93</v>
      </c>
      <c r="F7" s="425" t="s">
        <v>926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R7" s="222"/>
    </row>
    <row r="8" spans="2:18" s="219" customFormat="1" ht="15" customHeight="1">
      <c r="B8" s="220"/>
      <c r="D8" s="218" t="s">
        <v>17</v>
      </c>
      <c r="F8" s="223" t="s">
        <v>519</v>
      </c>
      <c r="M8" s="218" t="s">
        <v>18</v>
      </c>
      <c r="O8" s="223" t="s">
        <v>19</v>
      </c>
      <c r="R8" s="222"/>
    </row>
    <row r="9" spans="2:18" s="219" customFormat="1" ht="15" customHeight="1">
      <c r="B9" s="220"/>
      <c r="D9" s="218" t="s">
        <v>21</v>
      </c>
      <c r="F9" s="223" t="s">
        <v>22</v>
      </c>
      <c r="M9" s="218" t="s">
        <v>23</v>
      </c>
      <c r="O9" s="400" t="str">
        <f>'[1]Rekapitulace stavby'!$AN$8</f>
        <v>23.06.2014</v>
      </c>
      <c r="P9" s="398"/>
      <c r="R9" s="222"/>
    </row>
    <row r="10" spans="2:18" s="219" customFormat="1" ht="22.5" customHeight="1">
      <c r="B10" s="220"/>
      <c r="D10" s="224" t="s">
        <v>95</v>
      </c>
      <c r="F10" s="225" t="s">
        <v>520</v>
      </c>
      <c r="M10" s="224" t="s">
        <v>97</v>
      </c>
      <c r="O10" s="225" t="s">
        <v>98</v>
      </c>
      <c r="R10" s="222"/>
    </row>
    <row r="11" spans="2:18" s="219" customFormat="1" ht="15" customHeight="1">
      <c r="B11" s="220"/>
      <c r="D11" s="218" t="s">
        <v>26</v>
      </c>
      <c r="M11" s="218" t="s">
        <v>27</v>
      </c>
      <c r="O11" s="401"/>
      <c r="P11" s="398"/>
      <c r="R11" s="222"/>
    </row>
    <row r="12" spans="2:18" s="219" customFormat="1" ht="18.75" customHeight="1">
      <c r="B12" s="220"/>
      <c r="E12" s="223" t="s">
        <v>22</v>
      </c>
      <c r="M12" s="218" t="s">
        <v>28</v>
      </c>
      <c r="O12" s="401"/>
      <c r="P12" s="398"/>
      <c r="R12" s="222"/>
    </row>
    <row r="13" spans="2:18" s="219" customFormat="1" ht="7.5" customHeight="1">
      <c r="B13" s="220"/>
      <c r="R13" s="222"/>
    </row>
    <row r="14" spans="2:18" s="219" customFormat="1" ht="15" customHeight="1">
      <c r="B14" s="220"/>
      <c r="D14" s="218" t="s">
        <v>29</v>
      </c>
      <c r="M14" s="218" t="s">
        <v>27</v>
      </c>
      <c r="O14" s="401" t="str">
        <f>IF('[1]Rekapitulace stavby'!$AN$13="","",'[1]Rekapitulace stavby'!$AN$13)</f>
        <v/>
      </c>
      <c r="P14" s="398"/>
      <c r="R14" s="222"/>
    </row>
    <row r="15" spans="2:18" s="219" customFormat="1" ht="18.75" customHeight="1">
      <c r="B15" s="220"/>
      <c r="E15" s="223" t="str">
        <f>IF('[1]Rekapitulace stavby'!$E$14="","",'[1]Rekapitulace stavby'!$E$14)</f>
        <v xml:space="preserve"> </v>
      </c>
      <c r="M15" s="218" t="s">
        <v>28</v>
      </c>
      <c r="O15" s="401" t="str">
        <f>IF('[1]Rekapitulace stavby'!$AN$14="","",'[1]Rekapitulace stavby'!$AN$14)</f>
        <v/>
      </c>
      <c r="P15" s="398"/>
      <c r="R15" s="222"/>
    </row>
    <row r="16" spans="2:18" s="219" customFormat="1" ht="7.5" customHeight="1">
      <c r="B16" s="220"/>
      <c r="R16" s="222"/>
    </row>
    <row r="17" spans="2:18" s="219" customFormat="1" ht="15" customHeight="1">
      <c r="B17" s="220"/>
      <c r="D17" s="218" t="s">
        <v>31</v>
      </c>
      <c r="M17" s="218" t="s">
        <v>27</v>
      </c>
      <c r="O17" s="401" t="s">
        <v>32</v>
      </c>
      <c r="P17" s="398"/>
      <c r="R17" s="222"/>
    </row>
    <row r="18" spans="2:18" s="219" customFormat="1" ht="18.75" customHeight="1">
      <c r="B18" s="220"/>
      <c r="E18" s="223" t="s">
        <v>100</v>
      </c>
      <c r="M18" s="218" t="s">
        <v>28</v>
      </c>
      <c r="O18" s="401" t="s">
        <v>34</v>
      </c>
      <c r="P18" s="398"/>
      <c r="R18" s="222"/>
    </row>
    <row r="19" spans="2:18" s="219" customFormat="1" ht="7.5" customHeight="1">
      <c r="B19" s="220"/>
      <c r="R19" s="222"/>
    </row>
    <row r="20" spans="2:18" s="219" customFormat="1" ht="15" customHeight="1">
      <c r="B20" s="220"/>
      <c r="D20" s="218" t="s">
        <v>36</v>
      </c>
      <c r="M20" s="218" t="s">
        <v>27</v>
      </c>
      <c r="O20" s="401"/>
      <c r="P20" s="398"/>
      <c r="R20" s="222"/>
    </row>
    <row r="21" spans="2:18" s="219" customFormat="1" ht="18.75" customHeight="1">
      <c r="B21" s="220"/>
      <c r="E21" s="223" t="s">
        <v>521</v>
      </c>
      <c r="M21" s="218" t="s">
        <v>28</v>
      </c>
      <c r="O21" s="401"/>
      <c r="P21" s="398"/>
      <c r="R21" s="222"/>
    </row>
    <row r="22" spans="2:18" s="219" customFormat="1" ht="7.5" customHeight="1">
      <c r="B22" s="220"/>
      <c r="R22" s="222"/>
    </row>
    <row r="23" spans="2:18" s="219" customFormat="1" ht="7.5" customHeight="1">
      <c r="B23" s="220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R23" s="222"/>
    </row>
    <row r="24" spans="2:18" s="219" customFormat="1" ht="15" customHeight="1">
      <c r="B24" s="220"/>
      <c r="D24" s="227" t="s">
        <v>101</v>
      </c>
      <c r="M24" s="420">
        <f>$N$76</f>
        <v>0</v>
      </c>
      <c r="N24" s="398"/>
      <c r="O24" s="398"/>
      <c r="P24" s="398"/>
      <c r="R24" s="222"/>
    </row>
    <row r="25" spans="2:18" s="219" customFormat="1" ht="15" customHeight="1">
      <c r="B25" s="220"/>
      <c r="D25" s="228" t="s">
        <v>102</v>
      </c>
      <c r="M25" s="420">
        <f>$N$87</f>
        <v>0</v>
      </c>
      <c r="N25" s="398"/>
      <c r="O25" s="398"/>
      <c r="P25" s="398"/>
      <c r="R25" s="222"/>
    </row>
    <row r="26" spans="2:18" s="219" customFormat="1" ht="7.5" customHeight="1">
      <c r="B26" s="220"/>
      <c r="R26" s="222"/>
    </row>
    <row r="27" spans="2:18" s="219" customFormat="1" ht="26.25" customHeight="1">
      <c r="B27" s="220"/>
      <c r="D27" s="229" t="s">
        <v>40</v>
      </c>
      <c r="M27" s="421">
        <f>ROUND($M$24+$M$25,2)</f>
        <v>0</v>
      </c>
      <c r="N27" s="398"/>
      <c r="O27" s="398"/>
      <c r="P27" s="398"/>
      <c r="R27" s="222"/>
    </row>
    <row r="28" spans="2:18" s="219" customFormat="1" ht="7.5" customHeight="1">
      <c r="B28" s="220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R28" s="222"/>
    </row>
    <row r="29" spans="2:18" s="219" customFormat="1" ht="15" customHeight="1">
      <c r="B29" s="220"/>
      <c r="D29" s="230" t="s">
        <v>41</v>
      </c>
      <c r="E29" s="230" t="s">
        <v>42</v>
      </c>
      <c r="F29" s="231">
        <v>0.21</v>
      </c>
      <c r="G29" s="232" t="s">
        <v>43</v>
      </c>
      <c r="H29" s="233">
        <f>ROUND((SUM($BE$87:$BE$90)+SUM($BE$108:$BE$191)),2)</f>
        <v>0</v>
      </c>
      <c r="I29" s="234"/>
      <c r="J29" s="234"/>
      <c r="M29" s="416">
        <f>ROUND((SUM($BE$87:$BE$90)+SUM($BE$108:$BE$191))*$F$29,2)</f>
        <v>0</v>
      </c>
      <c r="N29" s="398"/>
      <c r="O29" s="398"/>
      <c r="P29" s="398"/>
      <c r="R29" s="222"/>
    </row>
    <row r="30" spans="2:18" s="219" customFormat="1" ht="15" customHeight="1">
      <c r="B30" s="220"/>
      <c r="E30" s="230" t="s">
        <v>44</v>
      </c>
      <c r="F30" s="231">
        <v>0.15</v>
      </c>
      <c r="G30" s="232" t="s">
        <v>43</v>
      </c>
      <c r="H30" s="416">
        <f>ROUND((SUM($BF$87:$BF$90)+SUM($BF$108:$BF$191)),2)</f>
        <v>0</v>
      </c>
      <c r="I30" s="398"/>
      <c r="J30" s="398"/>
      <c r="M30" s="416">
        <f>ROUND((SUM($BF$87:$BF$90)+SUM($BF$108:$BF$191))*$F$30,2)</f>
        <v>0</v>
      </c>
      <c r="N30" s="398"/>
      <c r="O30" s="398"/>
      <c r="P30" s="398"/>
      <c r="R30" s="222"/>
    </row>
    <row r="31" spans="2:18" s="219" customFormat="1" ht="15" customHeight="1" hidden="1">
      <c r="B31" s="220"/>
      <c r="E31" s="230" t="s">
        <v>45</v>
      </c>
      <c r="F31" s="231">
        <v>0.21</v>
      </c>
      <c r="G31" s="232" t="s">
        <v>43</v>
      </c>
      <c r="H31" s="416">
        <f>ROUND((SUM($BG$87:$BG$90)+SUM($BG$108:$BG$191)),2)</f>
        <v>0</v>
      </c>
      <c r="I31" s="398"/>
      <c r="J31" s="398"/>
      <c r="M31" s="416">
        <v>0</v>
      </c>
      <c r="N31" s="398"/>
      <c r="O31" s="398"/>
      <c r="P31" s="398"/>
      <c r="R31" s="222"/>
    </row>
    <row r="32" spans="2:18" s="219" customFormat="1" ht="15" customHeight="1" hidden="1">
      <c r="B32" s="220"/>
      <c r="E32" s="230" t="s">
        <v>46</v>
      </c>
      <c r="F32" s="231">
        <v>0.15</v>
      </c>
      <c r="G32" s="232" t="s">
        <v>43</v>
      </c>
      <c r="H32" s="416">
        <f>ROUND((SUM($BH$87:$BH$90)+SUM($BH$108:$BH$191)),2)</f>
        <v>0</v>
      </c>
      <c r="I32" s="398"/>
      <c r="J32" s="398"/>
      <c r="M32" s="416">
        <v>0</v>
      </c>
      <c r="N32" s="398"/>
      <c r="O32" s="398"/>
      <c r="P32" s="398"/>
      <c r="R32" s="222"/>
    </row>
    <row r="33" spans="2:18" s="219" customFormat="1" ht="15" customHeight="1" hidden="1">
      <c r="B33" s="220"/>
      <c r="E33" s="230" t="s">
        <v>47</v>
      </c>
      <c r="F33" s="231">
        <v>0</v>
      </c>
      <c r="G33" s="232" t="s">
        <v>43</v>
      </c>
      <c r="H33" s="416">
        <f>ROUND((SUM($BI$87:$BI$90)+SUM($BI$108:$BI$191)),2)</f>
        <v>0</v>
      </c>
      <c r="I33" s="398"/>
      <c r="J33" s="398"/>
      <c r="M33" s="416">
        <v>0</v>
      </c>
      <c r="N33" s="398"/>
      <c r="O33" s="398"/>
      <c r="P33" s="398"/>
      <c r="R33" s="222"/>
    </row>
    <row r="34" spans="2:18" s="219" customFormat="1" ht="7.5" customHeight="1">
      <c r="B34" s="220"/>
      <c r="R34" s="222"/>
    </row>
    <row r="35" spans="2:18" s="219" customFormat="1" ht="26.25" customHeight="1">
      <c r="B35" s="220"/>
      <c r="C35" s="235"/>
      <c r="D35" s="236" t="s">
        <v>48</v>
      </c>
      <c r="E35" s="237"/>
      <c r="F35" s="237"/>
      <c r="G35" s="238" t="s">
        <v>49</v>
      </c>
      <c r="H35" s="239" t="s">
        <v>50</v>
      </c>
      <c r="I35" s="237"/>
      <c r="J35" s="237"/>
      <c r="K35" s="237"/>
      <c r="L35" s="417">
        <f>ROUND(SUM($M$27:$M$33),2)</f>
        <v>0</v>
      </c>
      <c r="M35" s="418"/>
      <c r="N35" s="418"/>
      <c r="O35" s="418"/>
      <c r="P35" s="419"/>
      <c r="Q35" s="235"/>
      <c r="R35" s="222"/>
    </row>
    <row r="36" spans="2:18" s="219" customFormat="1" ht="15" customHeight="1">
      <c r="B36" s="220"/>
      <c r="R36" s="222"/>
    </row>
    <row r="37" spans="2:18" s="211" customFormat="1" ht="14.25" customHeight="1">
      <c r="B37" s="215"/>
      <c r="R37" s="216"/>
    </row>
    <row r="38" spans="2:18" s="219" customFormat="1" ht="15.75" customHeight="1">
      <c r="B38" s="220"/>
      <c r="D38" s="240" t="s">
        <v>51</v>
      </c>
      <c r="E38" s="226"/>
      <c r="F38" s="226"/>
      <c r="G38" s="226"/>
      <c r="H38" s="241"/>
      <c r="J38" s="240" t="s">
        <v>52</v>
      </c>
      <c r="K38" s="226"/>
      <c r="L38" s="226"/>
      <c r="M38" s="226"/>
      <c r="N38" s="226"/>
      <c r="O38" s="226"/>
      <c r="P38" s="241"/>
      <c r="R38" s="222"/>
    </row>
    <row r="39" spans="2:18" s="211" customFormat="1" ht="14.25" customHeight="1">
      <c r="B39" s="215"/>
      <c r="D39" s="242"/>
      <c r="H39" s="243"/>
      <c r="J39" s="242"/>
      <c r="P39" s="243"/>
      <c r="R39" s="216"/>
    </row>
    <row r="40" spans="2:18" s="211" customFormat="1" ht="14.25" customHeight="1">
      <c r="B40" s="215"/>
      <c r="D40" s="242"/>
      <c r="H40" s="243"/>
      <c r="J40" s="242"/>
      <c r="P40" s="243"/>
      <c r="R40" s="216"/>
    </row>
    <row r="41" spans="2:18" s="211" customFormat="1" ht="14.25" customHeight="1">
      <c r="B41" s="215"/>
      <c r="D41" s="242"/>
      <c r="H41" s="243"/>
      <c r="J41" s="242"/>
      <c r="P41" s="243"/>
      <c r="R41" s="216"/>
    </row>
    <row r="42" spans="2:18" s="211" customFormat="1" ht="14.25" customHeight="1">
      <c r="B42" s="215"/>
      <c r="D42" s="242"/>
      <c r="H42" s="243"/>
      <c r="J42" s="242"/>
      <c r="P42" s="243"/>
      <c r="R42" s="216"/>
    </row>
    <row r="43" spans="2:18" s="211" customFormat="1" ht="14.25" customHeight="1">
      <c r="B43" s="215"/>
      <c r="D43" s="242"/>
      <c r="H43" s="243"/>
      <c r="J43" s="242"/>
      <c r="P43" s="243"/>
      <c r="R43" s="216"/>
    </row>
    <row r="44" spans="2:18" s="211" customFormat="1" ht="14.25" customHeight="1">
      <c r="B44" s="215"/>
      <c r="D44" s="242"/>
      <c r="H44" s="243"/>
      <c r="J44" s="242"/>
      <c r="P44" s="243"/>
      <c r="R44" s="216"/>
    </row>
    <row r="45" spans="2:18" s="211" customFormat="1" ht="14.25" customHeight="1">
      <c r="B45" s="215"/>
      <c r="D45" s="242"/>
      <c r="H45" s="243"/>
      <c r="J45" s="242"/>
      <c r="P45" s="243"/>
      <c r="R45" s="216"/>
    </row>
    <row r="46" spans="2:18" s="211" customFormat="1" ht="14.25" customHeight="1">
      <c r="B46" s="215"/>
      <c r="D46" s="242"/>
      <c r="H46" s="243"/>
      <c r="J46" s="242"/>
      <c r="P46" s="243"/>
      <c r="R46" s="216"/>
    </row>
    <row r="47" spans="2:18" s="219" customFormat="1" ht="15.75" customHeight="1">
      <c r="B47" s="220"/>
      <c r="D47" s="244" t="s">
        <v>53</v>
      </c>
      <c r="E47" s="245"/>
      <c r="F47" s="245"/>
      <c r="G47" s="246" t="s">
        <v>54</v>
      </c>
      <c r="H47" s="247"/>
      <c r="J47" s="244" t="s">
        <v>53</v>
      </c>
      <c r="K47" s="245"/>
      <c r="L47" s="245"/>
      <c r="M47" s="245"/>
      <c r="N47" s="246" t="s">
        <v>54</v>
      </c>
      <c r="O47" s="245"/>
      <c r="P47" s="247"/>
      <c r="R47" s="222"/>
    </row>
    <row r="48" spans="2:18" s="211" customFormat="1" ht="14.25" customHeight="1">
      <c r="B48" s="215"/>
      <c r="R48" s="216"/>
    </row>
    <row r="49" spans="2:18" s="219" customFormat="1" ht="15.75" customHeight="1">
      <c r="B49" s="220"/>
      <c r="D49" s="240" t="s">
        <v>55</v>
      </c>
      <c r="E49" s="226"/>
      <c r="F49" s="226"/>
      <c r="G49" s="226"/>
      <c r="H49" s="241"/>
      <c r="J49" s="240" t="s">
        <v>56</v>
      </c>
      <c r="K49" s="226"/>
      <c r="L49" s="226"/>
      <c r="M49" s="226"/>
      <c r="N49" s="226"/>
      <c r="O49" s="226"/>
      <c r="P49" s="241"/>
      <c r="R49" s="222"/>
    </row>
    <row r="50" spans="2:18" s="211" customFormat="1" ht="14.25" customHeight="1">
      <c r="B50" s="215"/>
      <c r="D50" s="242"/>
      <c r="H50" s="243"/>
      <c r="J50" s="242"/>
      <c r="P50" s="243"/>
      <c r="R50" s="216"/>
    </row>
    <row r="51" spans="2:18" s="211" customFormat="1" ht="14.25" customHeight="1">
      <c r="B51" s="215"/>
      <c r="D51" s="242"/>
      <c r="H51" s="243"/>
      <c r="J51" s="242"/>
      <c r="P51" s="243"/>
      <c r="R51" s="216"/>
    </row>
    <row r="52" spans="2:18" s="211" customFormat="1" ht="14.25" customHeight="1">
      <c r="B52" s="215"/>
      <c r="D52" s="242"/>
      <c r="H52" s="243"/>
      <c r="J52" s="242"/>
      <c r="P52" s="243"/>
      <c r="R52" s="216"/>
    </row>
    <row r="53" spans="2:18" s="211" customFormat="1" ht="14.25" customHeight="1">
      <c r="B53" s="215"/>
      <c r="D53" s="242"/>
      <c r="H53" s="243"/>
      <c r="J53" s="242"/>
      <c r="P53" s="243"/>
      <c r="R53" s="216"/>
    </row>
    <row r="54" spans="2:18" s="211" customFormat="1" ht="14.25" customHeight="1">
      <c r="B54" s="215"/>
      <c r="D54" s="242"/>
      <c r="H54" s="243"/>
      <c r="J54" s="242"/>
      <c r="P54" s="243"/>
      <c r="R54" s="216"/>
    </row>
    <row r="55" spans="2:18" s="211" customFormat="1" ht="14.25" customHeight="1">
      <c r="B55" s="215"/>
      <c r="D55" s="242"/>
      <c r="H55" s="243"/>
      <c r="J55" s="242"/>
      <c r="P55" s="243"/>
      <c r="R55" s="216"/>
    </row>
    <row r="56" spans="2:18" s="211" customFormat="1" ht="14.25" customHeight="1">
      <c r="B56" s="215"/>
      <c r="D56" s="242"/>
      <c r="H56" s="243"/>
      <c r="J56" s="242"/>
      <c r="P56" s="243"/>
      <c r="R56" s="216"/>
    </row>
    <row r="57" spans="2:18" s="211" customFormat="1" ht="14.25" customHeight="1">
      <c r="B57" s="215"/>
      <c r="D57" s="242"/>
      <c r="H57" s="243"/>
      <c r="J57" s="242"/>
      <c r="P57" s="243"/>
      <c r="R57" s="216"/>
    </row>
    <row r="58" spans="2:18" s="219" customFormat="1" ht="15.75" customHeight="1">
      <c r="B58" s="220"/>
      <c r="D58" s="244" t="s">
        <v>53</v>
      </c>
      <c r="E58" s="245"/>
      <c r="F58" s="245"/>
      <c r="G58" s="246" t="s">
        <v>54</v>
      </c>
      <c r="H58" s="247"/>
      <c r="J58" s="244" t="s">
        <v>53</v>
      </c>
      <c r="K58" s="245"/>
      <c r="L58" s="245"/>
      <c r="M58" s="245"/>
      <c r="N58" s="246" t="s">
        <v>54</v>
      </c>
      <c r="O58" s="245"/>
      <c r="P58" s="247"/>
      <c r="R58" s="222"/>
    </row>
    <row r="59" spans="2:18" s="219" customFormat="1" ht="15" customHeight="1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50"/>
    </row>
    <row r="63" spans="2:18" s="219" customFormat="1" ht="7.5" customHeight="1">
      <c r="B63" s="25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3"/>
    </row>
    <row r="64" spans="2:18" s="219" customFormat="1" ht="37.5" customHeight="1">
      <c r="B64" s="220"/>
      <c r="C64" s="409" t="s">
        <v>103</v>
      </c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222"/>
    </row>
    <row r="65" spans="2:18" s="219" customFormat="1" ht="7.5" customHeight="1">
      <c r="B65" s="220"/>
      <c r="R65" s="222"/>
    </row>
    <row r="66" spans="2:18" s="219" customFormat="1" ht="30.75" customHeight="1">
      <c r="B66" s="220"/>
      <c r="C66" s="218" t="s">
        <v>14</v>
      </c>
      <c r="F66" s="410" t="str">
        <f>$F$6</f>
        <v>Rekonstrukce komunikace III/00312 ul. Rooseveltova úsek Kolovratská - Kuříčko v Říčanech</v>
      </c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R66" s="222"/>
    </row>
    <row r="67" spans="2:18" s="219" customFormat="1" ht="37.5" customHeight="1">
      <c r="B67" s="220"/>
      <c r="C67" s="254" t="s">
        <v>93</v>
      </c>
      <c r="F67" s="411" t="str">
        <f>$F$7</f>
        <v>IO 03 Chodníky, úsek Vltavská - Solná stezka</v>
      </c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R67" s="222"/>
    </row>
    <row r="68" spans="2:18" s="219" customFormat="1" ht="7.5" customHeight="1">
      <c r="B68" s="220"/>
      <c r="R68" s="222"/>
    </row>
    <row r="69" spans="2:18" s="219" customFormat="1" ht="18.75" customHeight="1">
      <c r="B69" s="220"/>
      <c r="C69" s="218" t="s">
        <v>21</v>
      </c>
      <c r="F69" s="223" t="str">
        <f>$F$9</f>
        <v>Město Říčany</v>
      </c>
      <c r="K69" s="218" t="s">
        <v>23</v>
      </c>
      <c r="M69" s="400" t="str">
        <f>IF($O$9="","",$O$9)</f>
        <v>23.06.2014</v>
      </c>
      <c r="N69" s="398"/>
      <c r="O69" s="398"/>
      <c r="P69" s="398"/>
      <c r="R69" s="222"/>
    </row>
    <row r="70" spans="2:18" s="219" customFormat="1" ht="7.5" customHeight="1">
      <c r="B70" s="220"/>
      <c r="R70" s="222"/>
    </row>
    <row r="71" spans="2:18" s="219" customFormat="1" ht="15.75" customHeight="1">
      <c r="B71" s="220"/>
      <c r="C71" s="218" t="s">
        <v>26</v>
      </c>
      <c r="F71" s="223" t="str">
        <f>$E$12</f>
        <v>Město Říčany</v>
      </c>
      <c r="K71" s="218" t="s">
        <v>31</v>
      </c>
      <c r="M71" s="401" t="str">
        <f>$E$18</f>
        <v>Sella &amp; Agreta</v>
      </c>
      <c r="N71" s="398"/>
      <c r="O71" s="398"/>
      <c r="P71" s="398"/>
      <c r="Q71" s="398"/>
      <c r="R71" s="222"/>
    </row>
    <row r="72" spans="2:18" s="219" customFormat="1" ht="15" customHeight="1">
      <c r="B72" s="220"/>
      <c r="C72" s="218" t="s">
        <v>29</v>
      </c>
      <c r="F72" s="223" t="str">
        <f>IF($E$15="","",$E$15)</f>
        <v xml:space="preserve"> </v>
      </c>
      <c r="K72" s="218" t="s">
        <v>36</v>
      </c>
      <c r="M72" s="401" t="str">
        <f>$E$21</f>
        <v>Ing. Milan Petr</v>
      </c>
      <c r="N72" s="398"/>
      <c r="O72" s="398"/>
      <c r="P72" s="398"/>
      <c r="Q72" s="398"/>
      <c r="R72" s="222"/>
    </row>
    <row r="73" spans="2:18" s="219" customFormat="1" ht="11.25" customHeight="1">
      <c r="B73" s="220"/>
      <c r="R73" s="222"/>
    </row>
    <row r="74" spans="2:18" s="219" customFormat="1" ht="30" customHeight="1">
      <c r="B74" s="220"/>
      <c r="C74" s="415" t="s">
        <v>104</v>
      </c>
      <c r="D74" s="408"/>
      <c r="E74" s="408"/>
      <c r="F74" s="408"/>
      <c r="G74" s="408"/>
      <c r="H74" s="235"/>
      <c r="I74" s="235"/>
      <c r="J74" s="235"/>
      <c r="K74" s="235"/>
      <c r="L74" s="235"/>
      <c r="M74" s="235"/>
      <c r="N74" s="415" t="s">
        <v>105</v>
      </c>
      <c r="O74" s="398"/>
      <c r="P74" s="398"/>
      <c r="Q74" s="398"/>
      <c r="R74" s="222"/>
    </row>
    <row r="75" spans="2:18" s="219" customFormat="1" ht="11.25" customHeight="1">
      <c r="B75" s="220"/>
      <c r="R75" s="222"/>
    </row>
    <row r="76" spans="2:47" s="219" customFormat="1" ht="30" customHeight="1">
      <c r="B76" s="220"/>
      <c r="C76" s="255" t="s">
        <v>106</v>
      </c>
      <c r="N76" s="413">
        <f>ROUND($N$108,2)</f>
        <v>0</v>
      </c>
      <c r="O76" s="398"/>
      <c r="P76" s="398"/>
      <c r="Q76" s="398"/>
      <c r="R76" s="222"/>
      <c r="AU76" s="219" t="s">
        <v>107</v>
      </c>
    </row>
    <row r="77" spans="2:18" s="257" customFormat="1" ht="25.5" customHeight="1">
      <c r="B77" s="256"/>
      <c r="D77" s="258" t="s">
        <v>108</v>
      </c>
      <c r="N77" s="414">
        <f>ROUND($N$109,2)</f>
        <v>0</v>
      </c>
      <c r="O77" s="412"/>
      <c r="P77" s="412"/>
      <c r="Q77" s="412"/>
      <c r="R77" s="259"/>
    </row>
    <row r="78" spans="2:18" s="227" customFormat="1" ht="21" customHeight="1">
      <c r="B78" s="260"/>
      <c r="D78" s="261" t="s">
        <v>109</v>
      </c>
      <c r="N78" s="406">
        <f>ROUND($N$110,2)</f>
        <v>0</v>
      </c>
      <c r="O78" s="412"/>
      <c r="P78" s="412"/>
      <c r="Q78" s="412"/>
      <c r="R78" s="262"/>
    </row>
    <row r="79" spans="2:18" s="227" customFormat="1" ht="21" customHeight="1">
      <c r="B79" s="260"/>
      <c r="D79" s="261" t="s">
        <v>110</v>
      </c>
      <c r="N79" s="406">
        <f>ROUND($N$140,2)</f>
        <v>0</v>
      </c>
      <c r="O79" s="412"/>
      <c r="P79" s="412"/>
      <c r="Q79" s="412"/>
      <c r="R79" s="262"/>
    </row>
    <row r="80" spans="2:18" s="227" customFormat="1" ht="21" customHeight="1">
      <c r="B80" s="260"/>
      <c r="D80" s="261" t="s">
        <v>522</v>
      </c>
      <c r="N80" s="406">
        <f>ROUND($N$142,2)</f>
        <v>0</v>
      </c>
      <c r="O80" s="412"/>
      <c r="P80" s="412"/>
      <c r="Q80" s="412"/>
      <c r="R80" s="262"/>
    </row>
    <row r="81" spans="2:18" s="227" customFormat="1" ht="21" customHeight="1">
      <c r="B81" s="260"/>
      <c r="D81" s="261" t="s">
        <v>111</v>
      </c>
      <c r="N81" s="406">
        <f>ROUND($N$158,2)</f>
        <v>0</v>
      </c>
      <c r="O81" s="412"/>
      <c r="P81" s="412"/>
      <c r="Q81" s="412"/>
      <c r="R81" s="262"/>
    </row>
    <row r="82" spans="2:18" s="227" customFormat="1" ht="21" customHeight="1">
      <c r="B82" s="260"/>
      <c r="D82" s="261" t="s">
        <v>112</v>
      </c>
      <c r="N82" s="406">
        <f>ROUND($N$160,2)</f>
        <v>0</v>
      </c>
      <c r="O82" s="412"/>
      <c r="P82" s="412"/>
      <c r="Q82" s="412"/>
      <c r="R82" s="262"/>
    </row>
    <row r="83" spans="2:18" s="227" customFormat="1" ht="21" customHeight="1">
      <c r="B83" s="260"/>
      <c r="D83" s="261" t="s">
        <v>113</v>
      </c>
      <c r="N83" s="406">
        <f>ROUND($N$176,2)</f>
        <v>0</v>
      </c>
      <c r="O83" s="412"/>
      <c r="P83" s="412"/>
      <c r="Q83" s="412"/>
      <c r="R83" s="262"/>
    </row>
    <row r="84" spans="2:18" s="227" customFormat="1" ht="21" customHeight="1">
      <c r="B84" s="260"/>
      <c r="D84" s="261" t="s">
        <v>114</v>
      </c>
      <c r="N84" s="406">
        <f>ROUND($N$179,2)</f>
        <v>0</v>
      </c>
      <c r="O84" s="412"/>
      <c r="P84" s="412"/>
      <c r="Q84" s="412"/>
      <c r="R84" s="262"/>
    </row>
    <row r="85" spans="2:18" s="227" customFormat="1" ht="15.75" customHeight="1">
      <c r="B85" s="260"/>
      <c r="C85" s="227"/>
      <c r="D85" s="261" t="s">
        <v>115</v>
      </c>
      <c r="N85" s="406">
        <f>ROUND($N$190,2)</f>
        <v>0</v>
      </c>
      <c r="O85" s="412"/>
      <c r="P85" s="412"/>
      <c r="Q85" s="412"/>
      <c r="R85" s="262"/>
    </row>
    <row r="86" spans="2:18" s="219" customFormat="1" ht="22.5" customHeight="1">
      <c r="B86" s="220"/>
      <c r="R86" s="222"/>
    </row>
    <row r="87" spans="2:21" s="219" customFormat="1" ht="30" customHeight="1">
      <c r="B87" s="220"/>
      <c r="C87" s="255" t="s">
        <v>116</v>
      </c>
      <c r="N87" s="413">
        <f>ROUND($N$88+$N$89,2)</f>
        <v>0</v>
      </c>
      <c r="O87" s="398"/>
      <c r="P87" s="398"/>
      <c r="Q87" s="398"/>
      <c r="R87" s="222"/>
      <c r="T87" s="263"/>
      <c r="U87" s="264" t="s">
        <v>41</v>
      </c>
    </row>
    <row r="88" spans="2:62" s="219" customFormat="1" ht="18.75" customHeight="1">
      <c r="B88" s="220"/>
      <c r="D88" s="405" t="s">
        <v>117</v>
      </c>
      <c r="E88" s="398"/>
      <c r="F88" s="398"/>
      <c r="G88" s="398"/>
      <c r="H88" s="398"/>
      <c r="N88" s="406">
        <v>0</v>
      </c>
      <c r="O88" s="398"/>
      <c r="P88" s="398"/>
      <c r="Q88" s="398"/>
      <c r="R88" s="222"/>
      <c r="T88" s="265"/>
      <c r="U88" s="266" t="s">
        <v>42</v>
      </c>
      <c r="AY88" s="219" t="s">
        <v>118</v>
      </c>
      <c r="BE88" s="267">
        <f>IF($U$88="základní",$N$88,0)</f>
        <v>0</v>
      </c>
      <c r="BF88" s="267">
        <f>IF($U$88="snížená",$N$88,0)</f>
        <v>0</v>
      </c>
      <c r="BG88" s="267">
        <f>IF($U$88="zákl. přenesená",$N$88,0)</f>
        <v>0</v>
      </c>
      <c r="BH88" s="267">
        <f>IF($U$88="sníž. přenesená",$N$88,0)</f>
        <v>0</v>
      </c>
      <c r="BI88" s="267">
        <f>IF($U$88="nulová",$N$88,0)</f>
        <v>0</v>
      </c>
      <c r="BJ88" s="219" t="s">
        <v>20</v>
      </c>
    </row>
    <row r="89" spans="2:62" s="219" customFormat="1" ht="18.75" customHeight="1">
      <c r="B89" s="220"/>
      <c r="D89" s="405" t="s">
        <v>523</v>
      </c>
      <c r="E89" s="398"/>
      <c r="F89" s="398"/>
      <c r="G89" s="398"/>
      <c r="H89" s="398"/>
      <c r="N89" s="406">
        <v>0</v>
      </c>
      <c r="O89" s="398"/>
      <c r="P89" s="398"/>
      <c r="Q89" s="398"/>
      <c r="R89" s="222"/>
      <c r="T89" s="268"/>
      <c r="U89" s="269" t="s">
        <v>42</v>
      </c>
      <c r="AY89" s="219" t="s">
        <v>118</v>
      </c>
      <c r="BE89" s="267">
        <f>IF($U$89="základní",$N$89,0)</f>
        <v>0</v>
      </c>
      <c r="BF89" s="267">
        <f>IF($U$89="snížená",$N$89,0)</f>
        <v>0</v>
      </c>
      <c r="BG89" s="267">
        <f>IF($U$89="zákl. přenesená",$N$89,0)</f>
        <v>0</v>
      </c>
      <c r="BH89" s="267">
        <f>IF($U$89="sníž. přenesená",$N$89,0)</f>
        <v>0</v>
      </c>
      <c r="BI89" s="267">
        <f>IF($U$89="nulová",$N$89,0)</f>
        <v>0</v>
      </c>
      <c r="BJ89" s="219" t="s">
        <v>20</v>
      </c>
    </row>
    <row r="90" spans="2:18" s="219" customFormat="1" ht="18.75" customHeight="1">
      <c r="B90" s="220"/>
      <c r="R90" s="222"/>
    </row>
    <row r="91" spans="2:18" s="219" customFormat="1" ht="30" customHeight="1">
      <c r="B91" s="220"/>
      <c r="C91" s="270" t="s">
        <v>90</v>
      </c>
      <c r="D91" s="235"/>
      <c r="E91" s="235"/>
      <c r="F91" s="235"/>
      <c r="G91" s="235"/>
      <c r="H91" s="235"/>
      <c r="I91" s="235"/>
      <c r="J91" s="235"/>
      <c r="K91" s="235"/>
      <c r="L91" s="407">
        <f>ROUND(SUM($N$76+$N$87),2)</f>
        <v>0</v>
      </c>
      <c r="M91" s="408"/>
      <c r="N91" s="408"/>
      <c r="O91" s="408"/>
      <c r="P91" s="408"/>
      <c r="Q91" s="408"/>
      <c r="R91" s="222"/>
    </row>
    <row r="92" spans="2:18" s="219" customFormat="1" ht="7.5" customHeight="1">
      <c r="B92" s="248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</row>
    <row r="96" spans="2:18" s="219" customFormat="1" ht="7.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3"/>
    </row>
    <row r="97" spans="2:18" s="219" customFormat="1" ht="37.5" customHeight="1">
      <c r="B97" s="220"/>
      <c r="C97" s="409" t="s">
        <v>120</v>
      </c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222"/>
    </row>
    <row r="98" spans="2:18" s="219" customFormat="1" ht="7.5" customHeight="1">
      <c r="B98" s="220"/>
      <c r="R98" s="222"/>
    </row>
    <row r="99" spans="2:18" s="219" customFormat="1" ht="30.75" customHeight="1">
      <c r="B99" s="220"/>
      <c r="C99" s="218" t="s">
        <v>14</v>
      </c>
      <c r="F99" s="410" t="str">
        <f>$F$6</f>
        <v>Rekonstrukce komunikace III/00312 ul. Rooseveltova úsek Kolovratská - Kuříčko v Říčanech</v>
      </c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R99" s="222"/>
    </row>
    <row r="100" spans="2:18" s="219" customFormat="1" ht="37.5" customHeight="1">
      <c r="B100" s="220"/>
      <c r="C100" s="254" t="s">
        <v>93</v>
      </c>
      <c r="F100" s="411" t="str">
        <f>$F$7</f>
        <v>IO 03 Chodníky, úsek Vltavská - Solná stezka</v>
      </c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R100" s="222"/>
    </row>
    <row r="101" spans="2:18" s="219" customFormat="1" ht="7.5" customHeight="1">
      <c r="B101" s="220"/>
      <c r="R101" s="222"/>
    </row>
    <row r="102" spans="2:18" s="219" customFormat="1" ht="18.75" customHeight="1">
      <c r="B102" s="220"/>
      <c r="C102" s="218" t="s">
        <v>21</v>
      </c>
      <c r="F102" s="223" t="str">
        <f>$F$9</f>
        <v>Město Říčany</v>
      </c>
      <c r="K102" s="218" t="s">
        <v>23</v>
      </c>
      <c r="M102" s="400" t="str">
        <f>IF($O$9="","",$O$9)</f>
        <v>23.06.2014</v>
      </c>
      <c r="N102" s="398"/>
      <c r="O102" s="398"/>
      <c r="P102" s="398"/>
      <c r="R102" s="222"/>
    </row>
    <row r="103" spans="2:18" s="219" customFormat="1" ht="7.5" customHeight="1">
      <c r="B103" s="220"/>
      <c r="R103" s="222"/>
    </row>
    <row r="104" spans="2:18" s="219" customFormat="1" ht="15.75" customHeight="1">
      <c r="B104" s="220"/>
      <c r="C104" s="218" t="s">
        <v>26</v>
      </c>
      <c r="F104" s="223" t="str">
        <f>$E$12</f>
        <v>Město Říčany</v>
      </c>
      <c r="K104" s="218" t="s">
        <v>31</v>
      </c>
      <c r="M104" s="401" t="str">
        <f>$E$18</f>
        <v>Sella &amp; Agreta</v>
      </c>
      <c r="N104" s="398"/>
      <c r="O104" s="398"/>
      <c r="P104" s="398"/>
      <c r="Q104" s="398"/>
      <c r="R104" s="222"/>
    </row>
    <row r="105" spans="2:18" s="219" customFormat="1" ht="15" customHeight="1">
      <c r="B105" s="220"/>
      <c r="C105" s="218" t="s">
        <v>29</v>
      </c>
      <c r="F105" s="223" t="str">
        <f>IF($E$15="","",$E$15)</f>
        <v xml:space="preserve"> </v>
      </c>
      <c r="K105" s="218" t="s">
        <v>36</v>
      </c>
      <c r="M105" s="401" t="str">
        <f>$E$21</f>
        <v>Ing. Milan Petr</v>
      </c>
      <c r="N105" s="398"/>
      <c r="O105" s="398"/>
      <c r="P105" s="398"/>
      <c r="Q105" s="398"/>
      <c r="R105" s="222"/>
    </row>
    <row r="106" spans="2:18" s="219" customFormat="1" ht="11.25" customHeight="1">
      <c r="B106" s="220"/>
      <c r="R106" s="222"/>
    </row>
    <row r="107" spans="2:27" s="275" customFormat="1" ht="30" customHeight="1">
      <c r="B107" s="271"/>
      <c r="C107" s="272" t="s">
        <v>121</v>
      </c>
      <c r="D107" s="273" t="s">
        <v>122</v>
      </c>
      <c r="E107" s="273" t="s">
        <v>59</v>
      </c>
      <c r="F107" s="402" t="s">
        <v>123</v>
      </c>
      <c r="G107" s="403"/>
      <c r="H107" s="403"/>
      <c r="I107" s="403"/>
      <c r="J107" s="273" t="s">
        <v>124</v>
      </c>
      <c r="K107" s="273" t="s">
        <v>125</v>
      </c>
      <c r="L107" s="402" t="s">
        <v>126</v>
      </c>
      <c r="M107" s="403"/>
      <c r="N107" s="402" t="s">
        <v>127</v>
      </c>
      <c r="O107" s="403"/>
      <c r="P107" s="403"/>
      <c r="Q107" s="404"/>
      <c r="R107" s="274"/>
      <c r="T107" s="276" t="s">
        <v>128</v>
      </c>
      <c r="U107" s="277" t="s">
        <v>41</v>
      </c>
      <c r="V107" s="277" t="s">
        <v>129</v>
      </c>
      <c r="W107" s="277" t="s">
        <v>130</v>
      </c>
      <c r="X107" s="277" t="s">
        <v>131</v>
      </c>
      <c r="Y107" s="277" t="s">
        <v>132</v>
      </c>
      <c r="Z107" s="277" t="s">
        <v>133</v>
      </c>
      <c r="AA107" s="278" t="s">
        <v>134</v>
      </c>
    </row>
    <row r="108" spans="2:63" s="219" customFormat="1" ht="30" customHeight="1">
      <c r="B108" s="220"/>
      <c r="C108" s="255" t="s">
        <v>101</v>
      </c>
      <c r="N108" s="397">
        <f>$BK$108</f>
        <v>0</v>
      </c>
      <c r="O108" s="398"/>
      <c r="P108" s="398"/>
      <c r="Q108" s="398"/>
      <c r="R108" s="222"/>
      <c r="T108" s="279"/>
      <c r="U108" s="226"/>
      <c r="V108" s="226"/>
      <c r="W108" s="280">
        <f>$W$109</f>
        <v>1005.53376</v>
      </c>
      <c r="X108" s="226"/>
      <c r="Y108" s="280">
        <f>$Y$109</f>
        <v>317.1433592</v>
      </c>
      <c r="Z108" s="226"/>
      <c r="AA108" s="281">
        <f>$AA$109</f>
        <v>315.557</v>
      </c>
      <c r="AT108" s="219" t="s">
        <v>76</v>
      </c>
      <c r="AU108" s="219" t="s">
        <v>107</v>
      </c>
      <c r="BK108" s="282">
        <f>$BK$109</f>
        <v>0</v>
      </c>
    </row>
    <row r="109" spans="2:63" s="284" customFormat="1" ht="37.5" customHeight="1">
      <c r="B109" s="283"/>
      <c r="D109" s="285" t="s">
        <v>108</v>
      </c>
      <c r="N109" s="399">
        <f>$BK$109</f>
        <v>0</v>
      </c>
      <c r="O109" s="390"/>
      <c r="P109" s="390"/>
      <c r="Q109" s="390"/>
      <c r="R109" s="286"/>
      <c r="T109" s="287"/>
      <c r="W109" s="288">
        <f>$W$110+$W$140+$W$142+$W$158+$W$160+$W$176+$W$179</f>
        <v>1005.53376</v>
      </c>
      <c r="Y109" s="288">
        <f>$Y$110+$Y$140+$Y$142+$Y$158+$Y$160+$Y$176+$Y$179</f>
        <v>317.1433592</v>
      </c>
      <c r="AA109" s="289">
        <f>$AA$110+$AA$140+$AA$142+$AA$158+$AA$160+$AA$176+$AA$179</f>
        <v>315.557</v>
      </c>
      <c r="AR109" s="290" t="s">
        <v>20</v>
      </c>
      <c r="AT109" s="290" t="s">
        <v>76</v>
      </c>
      <c r="AU109" s="290" t="s">
        <v>77</v>
      </c>
      <c r="AY109" s="290" t="s">
        <v>135</v>
      </c>
      <c r="BK109" s="291">
        <f>$BK$110+$BK$140+$BK$142+$BK$158+$BK$160+$BK$176+$BK$179</f>
        <v>0</v>
      </c>
    </row>
    <row r="110" spans="2:63" s="284" customFormat="1" ht="21" customHeight="1">
      <c r="B110" s="283"/>
      <c r="D110" s="292" t="s">
        <v>109</v>
      </c>
      <c r="N110" s="389">
        <f>$BK$110</f>
        <v>0</v>
      </c>
      <c r="O110" s="390"/>
      <c r="P110" s="390"/>
      <c r="Q110" s="390"/>
      <c r="R110" s="286"/>
      <c r="T110" s="287"/>
      <c r="W110" s="288">
        <f>SUM($W$111:$W$139)</f>
        <v>507.025458</v>
      </c>
      <c r="Y110" s="288">
        <f>SUM($Y$111:$Y$139)</f>
        <v>0</v>
      </c>
      <c r="AA110" s="289">
        <f>SUM($AA$111:$AA$139)</f>
        <v>315.39300000000003</v>
      </c>
      <c r="AR110" s="290" t="s">
        <v>20</v>
      </c>
      <c r="AT110" s="290" t="s">
        <v>76</v>
      </c>
      <c r="AU110" s="290" t="s">
        <v>20</v>
      </c>
      <c r="AY110" s="290" t="s">
        <v>135</v>
      </c>
      <c r="BK110" s="291">
        <f>SUM($BK$111:$BK$139)</f>
        <v>0</v>
      </c>
    </row>
    <row r="111" spans="2:64" s="219" customFormat="1" ht="27" customHeight="1" hidden="1">
      <c r="B111" s="220"/>
      <c r="C111" s="293" t="s">
        <v>20</v>
      </c>
      <c r="D111" s="293" t="s">
        <v>136</v>
      </c>
      <c r="E111" s="294" t="s">
        <v>524</v>
      </c>
      <c r="F111" s="391" t="s">
        <v>525</v>
      </c>
      <c r="G111" s="392"/>
      <c r="H111" s="392"/>
      <c r="I111" s="392"/>
      <c r="J111" s="295" t="s">
        <v>296</v>
      </c>
      <c r="K111" s="296">
        <v>0</v>
      </c>
      <c r="L111" s="393">
        <v>0</v>
      </c>
      <c r="M111" s="392"/>
      <c r="N111" s="393">
        <f>ROUND($L$111*$K$111,2)</f>
        <v>0</v>
      </c>
      <c r="O111" s="392"/>
      <c r="P111" s="392"/>
      <c r="Q111" s="392"/>
      <c r="R111" s="222"/>
      <c r="T111" s="297"/>
      <c r="U111" s="298" t="s">
        <v>42</v>
      </c>
      <c r="V111" s="299">
        <v>0.288</v>
      </c>
      <c r="W111" s="299">
        <f>$V$111*$K$111</f>
        <v>0</v>
      </c>
      <c r="X111" s="299">
        <v>0.00018</v>
      </c>
      <c r="Y111" s="299">
        <f>$X$111*$K$111</f>
        <v>0</v>
      </c>
      <c r="Z111" s="299">
        <v>0</v>
      </c>
      <c r="AA111" s="300">
        <f>$Z$111*$K$111</f>
        <v>0</v>
      </c>
      <c r="AR111" s="219" t="s">
        <v>140</v>
      </c>
      <c r="AT111" s="219" t="s">
        <v>136</v>
      </c>
      <c r="AU111" s="219" t="s">
        <v>80</v>
      </c>
      <c r="AY111" s="219" t="s">
        <v>135</v>
      </c>
      <c r="BE111" s="267">
        <f>IF($U$111="základní",$N$111,0)</f>
        <v>0</v>
      </c>
      <c r="BF111" s="267">
        <f>IF($U$111="snížená",$N$111,0)</f>
        <v>0</v>
      </c>
      <c r="BG111" s="267">
        <f>IF($U$111="zákl. přenesená",$N$111,0)</f>
        <v>0</v>
      </c>
      <c r="BH111" s="267">
        <f>IF($U$111="sníž. přenesená",$N$111,0)</f>
        <v>0</v>
      </c>
      <c r="BI111" s="267">
        <f>IF($U$111="nulová",$N$111,0)</f>
        <v>0</v>
      </c>
      <c r="BJ111" s="219" t="s">
        <v>20</v>
      </c>
      <c r="BK111" s="267">
        <f>ROUND($L$111*$K$111,2)</f>
        <v>0</v>
      </c>
      <c r="BL111" s="219" t="s">
        <v>140</v>
      </c>
    </row>
    <row r="112" spans="2:64" s="219" customFormat="1" ht="27" customHeight="1" hidden="1">
      <c r="B112" s="220"/>
      <c r="C112" s="293" t="s">
        <v>80</v>
      </c>
      <c r="D112" s="293" t="s">
        <v>136</v>
      </c>
      <c r="E112" s="294" t="s">
        <v>526</v>
      </c>
      <c r="F112" s="391" t="s">
        <v>527</v>
      </c>
      <c r="G112" s="392"/>
      <c r="H112" s="392"/>
      <c r="I112" s="392"/>
      <c r="J112" s="295" t="s">
        <v>139</v>
      </c>
      <c r="K112" s="296">
        <v>0</v>
      </c>
      <c r="L112" s="393">
        <v>0</v>
      </c>
      <c r="M112" s="392"/>
      <c r="N112" s="393">
        <f>ROUND($L$112*$K$112,2)</f>
        <v>0</v>
      </c>
      <c r="O112" s="392"/>
      <c r="P112" s="392"/>
      <c r="Q112" s="392"/>
      <c r="R112" s="222"/>
      <c r="T112" s="297"/>
      <c r="U112" s="298" t="s">
        <v>42</v>
      </c>
      <c r="V112" s="299">
        <v>0.172</v>
      </c>
      <c r="W112" s="299">
        <f>$V$112*$K$112</f>
        <v>0</v>
      </c>
      <c r="X112" s="299">
        <v>0</v>
      </c>
      <c r="Y112" s="299">
        <f>$X$112*$K$112</f>
        <v>0</v>
      </c>
      <c r="Z112" s="299">
        <v>0</v>
      </c>
      <c r="AA112" s="300">
        <f>$Z$112*$K$112</f>
        <v>0</v>
      </c>
      <c r="AR112" s="219" t="s">
        <v>140</v>
      </c>
      <c r="AT112" s="219" t="s">
        <v>136</v>
      </c>
      <c r="AU112" s="219" t="s">
        <v>80</v>
      </c>
      <c r="AY112" s="219" t="s">
        <v>135</v>
      </c>
      <c r="BE112" s="267">
        <f>IF($U$112="základní",$N$112,0)</f>
        <v>0</v>
      </c>
      <c r="BF112" s="267">
        <f>IF($U$112="snížená",$N$112,0)</f>
        <v>0</v>
      </c>
      <c r="BG112" s="267">
        <f>IF($U$112="zákl. přenesená",$N$112,0)</f>
        <v>0</v>
      </c>
      <c r="BH112" s="267">
        <f>IF($U$112="sníž. přenesená",$N$112,0)</f>
        <v>0</v>
      </c>
      <c r="BI112" s="267">
        <f>IF($U$112="nulová",$N$112,0)</f>
        <v>0</v>
      </c>
      <c r="BJ112" s="219" t="s">
        <v>20</v>
      </c>
      <c r="BK112" s="267">
        <f>ROUND($L$112*$K$112,2)</f>
        <v>0</v>
      </c>
      <c r="BL112" s="219" t="s">
        <v>140</v>
      </c>
    </row>
    <row r="113" spans="2:64" s="219" customFormat="1" ht="15.75" customHeight="1" hidden="1">
      <c r="B113" s="220"/>
      <c r="C113" s="293" t="s">
        <v>143</v>
      </c>
      <c r="D113" s="293" t="s">
        <v>136</v>
      </c>
      <c r="E113" s="294" t="s">
        <v>528</v>
      </c>
      <c r="F113" s="391" t="s">
        <v>529</v>
      </c>
      <c r="G113" s="392"/>
      <c r="H113" s="392"/>
      <c r="I113" s="392"/>
      <c r="J113" s="295" t="s">
        <v>296</v>
      </c>
      <c r="K113" s="296">
        <v>0</v>
      </c>
      <c r="L113" s="393">
        <v>0</v>
      </c>
      <c r="M113" s="392"/>
      <c r="N113" s="393">
        <f>ROUND($L$113*$K$113,2)</f>
        <v>0</v>
      </c>
      <c r="O113" s="392"/>
      <c r="P113" s="392"/>
      <c r="Q113" s="392"/>
      <c r="R113" s="222"/>
      <c r="T113" s="297"/>
      <c r="U113" s="298" t="s">
        <v>42</v>
      </c>
      <c r="V113" s="299">
        <v>0.49</v>
      </c>
      <c r="W113" s="299">
        <f>$V$113*$K$113</f>
        <v>0</v>
      </c>
      <c r="X113" s="299">
        <v>0</v>
      </c>
      <c r="Y113" s="299">
        <f>$X$113*$K$113</f>
        <v>0</v>
      </c>
      <c r="Z113" s="299">
        <v>0</v>
      </c>
      <c r="AA113" s="300">
        <f>$Z$113*$K$113</f>
        <v>0</v>
      </c>
      <c r="AR113" s="219" t="s">
        <v>140</v>
      </c>
      <c r="AT113" s="219" t="s">
        <v>136</v>
      </c>
      <c r="AU113" s="219" t="s">
        <v>80</v>
      </c>
      <c r="AY113" s="219" t="s">
        <v>135</v>
      </c>
      <c r="BE113" s="267">
        <f>IF($U$113="základní",$N$113,0)</f>
        <v>0</v>
      </c>
      <c r="BF113" s="267">
        <f>IF($U$113="snížená",$N$113,0)</f>
        <v>0</v>
      </c>
      <c r="BG113" s="267">
        <f>IF($U$113="zákl. přenesená",$N$113,0)</f>
        <v>0</v>
      </c>
      <c r="BH113" s="267">
        <f>IF($U$113="sníž. přenesená",$N$113,0)</f>
        <v>0</v>
      </c>
      <c r="BI113" s="267">
        <f>IF($U$113="nulová",$N$113,0)</f>
        <v>0</v>
      </c>
      <c r="BJ113" s="219" t="s">
        <v>20</v>
      </c>
      <c r="BK113" s="267">
        <f>ROUND($L$113*$K$113,2)</f>
        <v>0</v>
      </c>
      <c r="BL113" s="219" t="s">
        <v>140</v>
      </c>
    </row>
    <row r="114" spans="2:64" s="219" customFormat="1" ht="27" customHeight="1">
      <c r="B114" s="220"/>
      <c r="C114" s="293" t="s">
        <v>140</v>
      </c>
      <c r="D114" s="293" t="s">
        <v>136</v>
      </c>
      <c r="E114" s="294" t="s">
        <v>530</v>
      </c>
      <c r="F114" s="391" t="s">
        <v>531</v>
      </c>
      <c r="G114" s="392"/>
      <c r="H114" s="392"/>
      <c r="I114" s="392"/>
      <c r="J114" s="295" t="s">
        <v>164</v>
      </c>
      <c r="K114" s="296">
        <v>24</v>
      </c>
      <c r="L114" s="393">
        <v>0</v>
      </c>
      <c r="M114" s="392"/>
      <c r="N114" s="393">
        <f>ROUND($L$114*$K$114,2)</f>
        <v>0</v>
      </c>
      <c r="O114" s="392"/>
      <c r="P114" s="392"/>
      <c r="Q114" s="392"/>
      <c r="R114" s="222"/>
      <c r="T114" s="297"/>
      <c r="U114" s="298" t="s">
        <v>42</v>
      </c>
      <c r="V114" s="299">
        <v>2.32</v>
      </c>
      <c r="W114" s="299">
        <f>$V$114*$K$114</f>
        <v>55.67999999999999</v>
      </c>
      <c r="X114" s="299">
        <v>0</v>
      </c>
      <c r="Y114" s="299">
        <f>$X$114*$K$114</f>
        <v>0</v>
      </c>
      <c r="Z114" s="299">
        <v>0</v>
      </c>
      <c r="AA114" s="300">
        <f>$Z$114*$K$114</f>
        <v>0</v>
      </c>
      <c r="AR114" s="219" t="s">
        <v>140</v>
      </c>
      <c r="AT114" s="219" t="s">
        <v>136</v>
      </c>
      <c r="AU114" s="219" t="s">
        <v>80</v>
      </c>
      <c r="AY114" s="219" t="s">
        <v>135</v>
      </c>
      <c r="BE114" s="267">
        <f>IF($U$114="základní",$N$114,0)</f>
        <v>0</v>
      </c>
      <c r="BF114" s="267">
        <f>IF($U$114="snížená",$N$114,0)</f>
        <v>0</v>
      </c>
      <c r="BG114" s="267">
        <f>IF($U$114="zákl. přenesená",$N$114,0)</f>
        <v>0</v>
      </c>
      <c r="BH114" s="267">
        <f>IF($U$114="sníž. přenesená",$N$114,0)</f>
        <v>0</v>
      </c>
      <c r="BI114" s="267">
        <f>IF($U$114="nulová",$N$114,0)</f>
        <v>0</v>
      </c>
      <c r="BJ114" s="219" t="s">
        <v>20</v>
      </c>
      <c r="BK114" s="267">
        <f>ROUND($L$114*$K$114,2)</f>
        <v>0</v>
      </c>
      <c r="BL114" s="219" t="s">
        <v>140</v>
      </c>
    </row>
    <row r="115" spans="2:64" s="219" customFormat="1" ht="27" customHeight="1" hidden="1">
      <c r="B115" s="220"/>
      <c r="C115" s="293" t="s">
        <v>148</v>
      </c>
      <c r="D115" s="293" t="s">
        <v>136</v>
      </c>
      <c r="E115" s="294" t="s">
        <v>532</v>
      </c>
      <c r="F115" s="391" t="s">
        <v>533</v>
      </c>
      <c r="G115" s="392"/>
      <c r="H115" s="392"/>
      <c r="I115" s="392"/>
      <c r="J115" s="295" t="s">
        <v>296</v>
      </c>
      <c r="K115" s="296">
        <v>0</v>
      </c>
      <c r="L115" s="393">
        <v>0</v>
      </c>
      <c r="M115" s="392"/>
      <c r="N115" s="393">
        <f>ROUND($L$115*$K$115,2)</f>
        <v>0</v>
      </c>
      <c r="O115" s="392"/>
      <c r="P115" s="392"/>
      <c r="Q115" s="392"/>
      <c r="R115" s="222"/>
      <c r="T115" s="297"/>
      <c r="U115" s="298" t="s">
        <v>42</v>
      </c>
      <c r="V115" s="299">
        <v>0.622</v>
      </c>
      <c r="W115" s="299">
        <f>$V$115*$K$115</f>
        <v>0</v>
      </c>
      <c r="X115" s="299">
        <v>0</v>
      </c>
      <c r="Y115" s="299">
        <f>$X$115*$K$115</f>
        <v>0</v>
      </c>
      <c r="Z115" s="299">
        <v>0</v>
      </c>
      <c r="AA115" s="300">
        <f>$Z$115*$K$115</f>
        <v>0</v>
      </c>
      <c r="AR115" s="219" t="s">
        <v>140</v>
      </c>
      <c r="AT115" s="219" t="s">
        <v>136</v>
      </c>
      <c r="AU115" s="219" t="s">
        <v>80</v>
      </c>
      <c r="AY115" s="219" t="s">
        <v>135</v>
      </c>
      <c r="BE115" s="267">
        <f>IF($U$115="základní",$N$115,0)</f>
        <v>0</v>
      </c>
      <c r="BF115" s="267">
        <f>IF($U$115="snížená",$N$115,0)</f>
        <v>0</v>
      </c>
      <c r="BG115" s="267">
        <f>IF($U$115="zákl. přenesená",$N$115,0)</f>
        <v>0</v>
      </c>
      <c r="BH115" s="267">
        <f>IF($U$115="sníž. přenesená",$N$115,0)</f>
        <v>0</v>
      </c>
      <c r="BI115" s="267">
        <f>IF($U$115="nulová",$N$115,0)</f>
        <v>0</v>
      </c>
      <c r="BJ115" s="219" t="s">
        <v>20</v>
      </c>
      <c r="BK115" s="267">
        <f>ROUND($L$115*$K$115,2)</f>
        <v>0</v>
      </c>
      <c r="BL115" s="219" t="s">
        <v>140</v>
      </c>
    </row>
    <row r="116" spans="2:64" s="219" customFormat="1" ht="27" customHeight="1" hidden="1">
      <c r="B116" s="220"/>
      <c r="C116" s="293" t="s">
        <v>151</v>
      </c>
      <c r="D116" s="293" t="s">
        <v>136</v>
      </c>
      <c r="E116" s="294" t="s">
        <v>534</v>
      </c>
      <c r="F116" s="391" t="s">
        <v>535</v>
      </c>
      <c r="G116" s="392"/>
      <c r="H116" s="392"/>
      <c r="I116" s="392"/>
      <c r="J116" s="295" t="s">
        <v>164</v>
      </c>
      <c r="K116" s="296">
        <v>0</v>
      </c>
      <c r="L116" s="393">
        <v>0</v>
      </c>
      <c r="M116" s="392"/>
      <c r="N116" s="393">
        <f>ROUND($L$116*$K$116,2)</f>
        <v>0</v>
      </c>
      <c r="O116" s="392"/>
      <c r="P116" s="392"/>
      <c r="Q116" s="392"/>
      <c r="R116" s="222"/>
      <c r="T116" s="297"/>
      <c r="U116" s="298" t="s">
        <v>42</v>
      </c>
      <c r="V116" s="299">
        <v>0.116</v>
      </c>
      <c r="W116" s="299">
        <f>$V$116*$K$116</f>
        <v>0</v>
      </c>
      <c r="X116" s="299">
        <v>0</v>
      </c>
      <c r="Y116" s="299">
        <f>$X$116*$K$116</f>
        <v>0</v>
      </c>
      <c r="Z116" s="299">
        <v>0</v>
      </c>
      <c r="AA116" s="300">
        <f>$Z$116*$K$116</f>
        <v>0</v>
      </c>
      <c r="AR116" s="219" t="s">
        <v>140</v>
      </c>
      <c r="AT116" s="219" t="s">
        <v>136</v>
      </c>
      <c r="AU116" s="219" t="s">
        <v>80</v>
      </c>
      <c r="AY116" s="219" t="s">
        <v>135</v>
      </c>
      <c r="BE116" s="267">
        <f>IF($U$116="základní",$N$116,0)</f>
        <v>0</v>
      </c>
      <c r="BF116" s="267">
        <f>IF($U$116="snížená",$N$116,0)</f>
        <v>0</v>
      </c>
      <c r="BG116" s="267">
        <f>IF($U$116="zákl. přenesená",$N$116,0)</f>
        <v>0</v>
      </c>
      <c r="BH116" s="267">
        <f>IF($U$116="sníž. přenesená",$N$116,0)</f>
        <v>0</v>
      </c>
      <c r="BI116" s="267">
        <f>IF($U$116="nulová",$N$116,0)</f>
        <v>0</v>
      </c>
      <c r="BJ116" s="219" t="s">
        <v>20</v>
      </c>
      <c r="BK116" s="267">
        <f>ROUND($L$116*$K$116,2)</f>
        <v>0</v>
      </c>
      <c r="BL116" s="219" t="s">
        <v>140</v>
      </c>
    </row>
    <row r="117" spans="2:64" s="219" customFormat="1" ht="15.75" customHeight="1">
      <c r="B117" s="220"/>
      <c r="C117" s="293" t="s">
        <v>154</v>
      </c>
      <c r="D117" s="293" t="s">
        <v>136</v>
      </c>
      <c r="E117" s="294" t="s">
        <v>536</v>
      </c>
      <c r="F117" s="391" t="s">
        <v>537</v>
      </c>
      <c r="G117" s="392"/>
      <c r="H117" s="392"/>
      <c r="I117" s="392"/>
      <c r="J117" s="295" t="s">
        <v>160</v>
      </c>
      <c r="K117" s="296">
        <v>35</v>
      </c>
      <c r="L117" s="393">
        <v>0</v>
      </c>
      <c r="M117" s="392"/>
      <c r="N117" s="393">
        <f>ROUND($L$117*$K$117,2)</f>
        <v>0</v>
      </c>
      <c r="O117" s="392"/>
      <c r="P117" s="392"/>
      <c r="Q117" s="392"/>
      <c r="R117" s="222"/>
      <c r="T117" s="297"/>
      <c r="U117" s="298" t="s">
        <v>42</v>
      </c>
      <c r="V117" s="299">
        <v>0.227</v>
      </c>
      <c r="W117" s="299">
        <f>$V$117*$K$117</f>
        <v>7.945</v>
      </c>
      <c r="X117" s="299">
        <v>0</v>
      </c>
      <c r="Y117" s="299">
        <f>$X$117*$K$117</f>
        <v>0</v>
      </c>
      <c r="Z117" s="299">
        <v>0.23</v>
      </c>
      <c r="AA117" s="300">
        <f>$Z$117*$K$117</f>
        <v>8.05</v>
      </c>
      <c r="AR117" s="219" t="s">
        <v>140</v>
      </c>
      <c r="AT117" s="219" t="s">
        <v>136</v>
      </c>
      <c r="AU117" s="219" t="s">
        <v>80</v>
      </c>
      <c r="AY117" s="219" t="s">
        <v>135</v>
      </c>
      <c r="BE117" s="267">
        <f>IF($U$117="základní",$N$117,0)</f>
        <v>0</v>
      </c>
      <c r="BF117" s="267">
        <f>IF($U$117="snížená",$N$117,0)</f>
        <v>0</v>
      </c>
      <c r="BG117" s="267">
        <f>IF($U$117="zákl. přenesená",$N$117,0)</f>
        <v>0</v>
      </c>
      <c r="BH117" s="267">
        <f>IF($U$117="sníž. přenesená",$N$117,0)</f>
        <v>0</v>
      </c>
      <c r="BI117" s="267">
        <f>IF($U$117="nulová",$N$117,0)</f>
        <v>0</v>
      </c>
      <c r="BJ117" s="219" t="s">
        <v>20</v>
      </c>
      <c r="BK117" s="267">
        <f>ROUND($L$117*$K$117,2)</f>
        <v>0</v>
      </c>
      <c r="BL117" s="219" t="s">
        <v>140</v>
      </c>
    </row>
    <row r="118" spans="2:64" s="219" customFormat="1" ht="27" customHeight="1" hidden="1">
      <c r="B118" s="220"/>
      <c r="C118" s="293" t="s">
        <v>157</v>
      </c>
      <c r="D118" s="293" t="s">
        <v>136</v>
      </c>
      <c r="E118" s="294" t="s">
        <v>141</v>
      </c>
      <c r="F118" s="391" t="s">
        <v>538</v>
      </c>
      <c r="G118" s="392"/>
      <c r="H118" s="392"/>
      <c r="I118" s="392"/>
      <c r="J118" s="295" t="s">
        <v>139</v>
      </c>
      <c r="K118" s="296">
        <v>0</v>
      </c>
      <c r="L118" s="393">
        <v>0</v>
      </c>
      <c r="M118" s="392"/>
      <c r="N118" s="393">
        <f>ROUND($L$118*$K$118,2)</f>
        <v>0</v>
      </c>
      <c r="O118" s="392"/>
      <c r="P118" s="392"/>
      <c r="Q118" s="392"/>
      <c r="R118" s="222"/>
      <c r="T118" s="297"/>
      <c r="U118" s="298" t="s">
        <v>42</v>
      </c>
      <c r="V118" s="299">
        <v>0.21</v>
      </c>
      <c r="W118" s="299">
        <f>$V$118*$K$118</f>
        <v>0</v>
      </c>
      <c r="X118" s="299">
        <v>0</v>
      </c>
      <c r="Y118" s="299">
        <f>$X$118*$K$118</f>
        <v>0</v>
      </c>
      <c r="Z118" s="299">
        <v>0.26</v>
      </c>
      <c r="AA118" s="300">
        <f>$Z$118*$K$118</f>
        <v>0</v>
      </c>
      <c r="AR118" s="219" t="s">
        <v>140</v>
      </c>
      <c r="AT118" s="219" t="s">
        <v>136</v>
      </c>
      <c r="AU118" s="219" t="s">
        <v>80</v>
      </c>
      <c r="AY118" s="219" t="s">
        <v>135</v>
      </c>
      <c r="BE118" s="267">
        <f>IF($U$118="základní",$N$118,0)</f>
        <v>0</v>
      </c>
      <c r="BF118" s="267">
        <f>IF($U$118="snížená",$N$118,0)</f>
        <v>0</v>
      </c>
      <c r="BG118" s="267">
        <f>IF($U$118="zákl. přenesená",$N$118,0)</f>
        <v>0</v>
      </c>
      <c r="BH118" s="267">
        <f>IF($U$118="sníž. přenesená",$N$118,0)</f>
        <v>0</v>
      </c>
      <c r="BI118" s="267">
        <f>IF($U$118="nulová",$N$118,0)</f>
        <v>0</v>
      </c>
      <c r="BJ118" s="219" t="s">
        <v>20</v>
      </c>
      <c r="BK118" s="267">
        <f>ROUND($L$118*$K$118,2)</f>
        <v>0</v>
      </c>
      <c r="BL118" s="219" t="s">
        <v>140</v>
      </c>
    </row>
    <row r="119" spans="2:64" s="219" customFormat="1" ht="27" customHeight="1">
      <c r="B119" s="220"/>
      <c r="C119" s="293" t="s">
        <v>161</v>
      </c>
      <c r="D119" s="293" t="s">
        <v>136</v>
      </c>
      <c r="E119" s="294" t="s">
        <v>539</v>
      </c>
      <c r="F119" s="391" t="s">
        <v>540</v>
      </c>
      <c r="G119" s="392"/>
      <c r="H119" s="392"/>
      <c r="I119" s="392"/>
      <c r="J119" s="295" t="s">
        <v>139</v>
      </c>
      <c r="K119" s="296">
        <v>503</v>
      </c>
      <c r="L119" s="393">
        <v>0</v>
      </c>
      <c r="M119" s="392"/>
      <c r="N119" s="393">
        <f>ROUND($L$119*$K$119,2)</f>
        <v>0</v>
      </c>
      <c r="O119" s="392"/>
      <c r="P119" s="392"/>
      <c r="Q119" s="392"/>
      <c r="R119" s="222"/>
      <c r="T119" s="297"/>
      <c r="U119" s="298" t="s">
        <v>42</v>
      </c>
      <c r="V119" s="299">
        <v>0.078</v>
      </c>
      <c r="W119" s="299">
        <f>$V$119*$K$119</f>
        <v>39.234</v>
      </c>
      <c r="X119" s="299">
        <v>0</v>
      </c>
      <c r="Y119" s="299">
        <f>$X$119*$K$119</f>
        <v>0</v>
      </c>
      <c r="Z119" s="299">
        <v>0.181</v>
      </c>
      <c r="AA119" s="300">
        <f>$Z$119*$K$119</f>
        <v>91.04299999999999</v>
      </c>
      <c r="AR119" s="219" t="s">
        <v>140</v>
      </c>
      <c r="AT119" s="219" t="s">
        <v>136</v>
      </c>
      <c r="AU119" s="219" t="s">
        <v>80</v>
      </c>
      <c r="AY119" s="219" t="s">
        <v>135</v>
      </c>
      <c r="BE119" s="267">
        <f>IF($U$119="základní",$N$119,0)</f>
        <v>0</v>
      </c>
      <c r="BF119" s="267">
        <f>IF($U$119="snížená",$N$119,0)</f>
        <v>0</v>
      </c>
      <c r="BG119" s="267">
        <f>IF($U$119="zákl. přenesená",$N$119,0)</f>
        <v>0</v>
      </c>
      <c r="BH119" s="267">
        <f>IF($U$119="sníž. přenesená",$N$119,0)</f>
        <v>0</v>
      </c>
      <c r="BI119" s="267">
        <f>IF($U$119="nulová",$N$119,0)</f>
        <v>0</v>
      </c>
      <c r="BJ119" s="219" t="s">
        <v>20</v>
      </c>
      <c r="BK119" s="267">
        <f>ROUND($L$119*$K$119,2)</f>
        <v>0</v>
      </c>
      <c r="BL119" s="219" t="s">
        <v>140</v>
      </c>
    </row>
    <row r="120" spans="2:64" s="219" customFormat="1" ht="27" customHeight="1">
      <c r="B120" s="220"/>
      <c r="C120" s="293" t="s">
        <v>24</v>
      </c>
      <c r="D120" s="293" t="s">
        <v>136</v>
      </c>
      <c r="E120" s="294" t="s">
        <v>541</v>
      </c>
      <c r="F120" s="391" t="s">
        <v>542</v>
      </c>
      <c r="G120" s="392"/>
      <c r="H120" s="392"/>
      <c r="I120" s="392"/>
      <c r="J120" s="295" t="s">
        <v>139</v>
      </c>
      <c r="K120" s="296">
        <v>523</v>
      </c>
      <c r="L120" s="393">
        <v>0</v>
      </c>
      <c r="M120" s="392"/>
      <c r="N120" s="393">
        <f>ROUND($L$120*$K$120,2)</f>
        <v>0</v>
      </c>
      <c r="O120" s="392"/>
      <c r="P120" s="392"/>
      <c r="Q120" s="392"/>
      <c r="R120" s="222"/>
      <c r="T120" s="297"/>
      <c r="U120" s="298" t="s">
        <v>42</v>
      </c>
      <c r="V120" s="299">
        <v>0.119</v>
      </c>
      <c r="W120" s="299">
        <f>$V$120*$K$120</f>
        <v>62.236999999999995</v>
      </c>
      <c r="X120" s="299">
        <v>0</v>
      </c>
      <c r="Y120" s="299">
        <f>$X$120*$K$120</f>
        <v>0</v>
      </c>
      <c r="Z120" s="299">
        <v>0.4</v>
      </c>
      <c r="AA120" s="300">
        <f>$Z$120*$K$120</f>
        <v>209.20000000000002</v>
      </c>
      <c r="AR120" s="219" t="s">
        <v>140</v>
      </c>
      <c r="AT120" s="219" t="s">
        <v>136</v>
      </c>
      <c r="AU120" s="219" t="s">
        <v>80</v>
      </c>
      <c r="AY120" s="219" t="s">
        <v>135</v>
      </c>
      <c r="BE120" s="267">
        <f>IF($U$120="základní",$N$120,0)</f>
        <v>0</v>
      </c>
      <c r="BF120" s="267">
        <f>IF($U$120="snížená",$N$120,0)</f>
        <v>0</v>
      </c>
      <c r="BG120" s="267">
        <f>IF($U$120="zákl. přenesená",$N$120,0)</f>
        <v>0</v>
      </c>
      <c r="BH120" s="267">
        <f>IF($U$120="sníž. přenesená",$N$120,0)</f>
        <v>0</v>
      </c>
      <c r="BI120" s="267">
        <f>IF($U$120="nulová",$N$120,0)</f>
        <v>0</v>
      </c>
      <c r="BJ120" s="219" t="s">
        <v>20</v>
      </c>
      <c r="BK120" s="267">
        <f>ROUND($L$120*$K$120,2)</f>
        <v>0</v>
      </c>
      <c r="BL120" s="219" t="s">
        <v>140</v>
      </c>
    </row>
    <row r="121" spans="2:64" s="219" customFormat="1" ht="15.75" customHeight="1">
      <c r="B121" s="220"/>
      <c r="C121" s="293" t="s">
        <v>167</v>
      </c>
      <c r="D121" s="293" t="s">
        <v>136</v>
      </c>
      <c r="E121" s="294" t="s">
        <v>543</v>
      </c>
      <c r="F121" s="391" t="s">
        <v>544</v>
      </c>
      <c r="G121" s="392"/>
      <c r="H121" s="392"/>
      <c r="I121" s="392"/>
      <c r="J121" s="295" t="s">
        <v>139</v>
      </c>
      <c r="K121" s="296">
        <v>20</v>
      </c>
      <c r="L121" s="393">
        <v>0</v>
      </c>
      <c r="M121" s="392"/>
      <c r="N121" s="393">
        <f>ROUND($L$121*$K$121,2)</f>
        <v>0</v>
      </c>
      <c r="O121" s="392"/>
      <c r="P121" s="392"/>
      <c r="Q121" s="392"/>
      <c r="R121" s="222"/>
      <c r="T121" s="297"/>
      <c r="U121" s="298" t="s">
        <v>42</v>
      </c>
      <c r="V121" s="299">
        <v>0.062</v>
      </c>
      <c r="W121" s="299">
        <f>$V$121*$K$121</f>
        <v>1.24</v>
      </c>
      <c r="X121" s="299">
        <v>0</v>
      </c>
      <c r="Y121" s="299">
        <f>$X$121*$K$121</f>
        <v>0</v>
      </c>
      <c r="Z121" s="299">
        <v>0.355</v>
      </c>
      <c r="AA121" s="300">
        <f>$Z$121*$K$121</f>
        <v>7.1</v>
      </c>
      <c r="AR121" s="219" t="s">
        <v>140</v>
      </c>
      <c r="AT121" s="219" t="s">
        <v>136</v>
      </c>
      <c r="AU121" s="219" t="s">
        <v>80</v>
      </c>
      <c r="AY121" s="219" t="s">
        <v>135</v>
      </c>
      <c r="BE121" s="267">
        <f>IF($U$121="základní",$N$121,0)</f>
        <v>0</v>
      </c>
      <c r="BF121" s="267">
        <f>IF($U$121="snížená",$N$121,0)</f>
        <v>0</v>
      </c>
      <c r="BG121" s="267">
        <f>IF($U$121="zákl. přenesená",$N$121,0)</f>
        <v>0</v>
      </c>
      <c r="BH121" s="267">
        <f>IF($U$121="sníž. přenesená",$N$121,0)</f>
        <v>0</v>
      </c>
      <c r="BI121" s="267">
        <f>IF($U$121="nulová",$N$121,0)</f>
        <v>0</v>
      </c>
      <c r="BJ121" s="219" t="s">
        <v>20</v>
      </c>
      <c r="BK121" s="267">
        <f>ROUND($L$121*$K$121,2)</f>
        <v>0</v>
      </c>
      <c r="BL121" s="219" t="s">
        <v>140</v>
      </c>
    </row>
    <row r="122" spans="2:64" s="219" customFormat="1" ht="27" customHeight="1">
      <c r="B122" s="220"/>
      <c r="C122" s="293" t="s">
        <v>170</v>
      </c>
      <c r="D122" s="293" t="s">
        <v>136</v>
      </c>
      <c r="E122" s="294" t="s">
        <v>162</v>
      </c>
      <c r="F122" s="391" t="s">
        <v>163</v>
      </c>
      <c r="G122" s="392"/>
      <c r="H122" s="392"/>
      <c r="I122" s="392"/>
      <c r="J122" s="295" t="s">
        <v>164</v>
      </c>
      <c r="K122" s="296">
        <v>50</v>
      </c>
      <c r="L122" s="393">
        <v>0</v>
      </c>
      <c r="M122" s="392"/>
      <c r="N122" s="393">
        <f>ROUND($L$122*$K$122,2)</f>
        <v>0</v>
      </c>
      <c r="O122" s="392"/>
      <c r="P122" s="392"/>
      <c r="Q122" s="392"/>
      <c r="R122" s="222"/>
      <c r="T122" s="297"/>
      <c r="U122" s="298" t="s">
        <v>42</v>
      </c>
      <c r="V122" s="299">
        <v>1.548</v>
      </c>
      <c r="W122" s="299">
        <f>$V$122*$K$122</f>
        <v>77.4</v>
      </c>
      <c r="X122" s="299">
        <v>0</v>
      </c>
      <c r="Y122" s="299">
        <f>$X$122*$K$122</f>
        <v>0</v>
      </c>
      <c r="Z122" s="299">
        <v>0</v>
      </c>
      <c r="AA122" s="300">
        <f>$Z$122*$K$122</f>
        <v>0</v>
      </c>
      <c r="AR122" s="219" t="s">
        <v>140</v>
      </c>
      <c r="AT122" s="219" t="s">
        <v>136</v>
      </c>
      <c r="AU122" s="219" t="s">
        <v>80</v>
      </c>
      <c r="AY122" s="219" t="s">
        <v>135</v>
      </c>
      <c r="BE122" s="267">
        <f>IF($U$122="základní",$N$122,0)</f>
        <v>0</v>
      </c>
      <c r="BF122" s="267">
        <f>IF($U$122="snížená",$N$122,0)</f>
        <v>0</v>
      </c>
      <c r="BG122" s="267">
        <f>IF($U$122="zákl. přenesená",$N$122,0)</f>
        <v>0</v>
      </c>
      <c r="BH122" s="267">
        <f>IF($U$122="sníž. přenesená",$N$122,0)</f>
        <v>0</v>
      </c>
      <c r="BI122" s="267">
        <f>IF($U$122="nulová",$N$122,0)</f>
        <v>0</v>
      </c>
      <c r="BJ122" s="219" t="s">
        <v>20</v>
      </c>
      <c r="BK122" s="267">
        <f>ROUND($L$122*$K$122,2)</f>
        <v>0</v>
      </c>
      <c r="BL122" s="219" t="s">
        <v>140</v>
      </c>
    </row>
    <row r="123" spans="2:64" s="219" customFormat="1" ht="27" customHeight="1">
      <c r="B123" s="220"/>
      <c r="C123" s="293" t="s">
        <v>174</v>
      </c>
      <c r="D123" s="293" t="s">
        <v>136</v>
      </c>
      <c r="E123" s="294" t="s">
        <v>545</v>
      </c>
      <c r="F123" s="391" t="s">
        <v>546</v>
      </c>
      <c r="G123" s="392"/>
      <c r="H123" s="392"/>
      <c r="I123" s="392"/>
      <c r="J123" s="295" t="s">
        <v>164</v>
      </c>
      <c r="K123" s="296">
        <v>2.5</v>
      </c>
      <c r="L123" s="393">
        <v>0</v>
      </c>
      <c r="M123" s="392"/>
      <c r="N123" s="393">
        <f>ROUND($L$123*$K$123,2)</f>
        <v>0</v>
      </c>
      <c r="O123" s="392"/>
      <c r="P123" s="392"/>
      <c r="Q123" s="392"/>
      <c r="R123" s="222"/>
      <c r="T123" s="297"/>
      <c r="U123" s="298" t="s">
        <v>42</v>
      </c>
      <c r="V123" s="299">
        <v>16.002</v>
      </c>
      <c r="W123" s="299">
        <f>$V$123*$K$123</f>
        <v>40.004999999999995</v>
      </c>
      <c r="X123" s="299">
        <v>0</v>
      </c>
      <c r="Y123" s="299">
        <f>$X$123*$K$123</f>
        <v>0</v>
      </c>
      <c r="Z123" s="299">
        <v>0</v>
      </c>
      <c r="AA123" s="300">
        <f>$Z$123*$K$123</f>
        <v>0</v>
      </c>
      <c r="AR123" s="219" t="s">
        <v>140</v>
      </c>
      <c r="AT123" s="219" t="s">
        <v>136</v>
      </c>
      <c r="AU123" s="219" t="s">
        <v>80</v>
      </c>
      <c r="AY123" s="219" t="s">
        <v>135</v>
      </c>
      <c r="BE123" s="267">
        <f>IF($U$123="základní",$N$123,0)</f>
        <v>0</v>
      </c>
      <c r="BF123" s="267">
        <f>IF($U$123="snížená",$N$123,0)</f>
        <v>0</v>
      </c>
      <c r="BG123" s="267">
        <f>IF($U$123="zákl. přenesená",$N$123,0)</f>
        <v>0</v>
      </c>
      <c r="BH123" s="267">
        <f>IF($U$123="sníž. přenesená",$N$123,0)</f>
        <v>0</v>
      </c>
      <c r="BI123" s="267">
        <f>IF($U$123="nulová",$N$123,0)</f>
        <v>0</v>
      </c>
      <c r="BJ123" s="219" t="s">
        <v>20</v>
      </c>
      <c r="BK123" s="267">
        <f>ROUND($L$123*$K$123,2)</f>
        <v>0</v>
      </c>
      <c r="BL123" s="219" t="s">
        <v>140</v>
      </c>
    </row>
    <row r="124" spans="2:64" s="219" customFormat="1" ht="27" customHeight="1">
      <c r="B124" s="220"/>
      <c r="C124" s="293" t="s">
        <v>177</v>
      </c>
      <c r="D124" s="293" t="s">
        <v>136</v>
      </c>
      <c r="E124" s="294" t="s">
        <v>547</v>
      </c>
      <c r="F124" s="391" t="s">
        <v>548</v>
      </c>
      <c r="G124" s="392"/>
      <c r="H124" s="392"/>
      <c r="I124" s="392"/>
      <c r="J124" s="295" t="s">
        <v>164</v>
      </c>
      <c r="K124" s="296">
        <v>29.85</v>
      </c>
      <c r="L124" s="393">
        <v>0</v>
      </c>
      <c r="M124" s="392"/>
      <c r="N124" s="393">
        <f>ROUND($L$124*$K$124,2)</f>
        <v>0</v>
      </c>
      <c r="O124" s="392"/>
      <c r="P124" s="392"/>
      <c r="Q124" s="392"/>
      <c r="R124" s="222"/>
      <c r="T124" s="297"/>
      <c r="U124" s="298" t="s">
        <v>42</v>
      </c>
      <c r="V124" s="299">
        <v>0.818</v>
      </c>
      <c r="W124" s="299">
        <f>$V$124*$K$124</f>
        <v>24.4173</v>
      </c>
      <c r="X124" s="299">
        <v>0</v>
      </c>
      <c r="Y124" s="299">
        <f>$X$124*$K$124</f>
        <v>0</v>
      </c>
      <c r="Z124" s="299">
        <v>0</v>
      </c>
      <c r="AA124" s="300">
        <f>$Z$124*$K$124</f>
        <v>0</v>
      </c>
      <c r="AR124" s="219" t="s">
        <v>140</v>
      </c>
      <c r="AT124" s="219" t="s">
        <v>136</v>
      </c>
      <c r="AU124" s="219" t="s">
        <v>80</v>
      </c>
      <c r="AY124" s="219" t="s">
        <v>135</v>
      </c>
      <c r="BE124" s="267">
        <f>IF($U$124="základní",$N$124,0)</f>
        <v>0</v>
      </c>
      <c r="BF124" s="267">
        <f>IF($U$124="snížená",$N$124,0)</f>
        <v>0</v>
      </c>
      <c r="BG124" s="267">
        <f>IF($U$124="zákl. přenesená",$N$124,0)</f>
        <v>0</v>
      </c>
      <c r="BH124" s="267">
        <f>IF($U$124="sníž. přenesená",$N$124,0)</f>
        <v>0</v>
      </c>
      <c r="BI124" s="267">
        <f>IF($U$124="nulová",$N$124,0)</f>
        <v>0</v>
      </c>
      <c r="BJ124" s="219" t="s">
        <v>20</v>
      </c>
      <c r="BK124" s="267">
        <f>ROUND($L$124*$K$124,2)</f>
        <v>0</v>
      </c>
      <c r="BL124" s="219" t="s">
        <v>140</v>
      </c>
    </row>
    <row r="125" spans="2:64" s="219" customFormat="1" ht="27" customHeight="1">
      <c r="B125" s="220"/>
      <c r="C125" s="293" t="s">
        <v>8</v>
      </c>
      <c r="D125" s="293" t="s">
        <v>136</v>
      </c>
      <c r="E125" s="294" t="s">
        <v>189</v>
      </c>
      <c r="F125" s="391" t="s">
        <v>190</v>
      </c>
      <c r="G125" s="392"/>
      <c r="H125" s="392"/>
      <c r="I125" s="392"/>
      <c r="J125" s="295" t="s">
        <v>164</v>
      </c>
      <c r="K125" s="296">
        <v>53.85</v>
      </c>
      <c r="L125" s="393">
        <v>0</v>
      </c>
      <c r="M125" s="392"/>
      <c r="N125" s="393">
        <f>ROUND($L$125*$K$125,2)</f>
        <v>0</v>
      </c>
      <c r="O125" s="392"/>
      <c r="P125" s="392"/>
      <c r="Q125" s="392"/>
      <c r="R125" s="222"/>
      <c r="T125" s="297"/>
      <c r="U125" s="298" t="s">
        <v>42</v>
      </c>
      <c r="V125" s="299">
        <v>0.046</v>
      </c>
      <c r="W125" s="299">
        <f>$V$125*$K$125</f>
        <v>2.4771</v>
      </c>
      <c r="X125" s="299">
        <v>0</v>
      </c>
      <c r="Y125" s="299">
        <f>$X$125*$K$125</f>
        <v>0</v>
      </c>
      <c r="Z125" s="299">
        <v>0</v>
      </c>
      <c r="AA125" s="300">
        <f>$Z$125*$K$125</f>
        <v>0</v>
      </c>
      <c r="AR125" s="219" t="s">
        <v>140</v>
      </c>
      <c r="AT125" s="219" t="s">
        <v>136</v>
      </c>
      <c r="AU125" s="219" t="s">
        <v>80</v>
      </c>
      <c r="AY125" s="219" t="s">
        <v>135</v>
      </c>
      <c r="BE125" s="267">
        <f>IF($U$125="základní",$N$125,0)</f>
        <v>0</v>
      </c>
      <c r="BF125" s="267">
        <f>IF($U$125="snížená",$N$125,0)</f>
        <v>0</v>
      </c>
      <c r="BG125" s="267">
        <f>IF($U$125="zákl. přenesená",$N$125,0)</f>
        <v>0</v>
      </c>
      <c r="BH125" s="267">
        <f>IF($U$125="sníž. přenesená",$N$125,0)</f>
        <v>0</v>
      </c>
      <c r="BI125" s="267">
        <f>IF($U$125="nulová",$N$125,0)</f>
        <v>0</v>
      </c>
      <c r="BJ125" s="219" t="s">
        <v>20</v>
      </c>
      <c r="BK125" s="267">
        <f>ROUND($L$125*$K$125,2)</f>
        <v>0</v>
      </c>
      <c r="BL125" s="219" t="s">
        <v>140</v>
      </c>
    </row>
    <row r="126" spans="2:64" s="219" customFormat="1" ht="27" customHeight="1">
      <c r="B126" s="220"/>
      <c r="C126" s="293" t="s">
        <v>182</v>
      </c>
      <c r="D126" s="293" t="s">
        <v>136</v>
      </c>
      <c r="E126" s="294" t="s">
        <v>192</v>
      </c>
      <c r="F126" s="391" t="s">
        <v>193</v>
      </c>
      <c r="G126" s="392"/>
      <c r="H126" s="392"/>
      <c r="I126" s="392"/>
      <c r="J126" s="295" t="s">
        <v>164</v>
      </c>
      <c r="K126" s="296">
        <v>53.85</v>
      </c>
      <c r="L126" s="393">
        <v>0</v>
      </c>
      <c r="M126" s="392"/>
      <c r="N126" s="393">
        <f>ROUND($L$126*$K$126,2)</f>
        <v>0</v>
      </c>
      <c r="O126" s="392"/>
      <c r="P126" s="392"/>
      <c r="Q126" s="392"/>
      <c r="R126" s="222"/>
      <c r="T126" s="297"/>
      <c r="U126" s="298" t="s">
        <v>42</v>
      </c>
      <c r="V126" s="299">
        <v>0.083</v>
      </c>
      <c r="W126" s="299">
        <f>$V$126*$K$126</f>
        <v>4.46955</v>
      </c>
      <c r="X126" s="299">
        <v>0</v>
      </c>
      <c r="Y126" s="299">
        <f>$X$126*$K$126</f>
        <v>0</v>
      </c>
      <c r="Z126" s="299">
        <v>0</v>
      </c>
      <c r="AA126" s="300">
        <f>$Z$126*$K$126</f>
        <v>0</v>
      </c>
      <c r="AR126" s="219" t="s">
        <v>140</v>
      </c>
      <c r="AT126" s="219" t="s">
        <v>136</v>
      </c>
      <c r="AU126" s="219" t="s">
        <v>80</v>
      </c>
      <c r="AY126" s="219" t="s">
        <v>135</v>
      </c>
      <c r="BE126" s="267">
        <f>IF($U$126="základní",$N$126,0)</f>
        <v>0</v>
      </c>
      <c r="BF126" s="267">
        <f>IF($U$126="snížená",$N$126,0)</f>
        <v>0</v>
      </c>
      <c r="BG126" s="267">
        <f>IF($U$126="zákl. přenesená",$N$126,0)</f>
        <v>0</v>
      </c>
      <c r="BH126" s="267">
        <f>IF($U$126="sníž. přenesená",$N$126,0)</f>
        <v>0</v>
      </c>
      <c r="BI126" s="267">
        <f>IF($U$126="nulová",$N$126,0)</f>
        <v>0</v>
      </c>
      <c r="BJ126" s="219" t="s">
        <v>20</v>
      </c>
      <c r="BK126" s="267">
        <f>ROUND($L$126*$K$126,2)</f>
        <v>0</v>
      </c>
      <c r="BL126" s="219" t="s">
        <v>140</v>
      </c>
    </row>
    <row r="127" spans="2:64" s="219" customFormat="1" ht="27" customHeight="1">
      <c r="B127" s="220"/>
      <c r="C127" s="293" t="s">
        <v>185</v>
      </c>
      <c r="D127" s="293" t="s">
        <v>136</v>
      </c>
      <c r="E127" s="294" t="s">
        <v>202</v>
      </c>
      <c r="F127" s="391" t="s">
        <v>203</v>
      </c>
      <c r="G127" s="392"/>
      <c r="H127" s="392"/>
      <c r="I127" s="392"/>
      <c r="J127" s="295" t="s">
        <v>164</v>
      </c>
      <c r="K127" s="296">
        <v>53.85</v>
      </c>
      <c r="L127" s="393">
        <v>0</v>
      </c>
      <c r="M127" s="392"/>
      <c r="N127" s="393">
        <f>ROUND($L$127*$K$127,2)</f>
        <v>0</v>
      </c>
      <c r="O127" s="392"/>
      <c r="P127" s="392"/>
      <c r="Q127" s="392"/>
      <c r="R127" s="222"/>
      <c r="T127" s="297"/>
      <c r="U127" s="298" t="s">
        <v>42</v>
      </c>
      <c r="V127" s="299">
        <v>0.097</v>
      </c>
      <c r="W127" s="299">
        <f>$V$127*$K$127</f>
        <v>5.223450000000001</v>
      </c>
      <c r="X127" s="299">
        <v>0</v>
      </c>
      <c r="Y127" s="299">
        <f>$X$127*$K$127</f>
        <v>0</v>
      </c>
      <c r="Z127" s="299">
        <v>0</v>
      </c>
      <c r="AA127" s="300">
        <f>$Z$127*$K$127</f>
        <v>0</v>
      </c>
      <c r="AR127" s="219" t="s">
        <v>140</v>
      </c>
      <c r="AT127" s="219" t="s">
        <v>136</v>
      </c>
      <c r="AU127" s="219" t="s">
        <v>80</v>
      </c>
      <c r="AY127" s="219" t="s">
        <v>135</v>
      </c>
      <c r="BE127" s="267">
        <f>IF($U$127="základní",$N$127,0)</f>
        <v>0</v>
      </c>
      <c r="BF127" s="267">
        <f>IF($U$127="snížená",$N$127,0)</f>
        <v>0</v>
      </c>
      <c r="BG127" s="267">
        <f>IF($U$127="zákl. přenesená",$N$127,0)</f>
        <v>0</v>
      </c>
      <c r="BH127" s="267">
        <f>IF($U$127="sníž. přenesená",$N$127,0)</f>
        <v>0</v>
      </c>
      <c r="BI127" s="267">
        <f>IF($U$127="nulová",$N$127,0)</f>
        <v>0</v>
      </c>
      <c r="BJ127" s="219" t="s">
        <v>20</v>
      </c>
      <c r="BK127" s="267">
        <f>ROUND($L$127*$K$127,2)</f>
        <v>0</v>
      </c>
      <c r="BL127" s="219" t="s">
        <v>140</v>
      </c>
    </row>
    <row r="128" spans="2:64" s="219" customFormat="1" ht="27" customHeight="1" hidden="1">
      <c r="B128" s="220"/>
      <c r="C128" s="293" t="s">
        <v>188</v>
      </c>
      <c r="D128" s="293" t="s">
        <v>136</v>
      </c>
      <c r="E128" s="294" t="s">
        <v>549</v>
      </c>
      <c r="F128" s="391" t="s">
        <v>550</v>
      </c>
      <c r="G128" s="392"/>
      <c r="H128" s="392"/>
      <c r="I128" s="392"/>
      <c r="J128" s="295" t="s">
        <v>164</v>
      </c>
      <c r="K128" s="296">
        <v>0</v>
      </c>
      <c r="L128" s="393">
        <v>0</v>
      </c>
      <c r="M128" s="392"/>
      <c r="N128" s="393">
        <f>ROUND($L$128*$K$128,2)</f>
        <v>0</v>
      </c>
      <c r="O128" s="392"/>
      <c r="P128" s="392"/>
      <c r="Q128" s="392"/>
      <c r="R128" s="222"/>
      <c r="T128" s="297"/>
      <c r="U128" s="298" t="s">
        <v>42</v>
      </c>
      <c r="V128" s="299">
        <v>0.043</v>
      </c>
      <c r="W128" s="299">
        <f>$V$128*$K$128</f>
        <v>0</v>
      </c>
      <c r="X128" s="299">
        <v>0</v>
      </c>
      <c r="Y128" s="299">
        <f>$X$128*$K$128</f>
        <v>0</v>
      </c>
      <c r="Z128" s="299">
        <v>0</v>
      </c>
      <c r="AA128" s="300">
        <f>$Z$128*$K$128</f>
        <v>0</v>
      </c>
      <c r="AR128" s="219" t="s">
        <v>140</v>
      </c>
      <c r="AT128" s="219" t="s">
        <v>136</v>
      </c>
      <c r="AU128" s="219" t="s">
        <v>80</v>
      </c>
      <c r="AY128" s="219" t="s">
        <v>135</v>
      </c>
      <c r="BE128" s="267">
        <f>IF($U$128="základní",$N$128,0)</f>
        <v>0</v>
      </c>
      <c r="BF128" s="267">
        <f>IF($U$128="snížená",$N$128,0)</f>
        <v>0</v>
      </c>
      <c r="BG128" s="267">
        <f>IF($U$128="zákl. přenesená",$N$128,0)</f>
        <v>0</v>
      </c>
      <c r="BH128" s="267">
        <f>IF($U$128="sníž. přenesená",$N$128,0)</f>
        <v>0</v>
      </c>
      <c r="BI128" s="267">
        <f>IF($U$128="nulová",$N$128,0)</f>
        <v>0</v>
      </c>
      <c r="BJ128" s="219" t="s">
        <v>20</v>
      </c>
      <c r="BK128" s="267">
        <f>ROUND($L$128*$K$128,2)</f>
        <v>0</v>
      </c>
      <c r="BL128" s="219" t="s">
        <v>140</v>
      </c>
    </row>
    <row r="129" spans="2:64" s="219" customFormat="1" ht="15.75" customHeight="1">
      <c r="B129" s="220"/>
      <c r="C129" s="293" t="s">
        <v>191</v>
      </c>
      <c r="D129" s="293" t="s">
        <v>136</v>
      </c>
      <c r="E129" s="294" t="s">
        <v>215</v>
      </c>
      <c r="F129" s="391" t="s">
        <v>216</v>
      </c>
      <c r="G129" s="392"/>
      <c r="H129" s="392"/>
      <c r="I129" s="392"/>
      <c r="J129" s="295" t="s">
        <v>164</v>
      </c>
      <c r="K129" s="296">
        <v>86</v>
      </c>
      <c r="L129" s="393">
        <v>0</v>
      </c>
      <c r="M129" s="392"/>
      <c r="N129" s="393">
        <f>ROUND($L$129*$K$129,2)</f>
        <v>0</v>
      </c>
      <c r="O129" s="392"/>
      <c r="P129" s="392"/>
      <c r="Q129" s="392"/>
      <c r="R129" s="222"/>
      <c r="T129" s="297"/>
      <c r="U129" s="298" t="s">
        <v>42</v>
      </c>
      <c r="V129" s="299">
        <v>0.009</v>
      </c>
      <c r="W129" s="299">
        <f>$V$129*$K$129</f>
        <v>0.7739999999999999</v>
      </c>
      <c r="X129" s="299">
        <v>0</v>
      </c>
      <c r="Y129" s="299">
        <f>$X$129*$K$129</f>
        <v>0</v>
      </c>
      <c r="Z129" s="299">
        <v>0</v>
      </c>
      <c r="AA129" s="300">
        <f>$Z$129*$K$129</f>
        <v>0</v>
      </c>
      <c r="AR129" s="219" t="s">
        <v>140</v>
      </c>
      <c r="AT129" s="219" t="s">
        <v>136</v>
      </c>
      <c r="AU129" s="219" t="s">
        <v>80</v>
      </c>
      <c r="AY129" s="219" t="s">
        <v>135</v>
      </c>
      <c r="BE129" s="267">
        <f>IF($U$129="základní",$N$129,0)</f>
        <v>0</v>
      </c>
      <c r="BF129" s="267">
        <f>IF($U$129="snížená",$N$129,0)</f>
        <v>0</v>
      </c>
      <c r="BG129" s="267">
        <f>IF($U$129="zákl. přenesená",$N$129,0)</f>
        <v>0</v>
      </c>
      <c r="BH129" s="267">
        <f>IF($U$129="sníž. přenesená",$N$129,0)</f>
        <v>0</v>
      </c>
      <c r="BI129" s="267">
        <f>IF($U$129="nulová",$N$129,0)</f>
        <v>0</v>
      </c>
      <c r="BJ129" s="219" t="s">
        <v>20</v>
      </c>
      <c r="BK129" s="267">
        <f>ROUND($L$129*$K$129,2)</f>
        <v>0</v>
      </c>
      <c r="BL129" s="219" t="s">
        <v>140</v>
      </c>
    </row>
    <row r="130" spans="2:64" s="219" customFormat="1" ht="27" customHeight="1" hidden="1">
      <c r="B130" s="220"/>
      <c r="C130" s="293" t="s">
        <v>194</v>
      </c>
      <c r="D130" s="293" t="s">
        <v>136</v>
      </c>
      <c r="E130" s="294" t="s">
        <v>218</v>
      </c>
      <c r="F130" s="391" t="s">
        <v>551</v>
      </c>
      <c r="G130" s="392"/>
      <c r="H130" s="392"/>
      <c r="I130" s="392"/>
      <c r="J130" s="295" t="s">
        <v>164</v>
      </c>
      <c r="K130" s="296">
        <v>0</v>
      </c>
      <c r="L130" s="393">
        <v>0</v>
      </c>
      <c r="M130" s="392"/>
      <c r="N130" s="393">
        <f>ROUND($L$130*$K$130,2)</f>
        <v>0</v>
      </c>
      <c r="O130" s="392"/>
      <c r="P130" s="392"/>
      <c r="Q130" s="392"/>
      <c r="R130" s="222"/>
      <c r="T130" s="297"/>
      <c r="U130" s="298" t="s">
        <v>42</v>
      </c>
      <c r="V130" s="299">
        <v>0.299</v>
      </c>
      <c r="W130" s="299">
        <f>$V$130*$K$130</f>
        <v>0</v>
      </c>
      <c r="X130" s="299">
        <v>0</v>
      </c>
      <c r="Y130" s="299">
        <f>$X$130*$K$130</f>
        <v>0</v>
      </c>
      <c r="Z130" s="299">
        <v>0</v>
      </c>
      <c r="AA130" s="300">
        <f>$Z$130*$K$130</f>
        <v>0</v>
      </c>
      <c r="AR130" s="219" t="s">
        <v>140</v>
      </c>
      <c r="AT130" s="219" t="s">
        <v>136</v>
      </c>
      <c r="AU130" s="219" t="s">
        <v>80</v>
      </c>
      <c r="AY130" s="219" t="s">
        <v>135</v>
      </c>
      <c r="BE130" s="267">
        <f>IF($U$130="základní",$N$130,0)</f>
        <v>0</v>
      </c>
      <c r="BF130" s="267">
        <f>IF($U$130="snížená",$N$130,0)</f>
        <v>0</v>
      </c>
      <c r="BG130" s="267">
        <f>IF($U$130="zákl. přenesená",$N$130,0)</f>
        <v>0</v>
      </c>
      <c r="BH130" s="267">
        <f>IF($U$130="sníž. přenesená",$N$130,0)</f>
        <v>0</v>
      </c>
      <c r="BI130" s="267">
        <f>IF($U$130="nulová",$N$130,0)</f>
        <v>0</v>
      </c>
      <c r="BJ130" s="219" t="s">
        <v>20</v>
      </c>
      <c r="BK130" s="267">
        <f>ROUND($L$130*$K$130,2)</f>
        <v>0</v>
      </c>
      <c r="BL130" s="219" t="s">
        <v>140</v>
      </c>
    </row>
    <row r="131" spans="2:64" s="219" customFormat="1" ht="15.75" customHeight="1" hidden="1">
      <c r="B131" s="220"/>
      <c r="C131" s="301" t="s">
        <v>7</v>
      </c>
      <c r="D131" s="301" t="s">
        <v>208</v>
      </c>
      <c r="E131" s="302" t="s">
        <v>221</v>
      </c>
      <c r="F131" s="394" t="s">
        <v>552</v>
      </c>
      <c r="G131" s="395"/>
      <c r="H131" s="395"/>
      <c r="I131" s="395"/>
      <c r="J131" s="303" t="s">
        <v>173</v>
      </c>
      <c r="K131" s="304">
        <v>0</v>
      </c>
      <c r="L131" s="393">
        <v>0</v>
      </c>
      <c r="M131" s="392"/>
      <c r="N131" s="396">
        <f>ROUND($L$131*$K$131,2)</f>
        <v>0</v>
      </c>
      <c r="O131" s="392"/>
      <c r="P131" s="392"/>
      <c r="Q131" s="392"/>
      <c r="R131" s="222"/>
      <c r="T131" s="297"/>
      <c r="U131" s="298" t="s">
        <v>42</v>
      </c>
      <c r="V131" s="299">
        <v>0</v>
      </c>
      <c r="W131" s="299">
        <f>$V$131*$K$131</f>
        <v>0</v>
      </c>
      <c r="X131" s="299">
        <v>1</v>
      </c>
      <c r="Y131" s="299">
        <f>$X$131*$K$131</f>
        <v>0</v>
      </c>
      <c r="Z131" s="299">
        <v>0</v>
      </c>
      <c r="AA131" s="300">
        <f>$Z$131*$K$131</f>
        <v>0</v>
      </c>
      <c r="AR131" s="219" t="s">
        <v>157</v>
      </c>
      <c r="AT131" s="219" t="s">
        <v>208</v>
      </c>
      <c r="AU131" s="219" t="s">
        <v>80</v>
      </c>
      <c r="AY131" s="219" t="s">
        <v>135</v>
      </c>
      <c r="BE131" s="267">
        <f>IF($U$131="základní",$N$131,0)</f>
        <v>0</v>
      </c>
      <c r="BF131" s="267">
        <f>IF($U$131="snížená",$N$131,0)</f>
        <v>0</v>
      </c>
      <c r="BG131" s="267">
        <f>IF($U$131="zákl. přenesená",$N$131,0)</f>
        <v>0</v>
      </c>
      <c r="BH131" s="267">
        <f>IF($U$131="sníž. přenesená",$N$131,0)</f>
        <v>0</v>
      </c>
      <c r="BI131" s="267">
        <f>IF($U$131="nulová",$N$131,0)</f>
        <v>0</v>
      </c>
      <c r="BJ131" s="219" t="s">
        <v>20</v>
      </c>
      <c r="BK131" s="267">
        <f>ROUND($L$131*$K$131,2)</f>
        <v>0</v>
      </c>
      <c r="BL131" s="219" t="s">
        <v>140</v>
      </c>
    </row>
    <row r="132" spans="2:64" s="219" customFormat="1" ht="27" customHeight="1" hidden="1">
      <c r="B132" s="220"/>
      <c r="C132" s="293" t="s">
        <v>201</v>
      </c>
      <c r="D132" s="293" t="s">
        <v>136</v>
      </c>
      <c r="E132" s="294" t="s">
        <v>224</v>
      </c>
      <c r="F132" s="391" t="s">
        <v>225</v>
      </c>
      <c r="G132" s="392"/>
      <c r="H132" s="392"/>
      <c r="I132" s="392"/>
      <c r="J132" s="295" t="s">
        <v>139</v>
      </c>
      <c r="K132" s="296">
        <v>0</v>
      </c>
      <c r="L132" s="393">
        <v>0</v>
      </c>
      <c r="M132" s="392"/>
      <c r="N132" s="393">
        <f>ROUND($L$132*$K$132,2)</f>
        <v>0</v>
      </c>
      <c r="O132" s="392"/>
      <c r="P132" s="392"/>
      <c r="Q132" s="392"/>
      <c r="R132" s="222"/>
      <c r="T132" s="297"/>
      <c r="U132" s="298" t="s">
        <v>42</v>
      </c>
      <c r="V132" s="299">
        <v>0.06</v>
      </c>
      <c r="W132" s="299">
        <f>$V$132*$K$132</f>
        <v>0</v>
      </c>
      <c r="X132" s="299">
        <v>0</v>
      </c>
      <c r="Y132" s="299">
        <f>$X$132*$K$132</f>
        <v>0</v>
      </c>
      <c r="Z132" s="299">
        <v>0</v>
      </c>
      <c r="AA132" s="300">
        <f>$Z$132*$K$132</f>
        <v>0</v>
      </c>
      <c r="AR132" s="219" t="s">
        <v>140</v>
      </c>
      <c r="AT132" s="219" t="s">
        <v>136</v>
      </c>
      <c r="AU132" s="219" t="s">
        <v>80</v>
      </c>
      <c r="AY132" s="219" t="s">
        <v>135</v>
      </c>
      <c r="BE132" s="267">
        <f>IF($U$132="základní",$N$132,0)</f>
        <v>0</v>
      </c>
      <c r="BF132" s="267">
        <f>IF($U$132="snížená",$N$132,0)</f>
        <v>0</v>
      </c>
      <c r="BG132" s="267">
        <f>IF($U$132="zákl. přenesená",$N$132,0)</f>
        <v>0</v>
      </c>
      <c r="BH132" s="267">
        <f>IF($U$132="sníž. přenesená",$N$132,0)</f>
        <v>0</v>
      </c>
      <c r="BI132" s="267">
        <f>IF($U$132="nulová",$N$132,0)</f>
        <v>0</v>
      </c>
      <c r="BJ132" s="219" t="s">
        <v>20</v>
      </c>
      <c r="BK132" s="267">
        <f>ROUND($L$132*$K$132,2)</f>
        <v>0</v>
      </c>
      <c r="BL132" s="219" t="s">
        <v>140</v>
      </c>
    </row>
    <row r="133" spans="2:64" s="219" customFormat="1" ht="27" customHeight="1" hidden="1">
      <c r="B133" s="220"/>
      <c r="C133" s="293" t="s">
        <v>204</v>
      </c>
      <c r="D133" s="293" t="s">
        <v>136</v>
      </c>
      <c r="E133" s="294" t="s">
        <v>234</v>
      </c>
      <c r="F133" s="391" t="s">
        <v>553</v>
      </c>
      <c r="G133" s="392"/>
      <c r="H133" s="392"/>
      <c r="I133" s="392"/>
      <c r="J133" s="295" t="s">
        <v>139</v>
      </c>
      <c r="K133" s="296">
        <v>0</v>
      </c>
      <c r="L133" s="393">
        <v>0</v>
      </c>
      <c r="M133" s="392"/>
      <c r="N133" s="393">
        <f>ROUND($L$133*$K$133,2)</f>
        <v>0</v>
      </c>
      <c r="O133" s="392"/>
      <c r="P133" s="392"/>
      <c r="Q133" s="392"/>
      <c r="R133" s="222"/>
      <c r="T133" s="297"/>
      <c r="U133" s="298" t="s">
        <v>42</v>
      </c>
      <c r="V133" s="299">
        <v>0.019</v>
      </c>
      <c r="W133" s="299">
        <f>$V$133*$K$133</f>
        <v>0</v>
      </c>
      <c r="X133" s="299">
        <v>0</v>
      </c>
      <c r="Y133" s="299">
        <f>$X$133*$K$133</f>
        <v>0</v>
      </c>
      <c r="Z133" s="299">
        <v>0</v>
      </c>
      <c r="AA133" s="300">
        <f>$Z$133*$K$133</f>
        <v>0</v>
      </c>
      <c r="AR133" s="219" t="s">
        <v>140</v>
      </c>
      <c r="AT133" s="219" t="s">
        <v>136</v>
      </c>
      <c r="AU133" s="219" t="s">
        <v>80</v>
      </c>
      <c r="AY133" s="219" t="s">
        <v>135</v>
      </c>
      <c r="BE133" s="267">
        <f>IF($U$133="základní",$N$133,0)</f>
        <v>0</v>
      </c>
      <c r="BF133" s="267">
        <f>IF($U$133="snížená",$N$133,0)</f>
        <v>0</v>
      </c>
      <c r="BG133" s="267">
        <f>IF($U$133="zákl. přenesená",$N$133,0)</f>
        <v>0</v>
      </c>
      <c r="BH133" s="267">
        <f>IF($U$133="sníž. přenesená",$N$133,0)</f>
        <v>0</v>
      </c>
      <c r="BI133" s="267">
        <f>IF($U$133="nulová",$N$133,0)</f>
        <v>0</v>
      </c>
      <c r="BJ133" s="219" t="s">
        <v>20</v>
      </c>
      <c r="BK133" s="267">
        <f>ROUND($L$133*$K$133,2)</f>
        <v>0</v>
      </c>
      <c r="BL133" s="219" t="s">
        <v>140</v>
      </c>
    </row>
    <row r="134" spans="2:64" s="219" customFormat="1" ht="15.75" customHeight="1">
      <c r="B134" s="220"/>
      <c r="C134" s="293" t="s">
        <v>207</v>
      </c>
      <c r="D134" s="293" t="s">
        <v>136</v>
      </c>
      <c r="E134" s="294" t="s">
        <v>554</v>
      </c>
      <c r="F134" s="391" t="s">
        <v>555</v>
      </c>
      <c r="G134" s="392"/>
      <c r="H134" s="392"/>
      <c r="I134" s="392"/>
      <c r="J134" s="295" t="s">
        <v>139</v>
      </c>
      <c r="K134" s="296">
        <v>528.15</v>
      </c>
      <c r="L134" s="393">
        <v>0</v>
      </c>
      <c r="M134" s="392"/>
      <c r="N134" s="393">
        <f>ROUND($L$134*$K$134,2)</f>
        <v>0</v>
      </c>
      <c r="O134" s="392"/>
      <c r="P134" s="392"/>
      <c r="Q134" s="392"/>
      <c r="R134" s="222"/>
      <c r="T134" s="297"/>
      <c r="U134" s="298" t="s">
        <v>42</v>
      </c>
      <c r="V134" s="299">
        <v>0.027</v>
      </c>
      <c r="W134" s="299">
        <f>$V$134*$K$134</f>
        <v>14.26005</v>
      </c>
      <c r="X134" s="299">
        <v>0</v>
      </c>
      <c r="Y134" s="299">
        <f>$X$134*$K$134</f>
        <v>0</v>
      </c>
      <c r="Z134" s="299">
        <v>0</v>
      </c>
      <c r="AA134" s="300">
        <f>$Z$134*$K$134</f>
        <v>0</v>
      </c>
      <c r="AR134" s="219" t="s">
        <v>140</v>
      </c>
      <c r="AT134" s="219" t="s">
        <v>136</v>
      </c>
      <c r="AU134" s="219" t="s">
        <v>80</v>
      </c>
      <c r="AY134" s="219" t="s">
        <v>135</v>
      </c>
      <c r="BE134" s="267">
        <f>IF($U$134="základní",$N$134,0)</f>
        <v>0</v>
      </c>
      <c r="BF134" s="267">
        <f>IF($U$134="snížená",$N$134,0)</f>
        <v>0</v>
      </c>
      <c r="BG134" s="267">
        <f>IF($U$134="zákl. přenesená",$N$134,0)</f>
        <v>0</v>
      </c>
      <c r="BH134" s="267">
        <f>IF($U$134="sníž. přenesená",$N$134,0)</f>
        <v>0</v>
      </c>
      <c r="BI134" s="267">
        <f>IF($U$134="nulová",$N$134,0)</f>
        <v>0</v>
      </c>
      <c r="BJ134" s="219" t="s">
        <v>20</v>
      </c>
      <c r="BK134" s="267">
        <f>ROUND($L$134*$K$134,2)</f>
        <v>0</v>
      </c>
      <c r="BL134" s="219" t="s">
        <v>140</v>
      </c>
    </row>
    <row r="135" spans="2:64" s="219" customFormat="1" ht="15.75" customHeight="1" hidden="1">
      <c r="B135" s="220"/>
      <c r="C135" s="293" t="s">
        <v>211</v>
      </c>
      <c r="D135" s="293" t="s">
        <v>136</v>
      </c>
      <c r="E135" s="294" t="s">
        <v>556</v>
      </c>
      <c r="F135" s="391" t="s">
        <v>557</v>
      </c>
      <c r="G135" s="392"/>
      <c r="H135" s="392"/>
      <c r="I135" s="392"/>
      <c r="J135" s="295" t="s">
        <v>139</v>
      </c>
      <c r="K135" s="296">
        <v>0</v>
      </c>
      <c r="L135" s="393">
        <v>0</v>
      </c>
      <c r="M135" s="392"/>
      <c r="N135" s="393">
        <f>ROUND($L$135*$K$135,2)</f>
        <v>0</v>
      </c>
      <c r="O135" s="392"/>
      <c r="P135" s="392"/>
      <c r="Q135" s="392"/>
      <c r="R135" s="222"/>
      <c r="T135" s="297"/>
      <c r="U135" s="298" t="s">
        <v>42</v>
      </c>
      <c r="V135" s="299">
        <v>0.107</v>
      </c>
      <c r="W135" s="299">
        <f>$V$135*$K$135</f>
        <v>0</v>
      </c>
      <c r="X135" s="299">
        <v>0</v>
      </c>
      <c r="Y135" s="299">
        <f>$X$135*$K$135</f>
        <v>0</v>
      </c>
      <c r="Z135" s="299">
        <v>0</v>
      </c>
      <c r="AA135" s="300">
        <f>$Z$135*$K$135</f>
        <v>0</v>
      </c>
      <c r="AR135" s="219" t="s">
        <v>140</v>
      </c>
      <c r="AT135" s="219" t="s">
        <v>136</v>
      </c>
      <c r="AU135" s="219" t="s">
        <v>80</v>
      </c>
      <c r="AY135" s="219" t="s">
        <v>135</v>
      </c>
      <c r="BE135" s="267">
        <f>IF($U$135="základní",$N$135,0)</f>
        <v>0</v>
      </c>
      <c r="BF135" s="267">
        <f>IF($U$135="snížená",$N$135,0)</f>
        <v>0</v>
      </c>
      <c r="BG135" s="267">
        <f>IF($U$135="zákl. přenesená",$N$135,0)</f>
        <v>0</v>
      </c>
      <c r="BH135" s="267">
        <f>IF($U$135="sníž. přenesená",$N$135,0)</f>
        <v>0</v>
      </c>
      <c r="BI135" s="267">
        <f>IF($U$135="nulová",$N$135,0)</f>
        <v>0</v>
      </c>
      <c r="BJ135" s="219" t="s">
        <v>20</v>
      </c>
      <c r="BK135" s="267">
        <f>ROUND($L$135*$K$135,2)</f>
        <v>0</v>
      </c>
      <c r="BL135" s="219" t="s">
        <v>140</v>
      </c>
    </row>
    <row r="136" spans="2:64" s="219" customFormat="1" ht="15.75" customHeight="1" hidden="1">
      <c r="B136" s="220"/>
      <c r="C136" s="301" t="s">
        <v>214</v>
      </c>
      <c r="D136" s="301" t="s">
        <v>208</v>
      </c>
      <c r="E136" s="302" t="s">
        <v>237</v>
      </c>
      <c r="F136" s="394" t="s">
        <v>238</v>
      </c>
      <c r="G136" s="395"/>
      <c r="H136" s="395"/>
      <c r="I136" s="395"/>
      <c r="J136" s="303" t="s">
        <v>164</v>
      </c>
      <c r="K136" s="304">
        <v>0</v>
      </c>
      <c r="L136" s="393">
        <v>0</v>
      </c>
      <c r="M136" s="392"/>
      <c r="N136" s="396">
        <f>ROUND($L$136*$K$136,2)</f>
        <v>0</v>
      </c>
      <c r="O136" s="392"/>
      <c r="P136" s="392"/>
      <c r="Q136" s="392"/>
      <c r="R136" s="222"/>
      <c r="T136" s="297"/>
      <c r="U136" s="298" t="s">
        <v>42</v>
      </c>
      <c r="V136" s="299">
        <v>0</v>
      </c>
      <c r="W136" s="299">
        <f>$V$136*$K$136</f>
        <v>0</v>
      </c>
      <c r="X136" s="299">
        <v>1.83</v>
      </c>
      <c r="Y136" s="299">
        <f>$X$136*$K$136</f>
        <v>0</v>
      </c>
      <c r="Z136" s="299">
        <v>0</v>
      </c>
      <c r="AA136" s="300">
        <f>$Z$136*$K$136</f>
        <v>0</v>
      </c>
      <c r="AR136" s="219" t="s">
        <v>157</v>
      </c>
      <c r="AT136" s="219" t="s">
        <v>208</v>
      </c>
      <c r="AU136" s="219" t="s">
        <v>80</v>
      </c>
      <c r="AY136" s="219" t="s">
        <v>135</v>
      </c>
      <c r="BE136" s="267">
        <f>IF($U$136="základní",$N$136,0)</f>
        <v>0</v>
      </c>
      <c r="BF136" s="267">
        <f>IF($U$136="snížená",$N$136,0)</f>
        <v>0</v>
      </c>
      <c r="BG136" s="267">
        <f>IF($U$136="zákl. přenesená",$N$136,0)</f>
        <v>0</v>
      </c>
      <c r="BH136" s="267">
        <f>IF($U$136="sníž. přenesená",$N$136,0)</f>
        <v>0</v>
      </c>
      <c r="BI136" s="267">
        <f>IF($U$136="nulová",$N$136,0)</f>
        <v>0</v>
      </c>
      <c r="BJ136" s="219" t="s">
        <v>20</v>
      </c>
      <c r="BK136" s="267">
        <f>ROUND($L$136*$K$136,2)</f>
        <v>0</v>
      </c>
      <c r="BL136" s="219" t="s">
        <v>140</v>
      </c>
    </row>
    <row r="137" spans="2:64" s="219" customFormat="1" ht="27" customHeight="1">
      <c r="B137" s="220"/>
      <c r="C137" s="293" t="s">
        <v>217</v>
      </c>
      <c r="D137" s="293" t="s">
        <v>136</v>
      </c>
      <c r="E137" s="294" t="s">
        <v>240</v>
      </c>
      <c r="F137" s="391" t="s">
        <v>241</v>
      </c>
      <c r="G137" s="392"/>
      <c r="H137" s="392"/>
      <c r="I137" s="392"/>
      <c r="J137" s="295" t="s">
        <v>173</v>
      </c>
      <c r="K137" s="296">
        <v>3155.57</v>
      </c>
      <c r="L137" s="393">
        <v>0</v>
      </c>
      <c r="M137" s="392"/>
      <c r="N137" s="393">
        <f>ROUND($L$137*$K$137,2)</f>
        <v>0</v>
      </c>
      <c r="O137" s="392"/>
      <c r="P137" s="392"/>
      <c r="Q137" s="392"/>
      <c r="R137" s="222"/>
      <c r="T137" s="297"/>
      <c r="U137" s="298" t="s">
        <v>42</v>
      </c>
      <c r="V137" s="299">
        <v>0.014</v>
      </c>
      <c r="W137" s="299">
        <f>$V$137*$K$137</f>
        <v>44.177980000000005</v>
      </c>
      <c r="X137" s="299">
        <v>0</v>
      </c>
      <c r="Y137" s="299">
        <f>$X$137*$K$137</f>
        <v>0</v>
      </c>
      <c r="Z137" s="299">
        <v>0</v>
      </c>
      <c r="AA137" s="300">
        <f>$Z$137*$K$137</f>
        <v>0</v>
      </c>
      <c r="AR137" s="219" t="s">
        <v>140</v>
      </c>
      <c r="AT137" s="219" t="s">
        <v>136</v>
      </c>
      <c r="AU137" s="219" t="s">
        <v>80</v>
      </c>
      <c r="AY137" s="219" t="s">
        <v>135</v>
      </c>
      <c r="BE137" s="267">
        <f>IF($U$137="základní",$N$137,0)</f>
        <v>0</v>
      </c>
      <c r="BF137" s="267">
        <f>IF($U$137="snížená",$N$137,0)</f>
        <v>0</v>
      </c>
      <c r="BG137" s="267">
        <f>IF($U$137="zákl. přenesená",$N$137,0)</f>
        <v>0</v>
      </c>
      <c r="BH137" s="267">
        <f>IF($U$137="sníž. přenesená",$N$137,0)</f>
        <v>0</v>
      </c>
      <c r="BI137" s="267">
        <f>IF($U$137="nulová",$N$137,0)</f>
        <v>0</v>
      </c>
      <c r="BJ137" s="219" t="s">
        <v>20</v>
      </c>
      <c r="BK137" s="267">
        <f>ROUND($L$137*$K$137,2)</f>
        <v>0</v>
      </c>
      <c r="BL137" s="219" t="s">
        <v>140</v>
      </c>
    </row>
    <row r="138" spans="2:64" s="219" customFormat="1" ht="27" customHeight="1">
      <c r="B138" s="220"/>
      <c r="C138" s="293" t="s">
        <v>220</v>
      </c>
      <c r="D138" s="293" t="s">
        <v>136</v>
      </c>
      <c r="E138" s="294" t="s">
        <v>246</v>
      </c>
      <c r="F138" s="391" t="s">
        <v>247</v>
      </c>
      <c r="G138" s="392"/>
      <c r="H138" s="392"/>
      <c r="I138" s="392"/>
      <c r="J138" s="295" t="s">
        <v>173</v>
      </c>
      <c r="K138" s="296">
        <v>315.557</v>
      </c>
      <c r="L138" s="393">
        <v>0</v>
      </c>
      <c r="M138" s="392"/>
      <c r="N138" s="393">
        <f>ROUND($L$138*$K$138,2)</f>
        <v>0</v>
      </c>
      <c r="O138" s="392"/>
      <c r="P138" s="392"/>
      <c r="Q138" s="392"/>
      <c r="R138" s="222"/>
      <c r="T138" s="297"/>
      <c r="U138" s="298" t="s">
        <v>42</v>
      </c>
      <c r="V138" s="299">
        <v>0.24</v>
      </c>
      <c r="W138" s="299">
        <f>$V$138*$K$138</f>
        <v>75.73368</v>
      </c>
      <c r="X138" s="299">
        <v>0</v>
      </c>
      <c r="Y138" s="299">
        <f>$X$138*$K$138</f>
        <v>0</v>
      </c>
      <c r="Z138" s="299">
        <v>0</v>
      </c>
      <c r="AA138" s="300">
        <f>$Z$138*$K$138</f>
        <v>0</v>
      </c>
      <c r="AR138" s="219" t="s">
        <v>140</v>
      </c>
      <c r="AT138" s="219" t="s">
        <v>136</v>
      </c>
      <c r="AU138" s="219" t="s">
        <v>80</v>
      </c>
      <c r="AY138" s="219" t="s">
        <v>135</v>
      </c>
      <c r="BE138" s="267">
        <f>IF($U$138="základní",$N$138,0)</f>
        <v>0</v>
      </c>
      <c r="BF138" s="267">
        <f>IF($U$138="snížená",$N$138,0)</f>
        <v>0</v>
      </c>
      <c r="BG138" s="267">
        <f>IF($U$138="zákl. přenesená",$N$138,0)</f>
        <v>0</v>
      </c>
      <c r="BH138" s="267">
        <f>IF($U$138="sníž. přenesená",$N$138,0)</f>
        <v>0</v>
      </c>
      <c r="BI138" s="267">
        <f>IF($U$138="nulová",$N$138,0)</f>
        <v>0</v>
      </c>
      <c r="BJ138" s="219" t="s">
        <v>20</v>
      </c>
      <c r="BK138" s="267">
        <f>ROUND($L$138*$K$138,2)</f>
        <v>0</v>
      </c>
      <c r="BL138" s="219" t="s">
        <v>140</v>
      </c>
    </row>
    <row r="139" spans="2:64" s="219" customFormat="1" ht="27" customHeight="1">
      <c r="B139" s="220"/>
      <c r="C139" s="293" t="s">
        <v>223</v>
      </c>
      <c r="D139" s="293" t="s">
        <v>136</v>
      </c>
      <c r="E139" s="294" t="s">
        <v>243</v>
      </c>
      <c r="F139" s="391" t="s">
        <v>244</v>
      </c>
      <c r="G139" s="392"/>
      <c r="H139" s="392"/>
      <c r="I139" s="392"/>
      <c r="J139" s="295" t="s">
        <v>173</v>
      </c>
      <c r="K139" s="296">
        <v>315.557</v>
      </c>
      <c r="L139" s="393">
        <v>0</v>
      </c>
      <c r="M139" s="392"/>
      <c r="N139" s="393">
        <f>ROUND($L$139*$K$139,2)</f>
        <v>0</v>
      </c>
      <c r="O139" s="392"/>
      <c r="P139" s="392"/>
      <c r="Q139" s="392"/>
      <c r="R139" s="222"/>
      <c r="T139" s="297"/>
      <c r="U139" s="298" t="s">
        <v>42</v>
      </c>
      <c r="V139" s="299">
        <v>0.164</v>
      </c>
      <c r="W139" s="299">
        <f>$V$139*$K$139</f>
        <v>51.75134800000001</v>
      </c>
      <c r="X139" s="299">
        <v>0</v>
      </c>
      <c r="Y139" s="299">
        <f>$X$139*$K$139</f>
        <v>0</v>
      </c>
      <c r="Z139" s="299">
        <v>0</v>
      </c>
      <c r="AA139" s="300">
        <f>$Z$139*$K$139</f>
        <v>0</v>
      </c>
      <c r="AR139" s="219" t="s">
        <v>140</v>
      </c>
      <c r="AT139" s="219" t="s">
        <v>136</v>
      </c>
      <c r="AU139" s="219" t="s">
        <v>80</v>
      </c>
      <c r="AY139" s="219" t="s">
        <v>135</v>
      </c>
      <c r="BE139" s="267">
        <f>IF($U$139="základní",$N$139,0)</f>
        <v>0</v>
      </c>
      <c r="BF139" s="267">
        <f>IF($U$139="snížená",$N$139,0)</f>
        <v>0</v>
      </c>
      <c r="BG139" s="267">
        <f>IF($U$139="zákl. přenesená",$N$139,0)</f>
        <v>0</v>
      </c>
      <c r="BH139" s="267">
        <f>IF($U$139="sníž. přenesená",$N$139,0)</f>
        <v>0</v>
      </c>
      <c r="BI139" s="267">
        <f>IF($U$139="nulová",$N$139,0)</f>
        <v>0</v>
      </c>
      <c r="BJ139" s="219" t="s">
        <v>20</v>
      </c>
      <c r="BK139" s="267">
        <f>ROUND($L$139*$K$139,2)</f>
        <v>0</v>
      </c>
      <c r="BL139" s="219" t="s">
        <v>140</v>
      </c>
    </row>
    <row r="140" spans="2:63" s="284" customFormat="1" ht="30.75" customHeight="1">
      <c r="B140" s="283"/>
      <c r="D140" s="292" t="s">
        <v>110</v>
      </c>
      <c r="N140" s="389">
        <f>$BK$140</f>
        <v>0</v>
      </c>
      <c r="O140" s="390"/>
      <c r="P140" s="390"/>
      <c r="Q140" s="390"/>
      <c r="R140" s="286"/>
      <c r="T140" s="287"/>
      <c r="W140" s="288">
        <f>$W$141</f>
        <v>22.080000000000002</v>
      </c>
      <c r="Y140" s="288">
        <f>$Y$141</f>
        <v>0</v>
      </c>
      <c r="AA140" s="289">
        <f>$AA$141</f>
        <v>0</v>
      </c>
      <c r="AR140" s="290" t="s">
        <v>20</v>
      </c>
      <c r="AT140" s="290" t="s">
        <v>76</v>
      </c>
      <c r="AU140" s="290" t="s">
        <v>20</v>
      </c>
      <c r="AY140" s="290" t="s">
        <v>135</v>
      </c>
      <c r="BK140" s="291">
        <f>$BK$141</f>
        <v>0</v>
      </c>
    </row>
    <row r="141" spans="2:64" s="219" customFormat="1" ht="27" customHeight="1">
      <c r="B141" s="220"/>
      <c r="C141" s="293" t="s">
        <v>226</v>
      </c>
      <c r="D141" s="293" t="s">
        <v>136</v>
      </c>
      <c r="E141" s="294" t="s">
        <v>558</v>
      </c>
      <c r="F141" s="391" t="s">
        <v>559</v>
      </c>
      <c r="G141" s="392"/>
      <c r="H141" s="392"/>
      <c r="I141" s="392"/>
      <c r="J141" s="295" t="s">
        <v>164</v>
      </c>
      <c r="K141" s="296">
        <v>24</v>
      </c>
      <c r="L141" s="393">
        <v>0</v>
      </c>
      <c r="M141" s="392"/>
      <c r="N141" s="393">
        <f>ROUND($L$141*$K$141,2)</f>
        <v>0</v>
      </c>
      <c r="O141" s="392"/>
      <c r="P141" s="392"/>
      <c r="Q141" s="392"/>
      <c r="R141" s="222"/>
      <c r="T141" s="297"/>
      <c r="U141" s="298" t="s">
        <v>42</v>
      </c>
      <c r="V141" s="299">
        <v>0.92</v>
      </c>
      <c r="W141" s="299">
        <f>$V$141*$K$141</f>
        <v>22.080000000000002</v>
      </c>
      <c r="X141" s="299">
        <v>0</v>
      </c>
      <c r="Y141" s="299">
        <f>$X$141*$K$141</f>
        <v>0</v>
      </c>
      <c r="Z141" s="299">
        <v>0</v>
      </c>
      <c r="AA141" s="300">
        <f>$Z$141*$K$141</f>
        <v>0</v>
      </c>
      <c r="AR141" s="219" t="s">
        <v>140</v>
      </c>
      <c r="AT141" s="219" t="s">
        <v>136</v>
      </c>
      <c r="AU141" s="219" t="s">
        <v>80</v>
      </c>
      <c r="AY141" s="219" t="s">
        <v>135</v>
      </c>
      <c r="BE141" s="267">
        <f>IF($U$141="základní",$N$141,0)</f>
        <v>0</v>
      </c>
      <c r="BF141" s="267">
        <f>IF($U$141="snížená",$N$141,0)</f>
        <v>0</v>
      </c>
      <c r="BG141" s="267">
        <f>IF($U$141="zákl. přenesená",$N$141,0)</f>
        <v>0</v>
      </c>
      <c r="BH141" s="267">
        <f>IF($U$141="sníž. přenesená",$N$141,0)</f>
        <v>0</v>
      </c>
      <c r="BI141" s="267">
        <f>IF($U$141="nulová",$N$141,0)</f>
        <v>0</v>
      </c>
      <c r="BJ141" s="219" t="s">
        <v>20</v>
      </c>
      <c r="BK141" s="267">
        <f>ROUND($L$141*$K$141,2)</f>
        <v>0</v>
      </c>
      <c r="BL141" s="219" t="s">
        <v>140</v>
      </c>
    </row>
    <row r="142" spans="2:63" s="284" customFormat="1" ht="30.75" customHeight="1">
      <c r="B142" s="283"/>
      <c r="D142" s="292" t="s">
        <v>522</v>
      </c>
      <c r="N142" s="389">
        <f>$BK$142</f>
        <v>0</v>
      </c>
      <c r="O142" s="390"/>
      <c r="P142" s="390"/>
      <c r="Q142" s="390"/>
      <c r="R142" s="286"/>
      <c r="T142" s="287"/>
      <c r="W142" s="288">
        <f>SUM($W$143:$W$157)</f>
        <v>42.166</v>
      </c>
      <c r="Y142" s="288">
        <f>SUM($Y$143:$Y$157)</f>
        <v>0.22005000000000002</v>
      </c>
      <c r="AA142" s="289">
        <f>SUM($AA$143:$AA$157)</f>
        <v>0</v>
      </c>
      <c r="AR142" s="290" t="s">
        <v>20</v>
      </c>
      <c r="AT142" s="290" t="s">
        <v>76</v>
      </c>
      <c r="AU142" s="290" t="s">
        <v>20</v>
      </c>
      <c r="AY142" s="290" t="s">
        <v>135</v>
      </c>
      <c r="BK142" s="291">
        <f>SUM($BK$143:$BK$157)</f>
        <v>0</v>
      </c>
    </row>
    <row r="143" spans="2:64" s="219" customFormat="1" ht="15.75" customHeight="1" hidden="1">
      <c r="B143" s="220"/>
      <c r="C143" s="293" t="s">
        <v>230</v>
      </c>
      <c r="D143" s="293" t="s">
        <v>136</v>
      </c>
      <c r="E143" s="294" t="s">
        <v>560</v>
      </c>
      <c r="F143" s="391" t="s">
        <v>561</v>
      </c>
      <c r="G143" s="392"/>
      <c r="H143" s="392"/>
      <c r="I143" s="392"/>
      <c r="J143" s="295" t="s">
        <v>164</v>
      </c>
      <c r="K143" s="296">
        <v>0</v>
      </c>
      <c r="L143" s="393">
        <v>0</v>
      </c>
      <c r="M143" s="392"/>
      <c r="N143" s="393">
        <f>ROUND($L$143*$K$143,2)</f>
        <v>0</v>
      </c>
      <c r="O143" s="392"/>
      <c r="P143" s="392"/>
      <c r="Q143" s="392"/>
      <c r="R143" s="222"/>
      <c r="T143" s="297"/>
      <c r="U143" s="298" t="s">
        <v>42</v>
      </c>
      <c r="V143" s="299">
        <v>0.696</v>
      </c>
      <c r="W143" s="299">
        <f>$V$143*$K$143</f>
        <v>0</v>
      </c>
      <c r="X143" s="299">
        <v>2.25634</v>
      </c>
      <c r="Y143" s="299">
        <f>$X$143*$K$143</f>
        <v>0</v>
      </c>
      <c r="Z143" s="299">
        <v>0</v>
      </c>
      <c r="AA143" s="300">
        <f>$Z$143*$K$143</f>
        <v>0</v>
      </c>
      <c r="AR143" s="219" t="s">
        <v>140</v>
      </c>
      <c r="AT143" s="219" t="s">
        <v>136</v>
      </c>
      <c r="AU143" s="219" t="s">
        <v>80</v>
      </c>
      <c r="AY143" s="219" t="s">
        <v>135</v>
      </c>
      <c r="BE143" s="267">
        <f>IF($U$143="základní",$N$143,0)</f>
        <v>0</v>
      </c>
      <c r="BF143" s="267">
        <f>IF($U$143="snížená",$N$143,0)</f>
        <v>0</v>
      </c>
      <c r="BG143" s="267">
        <f>IF($U$143="zákl. přenesená",$N$143,0)</f>
        <v>0</v>
      </c>
      <c r="BH143" s="267">
        <f>IF($U$143="sníž. přenesená",$N$143,0)</f>
        <v>0</v>
      </c>
      <c r="BI143" s="267">
        <f>IF($U$143="nulová",$N$143,0)</f>
        <v>0</v>
      </c>
      <c r="BJ143" s="219" t="s">
        <v>20</v>
      </c>
      <c r="BK143" s="267">
        <f>ROUND($L$143*$K$143,2)</f>
        <v>0</v>
      </c>
      <c r="BL143" s="219" t="s">
        <v>140</v>
      </c>
    </row>
    <row r="144" spans="2:64" s="219" customFormat="1" ht="27" customHeight="1">
      <c r="B144" s="220"/>
      <c r="C144" s="293" t="s">
        <v>233</v>
      </c>
      <c r="D144" s="293" t="s">
        <v>136</v>
      </c>
      <c r="E144" s="294" t="s">
        <v>562</v>
      </c>
      <c r="F144" s="391" t="s">
        <v>563</v>
      </c>
      <c r="G144" s="392"/>
      <c r="H144" s="392"/>
      <c r="I144" s="392"/>
      <c r="J144" s="295" t="s">
        <v>139</v>
      </c>
      <c r="K144" s="296">
        <v>163</v>
      </c>
      <c r="L144" s="393">
        <v>0</v>
      </c>
      <c r="M144" s="392"/>
      <c r="N144" s="393">
        <f>ROUND($L$144*$K$144,2)</f>
        <v>0</v>
      </c>
      <c r="O144" s="392"/>
      <c r="P144" s="392"/>
      <c r="Q144" s="392"/>
      <c r="R144" s="222"/>
      <c r="T144" s="297"/>
      <c r="U144" s="298" t="s">
        <v>42</v>
      </c>
      <c r="V144" s="299">
        <v>0.092</v>
      </c>
      <c r="W144" s="299">
        <f>$V$144*$K$144</f>
        <v>14.996</v>
      </c>
      <c r="X144" s="299">
        <v>0.0008</v>
      </c>
      <c r="Y144" s="299">
        <f>$X$144*$K$144</f>
        <v>0.13040000000000002</v>
      </c>
      <c r="Z144" s="299">
        <v>0</v>
      </c>
      <c r="AA144" s="300">
        <f>$Z$144*$K$144</f>
        <v>0</v>
      </c>
      <c r="AR144" s="219" t="s">
        <v>140</v>
      </c>
      <c r="AT144" s="219" t="s">
        <v>136</v>
      </c>
      <c r="AU144" s="219" t="s">
        <v>80</v>
      </c>
      <c r="AY144" s="219" t="s">
        <v>135</v>
      </c>
      <c r="BE144" s="267">
        <f>IF($U$144="základní",$N$144,0)</f>
        <v>0</v>
      </c>
      <c r="BF144" s="267">
        <f>IF($U$144="snížená",$N$144,0)</f>
        <v>0</v>
      </c>
      <c r="BG144" s="267">
        <f>IF($U$144="zákl. přenesená",$N$144,0)</f>
        <v>0</v>
      </c>
      <c r="BH144" s="267">
        <f>IF($U$144="sníž. přenesená",$N$144,0)</f>
        <v>0</v>
      </c>
      <c r="BI144" s="267">
        <f>IF($U$144="nulová",$N$144,0)</f>
        <v>0</v>
      </c>
      <c r="BJ144" s="219" t="s">
        <v>20</v>
      </c>
      <c r="BK144" s="267">
        <f>ROUND($L$144*$K$144,2)</f>
        <v>0</v>
      </c>
      <c r="BL144" s="219" t="s">
        <v>140</v>
      </c>
    </row>
    <row r="145" spans="2:64" s="219" customFormat="1" ht="27" customHeight="1">
      <c r="B145" s="220"/>
      <c r="C145" s="301" t="s">
        <v>236</v>
      </c>
      <c r="D145" s="301" t="s">
        <v>208</v>
      </c>
      <c r="E145" s="302" t="s">
        <v>564</v>
      </c>
      <c r="F145" s="394" t="s">
        <v>565</v>
      </c>
      <c r="G145" s="395"/>
      <c r="H145" s="395"/>
      <c r="I145" s="395"/>
      <c r="J145" s="303" t="s">
        <v>139</v>
      </c>
      <c r="K145" s="304">
        <v>179.3</v>
      </c>
      <c r="L145" s="396">
        <v>0</v>
      </c>
      <c r="M145" s="395"/>
      <c r="N145" s="396">
        <f>ROUND($L$145*$K$145,2)</f>
        <v>0</v>
      </c>
      <c r="O145" s="392"/>
      <c r="P145" s="392"/>
      <c r="Q145" s="392"/>
      <c r="R145" s="222"/>
      <c r="T145" s="297"/>
      <c r="U145" s="298" t="s">
        <v>42</v>
      </c>
      <c r="V145" s="299">
        <v>0</v>
      </c>
      <c r="W145" s="299">
        <f>$V$145*$K$145</f>
        <v>0</v>
      </c>
      <c r="X145" s="299">
        <v>0.0005</v>
      </c>
      <c r="Y145" s="299">
        <f>$X$145*$K$145</f>
        <v>0.08965000000000001</v>
      </c>
      <c r="Z145" s="299">
        <v>0</v>
      </c>
      <c r="AA145" s="300">
        <f>$Z$145*$K$145</f>
        <v>0</v>
      </c>
      <c r="AR145" s="219" t="s">
        <v>157</v>
      </c>
      <c r="AT145" s="219" t="s">
        <v>208</v>
      </c>
      <c r="AU145" s="219" t="s">
        <v>80</v>
      </c>
      <c r="AY145" s="219" t="s">
        <v>135</v>
      </c>
      <c r="BE145" s="267">
        <f>IF($U$145="základní",$N$145,0)</f>
        <v>0</v>
      </c>
      <c r="BF145" s="267">
        <f>IF($U$145="snížená",$N$145,0)</f>
        <v>0</v>
      </c>
      <c r="BG145" s="267">
        <f>IF($U$145="zákl. přenesená",$N$145,0)</f>
        <v>0</v>
      </c>
      <c r="BH145" s="267">
        <f>IF($U$145="sníž. přenesená",$N$145,0)</f>
        <v>0</v>
      </c>
      <c r="BI145" s="267">
        <f>IF($U$145="nulová",$N$145,0)</f>
        <v>0</v>
      </c>
      <c r="BJ145" s="219" t="s">
        <v>20</v>
      </c>
      <c r="BK145" s="267">
        <f>ROUND($L$145*$K$145,2)</f>
        <v>0</v>
      </c>
      <c r="BL145" s="219" t="s">
        <v>140</v>
      </c>
    </row>
    <row r="146" spans="2:64" s="219" customFormat="1" ht="15.75" customHeight="1" hidden="1">
      <c r="B146" s="220"/>
      <c r="C146" s="293" t="s">
        <v>239</v>
      </c>
      <c r="D146" s="293" t="s">
        <v>136</v>
      </c>
      <c r="E146" s="294" t="s">
        <v>566</v>
      </c>
      <c r="F146" s="391" t="s">
        <v>567</v>
      </c>
      <c r="G146" s="392"/>
      <c r="H146" s="392"/>
      <c r="I146" s="392"/>
      <c r="J146" s="295" t="s">
        <v>296</v>
      </c>
      <c r="K146" s="296">
        <v>0</v>
      </c>
      <c r="L146" s="393">
        <v>0</v>
      </c>
      <c r="M146" s="392"/>
      <c r="N146" s="393">
        <f>ROUND($L$146*$K$146,2)</f>
        <v>0</v>
      </c>
      <c r="O146" s="392"/>
      <c r="P146" s="392"/>
      <c r="Q146" s="392"/>
      <c r="R146" s="222"/>
      <c r="T146" s="297"/>
      <c r="U146" s="298" t="s">
        <v>42</v>
      </c>
      <c r="V146" s="299">
        <v>0.507</v>
      </c>
      <c r="W146" s="299">
        <f>$V$146*$K$146</f>
        <v>0</v>
      </c>
      <c r="X146" s="299">
        <v>0</v>
      </c>
      <c r="Y146" s="299">
        <f>$X$146*$K$146</f>
        <v>0</v>
      </c>
      <c r="Z146" s="299">
        <v>0.02961</v>
      </c>
      <c r="AA146" s="300">
        <f>$Z$146*$K$146</f>
        <v>0</v>
      </c>
      <c r="AR146" s="219" t="s">
        <v>140</v>
      </c>
      <c r="AT146" s="219" t="s">
        <v>136</v>
      </c>
      <c r="AU146" s="219" t="s">
        <v>80</v>
      </c>
      <c r="AY146" s="219" t="s">
        <v>135</v>
      </c>
      <c r="BE146" s="267">
        <f>IF($U$146="základní",$N$146,0)</f>
        <v>0</v>
      </c>
      <c r="BF146" s="267">
        <f>IF($U$146="snížená",$N$146,0)</f>
        <v>0</v>
      </c>
      <c r="BG146" s="267">
        <f>IF($U$146="zákl. přenesená",$N$146,0)</f>
        <v>0</v>
      </c>
      <c r="BH146" s="267">
        <f>IF($U$146="sníž. přenesená",$N$146,0)</f>
        <v>0</v>
      </c>
      <c r="BI146" s="267">
        <f>IF($U$146="nulová",$N$146,0)</f>
        <v>0</v>
      </c>
      <c r="BJ146" s="219" t="s">
        <v>20</v>
      </c>
      <c r="BK146" s="267">
        <f>ROUND($L$146*$K$146,2)</f>
        <v>0</v>
      </c>
      <c r="BL146" s="219" t="s">
        <v>140</v>
      </c>
    </row>
    <row r="147" spans="2:64" s="219" customFormat="1" ht="27" customHeight="1" hidden="1">
      <c r="B147" s="220"/>
      <c r="C147" s="301" t="s">
        <v>242</v>
      </c>
      <c r="D147" s="301" t="s">
        <v>208</v>
      </c>
      <c r="E147" s="302" t="s">
        <v>568</v>
      </c>
      <c r="F147" s="394" t="s">
        <v>569</v>
      </c>
      <c r="G147" s="395"/>
      <c r="H147" s="395"/>
      <c r="I147" s="395"/>
      <c r="J147" s="303" t="s">
        <v>296</v>
      </c>
      <c r="K147" s="304">
        <v>0</v>
      </c>
      <c r="L147" s="396">
        <v>0</v>
      </c>
      <c r="M147" s="395"/>
      <c r="N147" s="396">
        <f>ROUND($L$147*$K$147,2)</f>
        <v>0</v>
      </c>
      <c r="O147" s="392"/>
      <c r="P147" s="392"/>
      <c r="Q147" s="392"/>
      <c r="R147" s="222"/>
      <c r="T147" s="297"/>
      <c r="U147" s="298" t="s">
        <v>42</v>
      </c>
      <c r="V147" s="299">
        <v>0</v>
      </c>
      <c r="W147" s="299">
        <f>$V$147*$K$147</f>
        <v>0</v>
      </c>
      <c r="X147" s="299">
        <v>0.02</v>
      </c>
      <c r="Y147" s="299">
        <f>$X$147*$K$147</f>
        <v>0</v>
      </c>
      <c r="Z147" s="299">
        <v>0</v>
      </c>
      <c r="AA147" s="300">
        <f>$Z$147*$K$147</f>
        <v>0</v>
      </c>
      <c r="AR147" s="219" t="s">
        <v>157</v>
      </c>
      <c r="AT147" s="219" t="s">
        <v>208</v>
      </c>
      <c r="AU147" s="219" t="s">
        <v>80</v>
      </c>
      <c r="AY147" s="219" t="s">
        <v>135</v>
      </c>
      <c r="BE147" s="267">
        <f>IF($U$147="základní",$N$147,0)</f>
        <v>0</v>
      </c>
      <c r="BF147" s="267">
        <f>IF($U$147="snížená",$N$147,0)</f>
        <v>0</v>
      </c>
      <c r="BG147" s="267">
        <f>IF($U$147="zákl. přenesená",$N$147,0)</f>
        <v>0</v>
      </c>
      <c r="BH147" s="267">
        <f>IF($U$147="sníž. přenesená",$N$147,0)</f>
        <v>0</v>
      </c>
      <c r="BI147" s="267">
        <f>IF($U$147="nulová",$N$147,0)</f>
        <v>0</v>
      </c>
      <c r="BJ147" s="219" t="s">
        <v>20</v>
      </c>
      <c r="BK147" s="267">
        <f>ROUND($L$147*$K$147,2)</f>
        <v>0</v>
      </c>
      <c r="BL147" s="219" t="s">
        <v>140</v>
      </c>
    </row>
    <row r="148" spans="2:64" s="219" customFormat="1" ht="27" customHeight="1" hidden="1">
      <c r="B148" s="220"/>
      <c r="C148" s="293" t="s">
        <v>245</v>
      </c>
      <c r="D148" s="293" t="s">
        <v>136</v>
      </c>
      <c r="E148" s="294" t="s">
        <v>570</v>
      </c>
      <c r="F148" s="391" t="s">
        <v>571</v>
      </c>
      <c r="G148" s="392"/>
      <c r="H148" s="392"/>
      <c r="I148" s="392"/>
      <c r="J148" s="295" t="s">
        <v>296</v>
      </c>
      <c r="K148" s="296">
        <v>0</v>
      </c>
      <c r="L148" s="393">
        <v>0</v>
      </c>
      <c r="M148" s="392"/>
      <c r="N148" s="393">
        <f>ROUND($L$148*$K$148,2)</f>
        <v>0</v>
      </c>
      <c r="O148" s="392"/>
      <c r="P148" s="392"/>
      <c r="Q148" s="392"/>
      <c r="R148" s="222"/>
      <c r="T148" s="297"/>
      <c r="U148" s="298" t="s">
        <v>42</v>
      </c>
      <c r="V148" s="299">
        <v>0.465</v>
      </c>
      <c r="W148" s="299">
        <f>$V$148*$K$148</f>
        <v>0</v>
      </c>
      <c r="X148" s="299">
        <v>0</v>
      </c>
      <c r="Y148" s="299">
        <f>$X$148*$K$148</f>
        <v>0</v>
      </c>
      <c r="Z148" s="299">
        <v>0.02517</v>
      </c>
      <c r="AA148" s="300">
        <f>$Z$148*$K$148</f>
        <v>0</v>
      </c>
      <c r="AR148" s="219" t="s">
        <v>140</v>
      </c>
      <c r="AT148" s="219" t="s">
        <v>136</v>
      </c>
      <c r="AU148" s="219" t="s">
        <v>80</v>
      </c>
      <c r="AY148" s="219" t="s">
        <v>135</v>
      </c>
      <c r="BE148" s="267">
        <f>IF($U$148="základní",$N$148,0)</f>
        <v>0</v>
      </c>
      <c r="BF148" s="267">
        <f>IF($U$148="snížená",$N$148,0)</f>
        <v>0</v>
      </c>
      <c r="BG148" s="267">
        <f>IF($U$148="zákl. přenesená",$N$148,0)</f>
        <v>0</v>
      </c>
      <c r="BH148" s="267">
        <f>IF($U$148="sníž. přenesená",$N$148,0)</f>
        <v>0</v>
      </c>
      <c r="BI148" s="267">
        <f>IF($U$148="nulová",$N$148,0)</f>
        <v>0</v>
      </c>
      <c r="BJ148" s="219" t="s">
        <v>20</v>
      </c>
      <c r="BK148" s="267">
        <f>ROUND($L$148*$K$148,2)</f>
        <v>0</v>
      </c>
      <c r="BL148" s="219" t="s">
        <v>140</v>
      </c>
    </row>
    <row r="149" spans="2:64" s="219" customFormat="1" ht="15.75" customHeight="1" hidden="1">
      <c r="B149" s="220"/>
      <c r="C149" s="301" t="s">
        <v>248</v>
      </c>
      <c r="D149" s="301" t="s">
        <v>208</v>
      </c>
      <c r="E149" s="302" t="s">
        <v>572</v>
      </c>
      <c r="F149" s="394" t="s">
        <v>573</v>
      </c>
      <c r="G149" s="395"/>
      <c r="H149" s="395"/>
      <c r="I149" s="395"/>
      <c r="J149" s="303" t="s">
        <v>296</v>
      </c>
      <c r="K149" s="304">
        <v>0</v>
      </c>
      <c r="L149" s="396">
        <v>0</v>
      </c>
      <c r="M149" s="395"/>
      <c r="N149" s="396">
        <f>ROUND($L$149*$K$149,2)</f>
        <v>0</v>
      </c>
      <c r="O149" s="392"/>
      <c r="P149" s="392"/>
      <c r="Q149" s="392"/>
      <c r="R149" s="222"/>
      <c r="T149" s="297"/>
      <c r="U149" s="298" t="s">
        <v>42</v>
      </c>
      <c r="V149" s="299">
        <v>0</v>
      </c>
      <c r="W149" s="299">
        <f>$V$149*$K$149</f>
        <v>0</v>
      </c>
      <c r="X149" s="299">
        <v>0.0255</v>
      </c>
      <c r="Y149" s="299">
        <f>$X$149*$K$149</f>
        <v>0</v>
      </c>
      <c r="Z149" s="299">
        <v>0</v>
      </c>
      <c r="AA149" s="300">
        <f>$Z$149*$K$149</f>
        <v>0</v>
      </c>
      <c r="AR149" s="219" t="s">
        <v>157</v>
      </c>
      <c r="AT149" s="219" t="s">
        <v>208</v>
      </c>
      <c r="AU149" s="219" t="s">
        <v>80</v>
      </c>
      <c r="AY149" s="219" t="s">
        <v>135</v>
      </c>
      <c r="BE149" s="267">
        <f>IF($U$149="základní",$N$149,0)</f>
        <v>0</v>
      </c>
      <c r="BF149" s="267">
        <f>IF($U$149="snížená",$N$149,0)</f>
        <v>0</v>
      </c>
      <c r="BG149" s="267">
        <f>IF($U$149="zákl. přenesená",$N$149,0)</f>
        <v>0</v>
      </c>
      <c r="BH149" s="267">
        <f>IF($U$149="sníž. přenesená",$N$149,0)</f>
        <v>0</v>
      </c>
      <c r="BI149" s="267">
        <f>IF($U$149="nulová",$N$149,0)</f>
        <v>0</v>
      </c>
      <c r="BJ149" s="219" t="s">
        <v>20</v>
      </c>
      <c r="BK149" s="267">
        <f>ROUND($L$149*$K$149,2)</f>
        <v>0</v>
      </c>
      <c r="BL149" s="219" t="s">
        <v>140</v>
      </c>
    </row>
    <row r="150" spans="2:64" s="219" customFormat="1" ht="27" customHeight="1" hidden="1">
      <c r="B150" s="220"/>
      <c r="C150" s="293" t="s">
        <v>251</v>
      </c>
      <c r="D150" s="293" t="s">
        <v>136</v>
      </c>
      <c r="E150" s="294" t="s">
        <v>574</v>
      </c>
      <c r="F150" s="391" t="s">
        <v>575</v>
      </c>
      <c r="G150" s="392"/>
      <c r="H150" s="392"/>
      <c r="I150" s="392"/>
      <c r="J150" s="295" t="s">
        <v>139</v>
      </c>
      <c r="K150" s="296">
        <v>0</v>
      </c>
      <c r="L150" s="393">
        <v>0</v>
      </c>
      <c r="M150" s="392"/>
      <c r="N150" s="393">
        <f>ROUND($L$150*$K$150,2)</f>
        <v>0</v>
      </c>
      <c r="O150" s="392"/>
      <c r="P150" s="392"/>
      <c r="Q150" s="392"/>
      <c r="R150" s="222"/>
      <c r="T150" s="297"/>
      <c r="U150" s="298" t="s">
        <v>42</v>
      </c>
      <c r="V150" s="299">
        <v>0.111</v>
      </c>
      <c r="W150" s="299">
        <f>$V$150*$K$150</f>
        <v>0</v>
      </c>
      <c r="X150" s="299">
        <v>0</v>
      </c>
      <c r="Y150" s="299">
        <f>$X$150*$K$150</f>
        <v>0</v>
      </c>
      <c r="Z150" s="299">
        <v>0</v>
      </c>
      <c r="AA150" s="300">
        <f>$Z$150*$K$150</f>
        <v>0</v>
      </c>
      <c r="AR150" s="219" t="s">
        <v>140</v>
      </c>
      <c r="AT150" s="219" t="s">
        <v>136</v>
      </c>
      <c r="AU150" s="219" t="s">
        <v>80</v>
      </c>
      <c r="AY150" s="219" t="s">
        <v>135</v>
      </c>
      <c r="BE150" s="267">
        <f>IF($U$150="základní",$N$150,0)</f>
        <v>0</v>
      </c>
      <c r="BF150" s="267">
        <f>IF($U$150="snížená",$N$150,0)</f>
        <v>0</v>
      </c>
      <c r="BG150" s="267">
        <f>IF($U$150="zákl. přenesená",$N$150,0)</f>
        <v>0</v>
      </c>
      <c r="BH150" s="267">
        <f>IF($U$150="sníž. přenesená",$N$150,0)</f>
        <v>0</v>
      </c>
      <c r="BI150" s="267">
        <f>IF($U$150="nulová",$N$150,0)</f>
        <v>0</v>
      </c>
      <c r="BJ150" s="219" t="s">
        <v>20</v>
      </c>
      <c r="BK150" s="267">
        <f>ROUND($L$150*$K$150,2)</f>
        <v>0</v>
      </c>
      <c r="BL150" s="219" t="s">
        <v>140</v>
      </c>
    </row>
    <row r="151" spans="2:64" s="219" customFormat="1" ht="27" customHeight="1" hidden="1">
      <c r="B151" s="220"/>
      <c r="C151" s="293" t="s">
        <v>254</v>
      </c>
      <c r="D151" s="293" t="s">
        <v>136</v>
      </c>
      <c r="E151" s="294" t="s">
        <v>576</v>
      </c>
      <c r="F151" s="391" t="s">
        <v>577</v>
      </c>
      <c r="G151" s="392"/>
      <c r="H151" s="392"/>
      <c r="I151" s="392"/>
      <c r="J151" s="295" t="s">
        <v>139</v>
      </c>
      <c r="K151" s="296">
        <v>0</v>
      </c>
      <c r="L151" s="393">
        <v>0</v>
      </c>
      <c r="M151" s="392"/>
      <c r="N151" s="393">
        <f>ROUND($L$151*$K$151,2)</f>
        <v>0</v>
      </c>
      <c r="O151" s="392"/>
      <c r="P151" s="392"/>
      <c r="Q151" s="392"/>
      <c r="R151" s="222"/>
      <c r="T151" s="297"/>
      <c r="U151" s="298" t="s">
        <v>42</v>
      </c>
      <c r="V151" s="299">
        <v>0.603</v>
      </c>
      <c r="W151" s="299">
        <f>$V$151*$K$151</f>
        <v>0</v>
      </c>
      <c r="X151" s="299">
        <v>0.00022</v>
      </c>
      <c r="Y151" s="299">
        <f>$X$151*$K$151</f>
        <v>0</v>
      </c>
      <c r="Z151" s="299">
        <v>0</v>
      </c>
      <c r="AA151" s="300">
        <f>$Z$151*$K$151</f>
        <v>0</v>
      </c>
      <c r="AR151" s="219" t="s">
        <v>140</v>
      </c>
      <c r="AT151" s="219" t="s">
        <v>136</v>
      </c>
      <c r="AU151" s="219" t="s">
        <v>80</v>
      </c>
      <c r="AY151" s="219" t="s">
        <v>135</v>
      </c>
      <c r="BE151" s="267">
        <f>IF($U$151="základní",$N$151,0)</f>
        <v>0</v>
      </c>
      <c r="BF151" s="267">
        <f>IF($U$151="snížená",$N$151,0)</f>
        <v>0</v>
      </c>
      <c r="BG151" s="267">
        <f>IF($U$151="zákl. přenesená",$N$151,0)</f>
        <v>0</v>
      </c>
      <c r="BH151" s="267">
        <f>IF($U$151="sníž. přenesená",$N$151,0)</f>
        <v>0</v>
      </c>
      <c r="BI151" s="267">
        <f>IF($U$151="nulová",$N$151,0)</f>
        <v>0</v>
      </c>
      <c r="BJ151" s="219" t="s">
        <v>20</v>
      </c>
      <c r="BK151" s="267">
        <f>ROUND($L$151*$K$151,2)</f>
        <v>0</v>
      </c>
      <c r="BL151" s="219" t="s">
        <v>140</v>
      </c>
    </row>
    <row r="152" spans="2:64" s="219" customFormat="1" ht="27" customHeight="1" hidden="1">
      <c r="B152" s="220"/>
      <c r="C152" s="293" t="s">
        <v>257</v>
      </c>
      <c r="D152" s="293" t="s">
        <v>136</v>
      </c>
      <c r="E152" s="294" t="s">
        <v>578</v>
      </c>
      <c r="F152" s="391" t="s">
        <v>579</v>
      </c>
      <c r="G152" s="392"/>
      <c r="H152" s="392"/>
      <c r="I152" s="392"/>
      <c r="J152" s="295" t="s">
        <v>296</v>
      </c>
      <c r="K152" s="296">
        <v>0</v>
      </c>
      <c r="L152" s="393">
        <v>0</v>
      </c>
      <c r="M152" s="392"/>
      <c r="N152" s="393">
        <f>ROUND($L$152*$K$152,2)</f>
        <v>0</v>
      </c>
      <c r="O152" s="392"/>
      <c r="P152" s="392"/>
      <c r="Q152" s="392"/>
      <c r="R152" s="222"/>
      <c r="T152" s="297"/>
      <c r="U152" s="298" t="s">
        <v>42</v>
      </c>
      <c r="V152" s="299">
        <v>0.365</v>
      </c>
      <c r="W152" s="299">
        <f>$V$152*$K$152</f>
        <v>0</v>
      </c>
      <c r="X152" s="299">
        <v>0.08266</v>
      </c>
      <c r="Y152" s="299">
        <f>$X$152*$K$152</f>
        <v>0</v>
      </c>
      <c r="Z152" s="299">
        <v>0</v>
      </c>
      <c r="AA152" s="300">
        <f>$Z$152*$K$152</f>
        <v>0</v>
      </c>
      <c r="AR152" s="219" t="s">
        <v>140</v>
      </c>
      <c r="AT152" s="219" t="s">
        <v>136</v>
      </c>
      <c r="AU152" s="219" t="s">
        <v>80</v>
      </c>
      <c r="AY152" s="219" t="s">
        <v>135</v>
      </c>
      <c r="BE152" s="267">
        <f>IF($U$152="základní",$N$152,0)</f>
        <v>0</v>
      </c>
      <c r="BF152" s="267">
        <f>IF($U$152="snížená",$N$152,0)</f>
        <v>0</v>
      </c>
      <c r="BG152" s="267">
        <f>IF($U$152="zákl. přenesená",$N$152,0)</f>
        <v>0</v>
      </c>
      <c r="BH152" s="267">
        <f>IF($U$152="sníž. přenesená",$N$152,0)</f>
        <v>0</v>
      </c>
      <c r="BI152" s="267">
        <f>IF($U$152="nulová",$N$152,0)</f>
        <v>0</v>
      </c>
      <c r="BJ152" s="219" t="s">
        <v>20</v>
      </c>
      <c r="BK152" s="267">
        <f>ROUND($L$152*$K$152,2)</f>
        <v>0</v>
      </c>
      <c r="BL152" s="219" t="s">
        <v>140</v>
      </c>
    </row>
    <row r="153" spans="2:64" s="219" customFormat="1" ht="27" customHeight="1" hidden="1">
      <c r="B153" s="220"/>
      <c r="C153" s="301" t="s">
        <v>260</v>
      </c>
      <c r="D153" s="301" t="s">
        <v>208</v>
      </c>
      <c r="E153" s="302" t="s">
        <v>580</v>
      </c>
      <c r="F153" s="394" t="s">
        <v>581</v>
      </c>
      <c r="G153" s="395"/>
      <c r="H153" s="395"/>
      <c r="I153" s="395"/>
      <c r="J153" s="303" t="s">
        <v>296</v>
      </c>
      <c r="K153" s="304">
        <v>0</v>
      </c>
      <c r="L153" s="396">
        <v>0</v>
      </c>
      <c r="M153" s="395"/>
      <c r="N153" s="396">
        <f>ROUND($L$153*$K$153,2)</f>
        <v>0</v>
      </c>
      <c r="O153" s="392"/>
      <c r="P153" s="392"/>
      <c r="Q153" s="392"/>
      <c r="R153" s="222"/>
      <c r="T153" s="297"/>
      <c r="U153" s="298" t="s">
        <v>42</v>
      </c>
      <c r="V153" s="299">
        <v>0</v>
      </c>
      <c r="W153" s="299">
        <f>$V$153*$K$153</f>
        <v>0</v>
      </c>
      <c r="X153" s="299">
        <v>0.1005</v>
      </c>
      <c r="Y153" s="299">
        <f>$X$153*$K$153</f>
        <v>0</v>
      </c>
      <c r="Z153" s="299">
        <v>0</v>
      </c>
      <c r="AA153" s="300">
        <f>$Z$153*$K$153</f>
        <v>0</v>
      </c>
      <c r="AR153" s="219" t="s">
        <v>157</v>
      </c>
      <c r="AT153" s="219" t="s">
        <v>208</v>
      </c>
      <c r="AU153" s="219" t="s">
        <v>80</v>
      </c>
      <c r="AY153" s="219" t="s">
        <v>135</v>
      </c>
      <c r="BE153" s="267">
        <f>IF($U$153="základní",$N$153,0)</f>
        <v>0</v>
      </c>
      <c r="BF153" s="267">
        <f>IF($U$153="snížená",$N$153,0)</f>
        <v>0</v>
      </c>
      <c r="BG153" s="267">
        <f>IF($U$153="zákl. přenesená",$N$153,0)</f>
        <v>0</v>
      </c>
      <c r="BH153" s="267">
        <f>IF($U$153="sníž. přenesená",$N$153,0)</f>
        <v>0</v>
      </c>
      <c r="BI153" s="267">
        <f>IF($U$153="nulová",$N$153,0)</f>
        <v>0</v>
      </c>
      <c r="BJ153" s="219" t="s">
        <v>20</v>
      </c>
      <c r="BK153" s="267">
        <f>ROUND($L$153*$K$153,2)</f>
        <v>0</v>
      </c>
      <c r="BL153" s="219" t="s">
        <v>140</v>
      </c>
    </row>
    <row r="154" spans="2:64" s="219" customFormat="1" ht="27" customHeight="1" hidden="1">
      <c r="B154" s="220"/>
      <c r="C154" s="293" t="s">
        <v>263</v>
      </c>
      <c r="D154" s="293" t="s">
        <v>136</v>
      </c>
      <c r="E154" s="294" t="s">
        <v>582</v>
      </c>
      <c r="F154" s="391" t="s">
        <v>583</v>
      </c>
      <c r="G154" s="392"/>
      <c r="H154" s="392"/>
      <c r="I154" s="392"/>
      <c r="J154" s="295" t="s">
        <v>160</v>
      </c>
      <c r="K154" s="296">
        <v>0</v>
      </c>
      <c r="L154" s="393">
        <v>0</v>
      </c>
      <c r="M154" s="392"/>
      <c r="N154" s="393">
        <f>ROUND($L$154*$K$154,2)</f>
        <v>0</v>
      </c>
      <c r="O154" s="392"/>
      <c r="P154" s="392"/>
      <c r="Q154" s="392"/>
      <c r="R154" s="222"/>
      <c r="T154" s="297"/>
      <c r="U154" s="298" t="s">
        <v>42</v>
      </c>
      <c r="V154" s="299">
        <v>0.28</v>
      </c>
      <c r="W154" s="299">
        <f>$V$154*$K$154</f>
        <v>0</v>
      </c>
      <c r="X154" s="299">
        <v>0</v>
      </c>
      <c r="Y154" s="299">
        <f>$X$154*$K$154</f>
        <v>0</v>
      </c>
      <c r="Z154" s="299">
        <v>0</v>
      </c>
      <c r="AA154" s="300">
        <f>$Z$154*$K$154</f>
        <v>0</v>
      </c>
      <c r="AR154" s="219" t="s">
        <v>140</v>
      </c>
      <c r="AT154" s="219" t="s">
        <v>136</v>
      </c>
      <c r="AU154" s="219" t="s">
        <v>80</v>
      </c>
      <c r="AY154" s="219" t="s">
        <v>135</v>
      </c>
      <c r="BE154" s="267">
        <f>IF($U$154="základní",$N$154,0)</f>
        <v>0</v>
      </c>
      <c r="BF154" s="267">
        <f>IF($U$154="snížená",$N$154,0)</f>
        <v>0</v>
      </c>
      <c r="BG154" s="267">
        <f>IF($U$154="zákl. přenesená",$N$154,0)</f>
        <v>0</v>
      </c>
      <c r="BH154" s="267">
        <f>IF($U$154="sníž. přenesená",$N$154,0)</f>
        <v>0</v>
      </c>
      <c r="BI154" s="267">
        <f>IF($U$154="nulová",$N$154,0)</f>
        <v>0</v>
      </c>
      <c r="BJ154" s="219" t="s">
        <v>20</v>
      </c>
      <c r="BK154" s="267">
        <f>ROUND($L$154*$K$154,2)</f>
        <v>0</v>
      </c>
      <c r="BL154" s="219" t="s">
        <v>140</v>
      </c>
    </row>
    <row r="155" spans="2:64" s="219" customFormat="1" ht="39" customHeight="1" hidden="1">
      <c r="B155" s="220"/>
      <c r="C155" s="293" t="s">
        <v>266</v>
      </c>
      <c r="D155" s="293" t="s">
        <v>136</v>
      </c>
      <c r="E155" s="294" t="s">
        <v>584</v>
      </c>
      <c r="F155" s="391" t="s">
        <v>585</v>
      </c>
      <c r="G155" s="392"/>
      <c r="H155" s="392"/>
      <c r="I155" s="392"/>
      <c r="J155" s="295" t="s">
        <v>160</v>
      </c>
      <c r="K155" s="296">
        <v>0</v>
      </c>
      <c r="L155" s="393">
        <v>0</v>
      </c>
      <c r="M155" s="392"/>
      <c r="N155" s="393">
        <f>ROUND($L$155*$K$155,2)</f>
        <v>0</v>
      </c>
      <c r="O155" s="392"/>
      <c r="P155" s="392"/>
      <c r="Q155" s="392"/>
      <c r="R155" s="222"/>
      <c r="T155" s="297"/>
      <c r="U155" s="298" t="s">
        <v>42</v>
      </c>
      <c r="V155" s="299">
        <v>0.28</v>
      </c>
      <c r="W155" s="299">
        <f>$V$155*$K$155</f>
        <v>0</v>
      </c>
      <c r="X155" s="299">
        <v>0</v>
      </c>
      <c r="Y155" s="299">
        <f>$X$155*$K$155</f>
        <v>0</v>
      </c>
      <c r="Z155" s="299">
        <v>0</v>
      </c>
      <c r="AA155" s="300">
        <f>$Z$155*$K$155</f>
        <v>0</v>
      </c>
      <c r="AR155" s="219" t="s">
        <v>140</v>
      </c>
      <c r="AT155" s="219" t="s">
        <v>136</v>
      </c>
      <c r="AU155" s="219" t="s">
        <v>80</v>
      </c>
      <c r="AY155" s="219" t="s">
        <v>135</v>
      </c>
      <c r="BE155" s="267">
        <f>IF($U$155="základní",$N$155,0)</f>
        <v>0</v>
      </c>
      <c r="BF155" s="267">
        <f>IF($U$155="snížená",$N$155,0)</f>
        <v>0</v>
      </c>
      <c r="BG155" s="267">
        <f>IF($U$155="zákl. přenesená",$N$155,0)</f>
        <v>0</v>
      </c>
      <c r="BH155" s="267">
        <f>IF($U$155="sníž. přenesená",$N$155,0)</f>
        <v>0</v>
      </c>
      <c r="BI155" s="267">
        <f>IF($U$155="nulová",$N$155,0)</f>
        <v>0</v>
      </c>
      <c r="BJ155" s="219" t="s">
        <v>20</v>
      </c>
      <c r="BK155" s="267">
        <f>ROUND($L$155*$K$155,2)</f>
        <v>0</v>
      </c>
      <c r="BL155" s="219" t="s">
        <v>140</v>
      </c>
    </row>
    <row r="156" spans="2:64" s="219" customFormat="1" ht="27" customHeight="1" hidden="1">
      <c r="B156" s="220"/>
      <c r="C156" s="293" t="s">
        <v>269</v>
      </c>
      <c r="D156" s="293" t="s">
        <v>136</v>
      </c>
      <c r="E156" s="294" t="s">
        <v>586</v>
      </c>
      <c r="F156" s="391" t="s">
        <v>587</v>
      </c>
      <c r="G156" s="392"/>
      <c r="H156" s="392"/>
      <c r="I156" s="392"/>
      <c r="J156" s="295" t="s">
        <v>160</v>
      </c>
      <c r="K156" s="296">
        <v>0</v>
      </c>
      <c r="L156" s="393">
        <v>0</v>
      </c>
      <c r="M156" s="392"/>
      <c r="N156" s="393">
        <f>ROUND($L$156*$K$156,2)</f>
        <v>0</v>
      </c>
      <c r="O156" s="392"/>
      <c r="P156" s="392"/>
      <c r="Q156" s="392"/>
      <c r="R156" s="222"/>
      <c r="T156" s="297"/>
      <c r="U156" s="298" t="s">
        <v>42</v>
      </c>
      <c r="V156" s="299">
        <v>0.588</v>
      </c>
      <c r="W156" s="299">
        <f>$V$156*$K$156</f>
        <v>0</v>
      </c>
      <c r="X156" s="299">
        <v>0.03822</v>
      </c>
      <c r="Y156" s="299">
        <f>$X$156*$K$156</f>
        <v>0</v>
      </c>
      <c r="Z156" s="299">
        <v>0</v>
      </c>
      <c r="AA156" s="300">
        <f>$Z$156*$K$156</f>
        <v>0</v>
      </c>
      <c r="AR156" s="219" t="s">
        <v>140</v>
      </c>
      <c r="AT156" s="219" t="s">
        <v>136</v>
      </c>
      <c r="AU156" s="219" t="s">
        <v>80</v>
      </c>
      <c r="AY156" s="219" t="s">
        <v>135</v>
      </c>
      <c r="BE156" s="267">
        <f>IF($U$156="základní",$N$156,0)</f>
        <v>0</v>
      </c>
      <c r="BF156" s="267">
        <f>IF($U$156="snížená",$N$156,0)</f>
        <v>0</v>
      </c>
      <c r="BG156" s="267">
        <f>IF($U$156="zákl. přenesená",$N$156,0)</f>
        <v>0</v>
      </c>
      <c r="BH156" s="267">
        <f>IF($U$156="sníž. přenesená",$N$156,0)</f>
        <v>0</v>
      </c>
      <c r="BI156" s="267">
        <f>IF($U$156="nulová",$N$156,0)</f>
        <v>0</v>
      </c>
      <c r="BJ156" s="219" t="s">
        <v>20</v>
      </c>
      <c r="BK156" s="267">
        <f>ROUND($L$156*$K$156,2)</f>
        <v>0</v>
      </c>
      <c r="BL156" s="219" t="s">
        <v>140</v>
      </c>
    </row>
    <row r="157" spans="2:64" s="219" customFormat="1" ht="27" customHeight="1">
      <c r="B157" s="220"/>
      <c r="C157" s="293" t="s">
        <v>272</v>
      </c>
      <c r="D157" s="293" t="s">
        <v>136</v>
      </c>
      <c r="E157" s="294" t="s">
        <v>588</v>
      </c>
      <c r="F157" s="391" t="s">
        <v>589</v>
      </c>
      <c r="G157" s="392"/>
      <c r="H157" s="392"/>
      <c r="I157" s="392"/>
      <c r="J157" s="295" t="s">
        <v>173</v>
      </c>
      <c r="K157" s="296">
        <v>0.65</v>
      </c>
      <c r="L157" s="393">
        <v>0</v>
      </c>
      <c r="M157" s="392"/>
      <c r="N157" s="393">
        <f>ROUND($L$157*$K$157,2)</f>
        <v>0</v>
      </c>
      <c r="O157" s="392"/>
      <c r="P157" s="392"/>
      <c r="Q157" s="392"/>
      <c r="R157" s="222"/>
      <c r="T157" s="297"/>
      <c r="U157" s="298" t="s">
        <v>42</v>
      </c>
      <c r="V157" s="299">
        <v>41.8</v>
      </c>
      <c r="W157" s="299">
        <f>$V$157*$K$157</f>
        <v>27.169999999999998</v>
      </c>
      <c r="X157" s="299">
        <v>0</v>
      </c>
      <c r="Y157" s="299">
        <f>$X$157*$K$157</f>
        <v>0</v>
      </c>
      <c r="Z157" s="299">
        <v>0</v>
      </c>
      <c r="AA157" s="300">
        <f>$Z$157*$K$157</f>
        <v>0</v>
      </c>
      <c r="AR157" s="219" t="s">
        <v>140</v>
      </c>
      <c r="AT157" s="219" t="s">
        <v>136</v>
      </c>
      <c r="AU157" s="219" t="s">
        <v>80</v>
      </c>
      <c r="AY157" s="219" t="s">
        <v>135</v>
      </c>
      <c r="BE157" s="267">
        <f>IF($U$157="základní",$N$157,0)</f>
        <v>0</v>
      </c>
      <c r="BF157" s="267">
        <f>IF($U$157="snížená",$N$157,0)</f>
        <v>0</v>
      </c>
      <c r="BG157" s="267">
        <f>IF($U$157="zákl. přenesená",$N$157,0)</f>
        <v>0</v>
      </c>
      <c r="BH157" s="267">
        <f>IF($U$157="sníž. přenesená",$N$157,0)</f>
        <v>0</v>
      </c>
      <c r="BI157" s="267">
        <f>IF($U$157="nulová",$N$157,0)</f>
        <v>0</v>
      </c>
      <c r="BJ157" s="219" t="s">
        <v>20</v>
      </c>
      <c r="BK157" s="267">
        <f>ROUND($L$157*$K$157,2)</f>
        <v>0</v>
      </c>
      <c r="BL157" s="219" t="s">
        <v>140</v>
      </c>
    </row>
    <row r="158" spans="2:63" s="284" customFormat="1" ht="30.75" customHeight="1">
      <c r="B158" s="283"/>
      <c r="D158" s="292" t="s">
        <v>111</v>
      </c>
      <c r="N158" s="389">
        <f>$BK$158</f>
        <v>0</v>
      </c>
      <c r="O158" s="390"/>
      <c r="P158" s="390"/>
      <c r="Q158" s="390"/>
      <c r="R158" s="286"/>
      <c r="T158" s="287"/>
      <c r="W158" s="288">
        <f>$W$159</f>
        <v>0</v>
      </c>
      <c r="Y158" s="288">
        <f>$Y$159</f>
        <v>0</v>
      </c>
      <c r="AA158" s="289">
        <f>$AA$159</f>
        <v>0</v>
      </c>
      <c r="AR158" s="290" t="s">
        <v>20</v>
      </c>
      <c r="AT158" s="290" t="s">
        <v>76</v>
      </c>
      <c r="AU158" s="290" t="s">
        <v>20</v>
      </c>
      <c r="AY158" s="290" t="s">
        <v>135</v>
      </c>
      <c r="BK158" s="291">
        <f>$BK$159</f>
        <v>0</v>
      </c>
    </row>
    <row r="159" spans="2:64" s="219" customFormat="1" ht="15.75" customHeight="1" hidden="1">
      <c r="B159" s="220"/>
      <c r="C159" s="293" t="s">
        <v>275</v>
      </c>
      <c r="D159" s="293" t="s">
        <v>136</v>
      </c>
      <c r="E159" s="294" t="s">
        <v>270</v>
      </c>
      <c r="F159" s="391" t="s">
        <v>271</v>
      </c>
      <c r="G159" s="392"/>
      <c r="H159" s="392"/>
      <c r="I159" s="392"/>
      <c r="J159" s="295" t="s">
        <v>160</v>
      </c>
      <c r="K159" s="296">
        <v>0</v>
      </c>
      <c r="L159" s="393">
        <v>0</v>
      </c>
      <c r="M159" s="392"/>
      <c r="N159" s="393">
        <f>ROUND($L$159*$K$159,2)</f>
        <v>0</v>
      </c>
      <c r="O159" s="392"/>
      <c r="P159" s="392"/>
      <c r="Q159" s="392"/>
      <c r="R159" s="222"/>
      <c r="T159" s="297"/>
      <c r="U159" s="298" t="s">
        <v>42</v>
      </c>
      <c r="V159" s="299">
        <v>0.05</v>
      </c>
      <c r="W159" s="299">
        <f>$V$159*$K$159</f>
        <v>0</v>
      </c>
      <c r="X159" s="299">
        <v>0.00081</v>
      </c>
      <c r="Y159" s="299">
        <f>$X$159*$K$159</f>
        <v>0</v>
      </c>
      <c r="Z159" s="299">
        <v>0</v>
      </c>
      <c r="AA159" s="300">
        <f>$Z$159*$K$159</f>
        <v>0</v>
      </c>
      <c r="AR159" s="219" t="s">
        <v>140</v>
      </c>
      <c r="AT159" s="219" t="s">
        <v>136</v>
      </c>
      <c r="AU159" s="219" t="s">
        <v>80</v>
      </c>
      <c r="AY159" s="219" t="s">
        <v>135</v>
      </c>
      <c r="BE159" s="267">
        <f>IF($U$159="základní",$N$159,0)</f>
        <v>0</v>
      </c>
      <c r="BF159" s="267">
        <f>IF($U$159="snížená",$N$159,0)</f>
        <v>0</v>
      </c>
      <c r="BG159" s="267">
        <f>IF($U$159="zákl. přenesená",$N$159,0)</f>
        <v>0</v>
      </c>
      <c r="BH159" s="267">
        <f>IF($U$159="sníž. přenesená",$N$159,0)</f>
        <v>0</v>
      </c>
      <c r="BI159" s="267">
        <f>IF($U$159="nulová",$N$159,0)</f>
        <v>0</v>
      </c>
      <c r="BJ159" s="219" t="s">
        <v>20</v>
      </c>
      <c r="BK159" s="267">
        <f>ROUND($L$159*$K$159,2)</f>
        <v>0</v>
      </c>
      <c r="BL159" s="219" t="s">
        <v>140</v>
      </c>
    </row>
    <row r="160" spans="2:63" s="284" customFormat="1" ht="30.75" customHeight="1">
      <c r="B160" s="283"/>
      <c r="D160" s="292" t="s">
        <v>112</v>
      </c>
      <c r="N160" s="389">
        <f>$BK$160</f>
        <v>0</v>
      </c>
      <c r="O160" s="390"/>
      <c r="P160" s="390"/>
      <c r="Q160" s="390"/>
      <c r="R160" s="286"/>
      <c r="T160" s="287"/>
      <c r="W160" s="288">
        <f>SUM($W$161:$W$175)</f>
        <v>339.84328</v>
      </c>
      <c r="Y160" s="288">
        <f>SUM($Y$161:$Y$175)</f>
        <v>316.9233092</v>
      </c>
      <c r="AA160" s="289">
        <f>SUM($AA$161:$AA$175)</f>
        <v>0</v>
      </c>
      <c r="AR160" s="290" t="s">
        <v>20</v>
      </c>
      <c r="AT160" s="290" t="s">
        <v>76</v>
      </c>
      <c r="AU160" s="290" t="s">
        <v>20</v>
      </c>
      <c r="AY160" s="290" t="s">
        <v>135</v>
      </c>
      <c r="BK160" s="291">
        <f>SUM($BK$161:$BK$175)</f>
        <v>0</v>
      </c>
    </row>
    <row r="161" spans="2:64" s="219" customFormat="1" ht="27" customHeight="1">
      <c r="B161" s="220"/>
      <c r="C161" s="293" t="s">
        <v>278</v>
      </c>
      <c r="D161" s="293" t="s">
        <v>136</v>
      </c>
      <c r="E161" s="294" t="s">
        <v>590</v>
      </c>
      <c r="F161" s="391" t="s">
        <v>591</v>
      </c>
      <c r="G161" s="392"/>
      <c r="H161" s="392"/>
      <c r="I161" s="392"/>
      <c r="J161" s="295" t="s">
        <v>139</v>
      </c>
      <c r="K161" s="296">
        <v>456</v>
      </c>
      <c r="L161" s="393">
        <v>0</v>
      </c>
      <c r="M161" s="392"/>
      <c r="N161" s="393">
        <f>ROUND($L$161*$K$161,2)</f>
        <v>0</v>
      </c>
      <c r="O161" s="392"/>
      <c r="P161" s="392"/>
      <c r="Q161" s="392"/>
      <c r="R161" s="222"/>
      <c r="T161" s="297"/>
      <c r="U161" s="298" t="s">
        <v>42</v>
      </c>
      <c r="V161" s="299">
        <v>0.5</v>
      </c>
      <c r="W161" s="299">
        <f>$V$161*$K$161</f>
        <v>228</v>
      </c>
      <c r="X161" s="299">
        <v>0.08425</v>
      </c>
      <c r="Y161" s="299">
        <f>$X$161*$K$161</f>
        <v>38.418</v>
      </c>
      <c r="Z161" s="299">
        <v>0</v>
      </c>
      <c r="AA161" s="300">
        <f>$Z$161*$K$161</f>
        <v>0</v>
      </c>
      <c r="AR161" s="219" t="s">
        <v>140</v>
      </c>
      <c r="AT161" s="219" t="s">
        <v>136</v>
      </c>
      <c r="AU161" s="219" t="s">
        <v>80</v>
      </c>
      <c r="AY161" s="219" t="s">
        <v>135</v>
      </c>
      <c r="BE161" s="267">
        <f>IF($U$161="základní",$N$161,0)</f>
        <v>0</v>
      </c>
      <c r="BF161" s="267">
        <f>IF($U$161="snížená",$N$161,0)</f>
        <v>0</v>
      </c>
      <c r="BG161" s="267">
        <f>IF($U$161="zákl. přenesená",$N$161,0)</f>
        <v>0</v>
      </c>
      <c r="BH161" s="267">
        <f>IF($U$161="sníž. přenesená",$N$161,0)</f>
        <v>0</v>
      </c>
      <c r="BI161" s="267">
        <f>IF($U$161="nulová",$N$161,0)</f>
        <v>0</v>
      </c>
      <c r="BJ161" s="219" t="s">
        <v>20</v>
      </c>
      <c r="BK161" s="267">
        <f>ROUND($L$161*$K$161,2)</f>
        <v>0</v>
      </c>
      <c r="BL161" s="219" t="s">
        <v>140</v>
      </c>
    </row>
    <row r="162" spans="2:64" s="219" customFormat="1" ht="15.75" customHeight="1">
      <c r="B162" s="220"/>
      <c r="C162" s="301" t="s">
        <v>281</v>
      </c>
      <c r="D162" s="301" t="s">
        <v>208</v>
      </c>
      <c r="E162" s="302" t="s">
        <v>592</v>
      </c>
      <c r="F162" s="394" t="s">
        <v>593</v>
      </c>
      <c r="G162" s="395"/>
      <c r="H162" s="395"/>
      <c r="I162" s="395"/>
      <c r="J162" s="303" t="s">
        <v>139</v>
      </c>
      <c r="K162" s="304">
        <v>478.8</v>
      </c>
      <c r="L162" s="396">
        <v>0</v>
      </c>
      <c r="M162" s="395"/>
      <c r="N162" s="396">
        <f>ROUND($L$162*$K$162,2)</f>
        <v>0</v>
      </c>
      <c r="O162" s="392"/>
      <c r="P162" s="392"/>
      <c r="Q162" s="392"/>
      <c r="R162" s="222"/>
      <c r="T162" s="297"/>
      <c r="U162" s="298" t="s">
        <v>42</v>
      </c>
      <c r="V162" s="299">
        <v>0</v>
      </c>
      <c r="W162" s="299">
        <f>$V$162*$K$162</f>
        <v>0</v>
      </c>
      <c r="X162" s="299">
        <v>0.14</v>
      </c>
      <c r="Y162" s="299">
        <f>$X$162*$K$162</f>
        <v>67.03200000000001</v>
      </c>
      <c r="Z162" s="299">
        <v>0</v>
      </c>
      <c r="AA162" s="300">
        <f>$Z$162*$K$162</f>
        <v>0</v>
      </c>
      <c r="AR162" s="219" t="s">
        <v>157</v>
      </c>
      <c r="AT162" s="219" t="s">
        <v>208</v>
      </c>
      <c r="AU162" s="219" t="s">
        <v>80</v>
      </c>
      <c r="AY162" s="219" t="s">
        <v>135</v>
      </c>
      <c r="BE162" s="267">
        <f>IF($U$162="základní",$N$162,0)</f>
        <v>0</v>
      </c>
      <c r="BF162" s="267">
        <f>IF($U$162="snížená",$N$162,0)</f>
        <v>0</v>
      </c>
      <c r="BG162" s="267">
        <f>IF($U$162="zákl. přenesená",$N$162,0)</f>
        <v>0</v>
      </c>
      <c r="BH162" s="267">
        <f>IF($U$162="sníž. přenesená",$N$162,0)</f>
        <v>0</v>
      </c>
      <c r="BI162" s="267">
        <f>IF($U$162="nulová",$N$162,0)</f>
        <v>0</v>
      </c>
      <c r="BJ162" s="219" t="s">
        <v>20</v>
      </c>
      <c r="BK162" s="267">
        <f>ROUND($L$162*$K$162,2)</f>
        <v>0</v>
      </c>
      <c r="BL162" s="219" t="s">
        <v>140</v>
      </c>
    </row>
    <row r="163" spans="2:64" s="219" customFormat="1" ht="39" customHeight="1">
      <c r="B163" s="220"/>
      <c r="C163" s="293" t="s">
        <v>284</v>
      </c>
      <c r="D163" s="293" t="s">
        <v>136</v>
      </c>
      <c r="E163" s="294" t="s">
        <v>594</v>
      </c>
      <c r="F163" s="391" t="s">
        <v>595</v>
      </c>
      <c r="G163" s="392"/>
      <c r="H163" s="392"/>
      <c r="I163" s="392"/>
      <c r="J163" s="295" t="s">
        <v>139</v>
      </c>
      <c r="K163" s="296">
        <v>10</v>
      </c>
      <c r="L163" s="393">
        <v>0</v>
      </c>
      <c r="M163" s="392"/>
      <c r="N163" s="393">
        <f>ROUND($L$163*$K$163,2)</f>
        <v>0</v>
      </c>
      <c r="O163" s="392"/>
      <c r="P163" s="392"/>
      <c r="Q163" s="392"/>
      <c r="R163" s="222"/>
      <c r="T163" s="297"/>
      <c r="U163" s="298" t="s">
        <v>42</v>
      </c>
      <c r="V163" s="299">
        <v>0.06</v>
      </c>
      <c r="W163" s="299">
        <f>$V$163*$K$163</f>
        <v>0.6</v>
      </c>
      <c r="X163" s="299">
        <v>0</v>
      </c>
      <c r="Y163" s="299">
        <f>$X$163*$K$163</f>
        <v>0</v>
      </c>
      <c r="Z163" s="299">
        <v>0</v>
      </c>
      <c r="AA163" s="300">
        <f>$Z$163*$K$163</f>
        <v>0</v>
      </c>
      <c r="AR163" s="219" t="s">
        <v>140</v>
      </c>
      <c r="AT163" s="219" t="s">
        <v>136</v>
      </c>
      <c r="AU163" s="219" t="s">
        <v>80</v>
      </c>
      <c r="AY163" s="219" t="s">
        <v>135</v>
      </c>
      <c r="BE163" s="267">
        <f>IF($U$163="základní",$N$163,0)</f>
        <v>0</v>
      </c>
      <c r="BF163" s="267">
        <f>IF($U$163="snížená",$N$163,0)</f>
        <v>0</v>
      </c>
      <c r="BG163" s="267">
        <f>IF($U$163="zákl. přenesená",$N$163,0)</f>
        <v>0</v>
      </c>
      <c r="BH163" s="267">
        <f>IF($U$163="sníž. přenesená",$N$163,0)</f>
        <v>0</v>
      </c>
      <c r="BI163" s="267">
        <f>IF($U$163="nulová",$N$163,0)</f>
        <v>0</v>
      </c>
      <c r="BJ163" s="219" t="s">
        <v>20</v>
      </c>
      <c r="BK163" s="267">
        <f>ROUND($L$163*$K$163,2)</f>
        <v>0</v>
      </c>
      <c r="BL163" s="219" t="s">
        <v>140</v>
      </c>
    </row>
    <row r="164" spans="2:64" s="219" customFormat="1" ht="15.75" customHeight="1">
      <c r="B164" s="220"/>
      <c r="C164" s="301" t="s">
        <v>287</v>
      </c>
      <c r="D164" s="301" t="s">
        <v>208</v>
      </c>
      <c r="E164" s="302" t="s">
        <v>596</v>
      </c>
      <c r="F164" s="394" t="s">
        <v>597</v>
      </c>
      <c r="G164" s="395"/>
      <c r="H164" s="395"/>
      <c r="I164" s="395"/>
      <c r="J164" s="303" t="s">
        <v>139</v>
      </c>
      <c r="K164" s="304">
        <v>410</v>
      </c>
      <c r="L164" s="396">
        <v>0</v>
      </c>
      <c r="M164" s="395"/>
      <c r="N164" s="396">
        <f>ROUND($L$164*$K$164,2)</f>
        <v>0</v>
      </c>
      <c r="O164" s="392"/>
      <c r="P164" s="392"/>
      <c r="Q164" s="392"/>
      <c r="R164" s="222"/>
      <c r="T164" s="297"/>
      <c r="U164" s="298" t="s">
        <v>42</v>
      </c>
      <c r="V164" s="299">
        <v>0</v>
      </c>
      <c r="W164" s="299">
        <f>$V$164*$K$164</f>
        <v>0</v>
      </c>
      <c r="X164" s="299">
        <v>0.146</v>
      </c>
      <c r="Y164" s="299">
        <f>$X$164*$K$164</f>
        <v>59.86</v>
      </c>
      <c r="Z164" s="299">
        <v>0</v>
      </c>
      <c r="AA164" s="300">
        <f>$Z$164*$K$164</f>
        <v>0</v>
      </c>
      <c r="AR164" s="219" t="s">
        <v>157</v>
      </c>
      <c r="AT164" s="219" t="s">
        <v>208</v>
      </c>
      <c r="AU164" s="219" t="s">
        <v>80</v>
      </c>
      <c r="AY164" s="219" t="s">
        <v>135</v>
      </c>
      <c r="BE164" s="267">
        <f>IF($U$164="základní",$N$164,0)</f>
        <v>0</v>
      </c>
      <c r="BF164" s="267">
        <f>IF($U$164="snížená",$N$164,0)</f>
        <v>0</v>
      </c>
      <c r="BG164" s="267">
        <f>IF($U$164="zákl. přenesená",$N$164,0)</f>
        <v>0</v>
      </c>
      <c r="BH164" s="267">
        <f>IF($U$164="sníž. přenesená",$N$164,0)</f>
        <v>0</v>
      </c>
      <c r="BI164" s="267">
        <f>IF($U$164="nulová",$N$164,0)</f>
        <v>0</v>
      </c>
      <c r="BJ164" s="219" t="s">
        <v>20</v>
      </c>
      <c r="BK164" s="267">
        <f>ROUND($L$164*$K$164,2)</f>
        <v>0</v>
      </c>
      <c r="BL164" s="219" t="s">
        <v>140</v>
      </c>
    </row>
    <row r="165" spans="2:64" s="219" customFormat="1" ht="27" customHeight="1">
      <c r="B165" s="220"/>
      <c r="C165" s="293" t="s">
        <v>290</v>
      </c>
      <c r="D165" s="293" t="s">
        <v>136</v>
      </c>
      <c r="E165" s="294" t="s">
        <v>328</v>
      </c>
      <c r="F165" s="391" t="s">
        <v>329</v>
      </c>
      <c r="G165" s="392"/>
      <c r="H165" s="392"/>
      <c r="I165" s="392"/>
      <c r="J165" s="295" t="s">
        <v>139</v>
      </c>
      <c r="K165" s="296">
        <v>523.12</v>
      </c>
      <c r="L165" s="393">
        <v>0</v>
      </c>
      <c r="M165" s="392"/>
      <c r="N165" s="393">
        <f>ROUND($L$165*$K$165,2)</f>
        <v>0</v>
      </c>
      <c r="O165" s="392"/>
      <c r="P165" s="392"/>
      <c r="Q165" s="392"/>
      <c r="R165" s="222"/>
      <c r="T165" s="297"/>
      <c r="U165" s="298" t="s">
        <v>42</v>
      </c>
      <c r="V165" s="299">
        <v>0.037</v>
      </c>
      <c r="W165" s="299">
        <f>$V$165*$K$165</f>
        <v>19.355439999999998</v>
      </c>
      <c r="X165" s="299">
        <v>0.20266</v>
      </c>
      <c r="Y165" s="299">
        <f>$X$165*$K$165</f>
        <v>106.01549920000001</v>
      </c>
      <c r="Z165" s="299">
        <v>0</v>
      </c>
      <c r="AA165" s="300">
        <f>$Z$165*$K$165</f>
        <v>0</v>
      </c>
      <c r="AR165" s="219" t="s">
        <v>140</v>
      </c>
      <c r="AT165" s="219" t="s">
        <v>136</v>
      </c>
      <c r="AU165" s="219" t="s">
        <v>80</v>
      </c>
      <c r="AY165" s="219" t="s">
        <v>135</v>
      </c>
      <c r="BE165" s="267">
        <f>IF($U$165="základní",$N$165,0)</f>
        <v>0</v>
      </c>
      <c r="BF165" s="267">
        <f>IF($U$165="snížená",$N$165,0)</f>
        <v>0</v>
      </c>
      <c r="BG165" s="267">
        <f>IF($U$165="zákl. přenesená",$N$165,0)</f>
        <v>0</v>
      </c>
      <c r="BH165" s="267">
        <f>IF($U$165="sníž. přenesená",$N$165,0)</f>
        <v>0</v>
      </c>
      <c r="BI165" s="267">
        <f>IF($U$165="nulová",$N$165,0)</f>
        <v>0</v>
      </c>
      <c r="BJ165" s="219" t="s">
        <v>20</v>
      </c>
      <c r="BK165" s="267">
        <f>ROUND($L$165*$K$165,2)</f>
        <v>0</v>
      </c>
      <c r="BL165" s="219" t="s">
        <v>140</v>
      </c>
    </row>
    <row r="166" spans="2:64" s="219" customFormat="1" ht="15.75" customHeight="1">
      <c r="B166" s="220"/>
      <c r="C166" s="293" t="s">
        <v>293</v>
      </c>
      <c r="D166" s="293" t="s">
        <v>136</v>
      </c>
      <c r="E166" s="294" t="s">
        <v>598</v>
      </c>
      <c r="F166" s="391" t="s">
        <v>332</v>
      </c>
      <c r="G166" s="392"/>
      <c r="H166" s="392"/>
      <c r="I166" s="392"/>
      <c r="J166" s="295" t="s">
        <v>139</v>
      </c>
      <c r="K166" s="296">
        <v>474.24</v>
      </c>
      <c r="L166" s="393">
        <v>0</v>
      </c>
      <c r="M166" s="392"/>
      <c r="N166" s="393">
        <f>ROUND($L$166*$K$166,2)</f>
        <v>0</v>
      </c>
      <c r="O166" s="392"/>
      <c r="P166" s="392"/>
      <c r="Q166" s="392"/>
      <c r="R166" s="222"/>
      <c r="T166" s="297"/>
      <c r="U166" s="298" t="s">
        <v>42</v>
      </c>
      <c r="V166" s="299">
        <v>0.029</v>
      </c>
      <c r="W166" s="299">
        <f>$V$166*$K$166</f>
        <v>13.752960000000002</v>
      </c>
      <c r="X166" s="299">
        <v>0</v>
      </c>
      <c r="Y166" s="299">
        <f>$X$166*$K$166</f>
        <v>0</v>
      </c>
      <c r="Z166" s="299">
        <v>0</v>
      </c>
      <c r="AA166" s="300">
        <f>$Z$166*$K$166</f>
        <v>0</v>
      </c>
      <c r="AR166" s="219" t="s">
        <v>140</v>
      </c>
      <c r="AT166" s="219" t="s">
        <v>136</v>
      </c>
      <c r="AU166" s="219" t="s">
        <v>80</v>
      </c>
      <c r="AY166" s="219" t="s">
        <v>135</v>
      </c>
      <c r="BE166" s="267">
        <f>IF($U$166="základní",$N$166,0)</f>
        <v>0</v>
      </c>
      <c r="BF166" s="267">
        <f>IF($U$166="snížená",$N$166,0)</f>
        <v>0</v>
      </c>
      <c r="BG166" s="267">
        <f>IF($U$166="zákl. přenesená",$N$166,0)</f>
        <v>0</v>
      </c>
      <c r="BH166" s="267">
        <f>IF($U$166="sníž. přenesená",$N$166,0)</f>
        <v>0</v>
      </c>
      <c r="BI166" s="267">
        <f>IF($U$166="nulová",$N$166,0)</f>
        <v>0</v>
      </c>
      <c r="BJ166" s="219" t="s">
        <v>20</v>
      </c>
      <c r="BK166" s="267">
        <f>ROUND($L$166*$K$166,2)</f>
        <v>0</v>
      </c>
      <c r="BL166" s="219" t="s">
        <v>140</v>
      </c>
    </row>
    <row r="167" spans="2:64" s="219" customFormat="1" ht="27" customHeight="1">
      <c r="B167" s="220"/>
      <c r="C167" s="293" t="s">
        <v>297</v>
      </c>
      <c r="D167" s="293" t="s">
        <v>136</v>
      </c>
      <c r="E167" s="294" t="s">
        <v>599</v>
      </c>
      <c r="F167" s="391" t="s">
        <v>600</v>
      </c>
      <c r="G167" s="392"/>
      <c r="H167" s="392"/>
      <c r="I167" s="392"/>
      <c r="J167" s="295" t="s">
        <v>139</v>
      </c>
      <c r="K167" s="296">
        <v>47</v>
      </c>
      <c r="L167" s="393">
        <v>0</v>
      </c>
      <c r="M167" s="392"/>
      <c r="N167" s="393">
        <f>ROUND($L$167*$K$167,2)</f>
        <v>0</v>
      </c>
      <c r="O167" s="392"/>
      <c r="P167" s="392"/>
      <c r="Q167" s="392"/>
      <c r="R167" s="222"/>
      <c r="T167" s="297"/>
      <c r="U167" s="298" t="s">
        <v>42</v>
      </c>
      <c r="V167" s="299">
        <v>0.56</v>
      </c>
      <c r="W167" s="299">
        <f>$V$167*$K$167</f>
        <v>26.320000000000004</v>
      </c>
      <c r="X167" s="299">
        <v>0.08565</v>
      </c>
      <c r="Y167" s="299">
        <f>$X$167*$K$167</f>
        <v>4.02555</v>
      </c>
      <c r="Z167" s="299">
        <v>0</v>
      </c>
      <c r="AA167" s="300">
        <f>$Z$167*$K$167</f>
        <v>0</v>
      </c>
      <c r="AR167" s="219" t="s">
        <v>140</v>
      </c>
      <c r="AT167" s="219" t="s">
        <v>136</v>
      </c>
      <c r="AU167" s="219" t="s">
        <v>80</v>
      </c>
      <c r="AY167" s="219" t="s">
        <v>135</v>
      </c>
      <c r="BE167" s="267">
        <f>IF($U$167="základní",$N$167,0)</f>
        <v>0</v>
      </c>
      <c r="BF167" s="267">
        <f>IF($U$167="snížená",$N$167,0)</f>
        <v>0</v>
      </c>
      <c r="BG167" s="267">
        <f>IF($U$167="zákl. přenesená",$N$167,0)</f>
        <v>0</v>
      </c>
      <c r="BH167" s="267">
        <f>IF($U$167="sníž. přenesená",$N$167,0)</f>
        <v>0</v>
      </c>
      <c r="BI167" s="267">
        <f>IF($U$167="nulová",$N$167,0)</f>
        <v>0</v>
      </c>
      <c r="BJ167" s="219" t="s">
        <v>20</v>
      </c>
      <c r="BK167" s="267">
        <f>ROUND($L$167*$K$167,2)</f>
        <v>0</v>
      </c>
      <c r="BL167" s="219" t="s">
        <v>140</v>
      </c>
    </row>
    <row r="168" spans="2:64" s="219" customFormat="1" ht="15.75" customHeight="1">
      <c r="B168" s="220"/>
      <c r="C168" s="301" t="s">
        <v>300</v>
      </c>
      <c r="D168" s="301" t="s">
        <v>208</v>
      </c>
      <c r="E168" s="302" t="s">
        <v>601</v>
      </c>
      <c r="F168" s="394" t="s">
        <v>602</v>
      </c>
      <c r="G168" s="395"/>
      <c r="H168" s="395"/>
      <c r="I168" s="395"/>
      <c r="J168" s="303" t="s">
        <v>139</v>
      </c>
      <c r="K168" s="304">
        <v>21</v>
      </c>
      <c r="L168" s="396">
        <v>0</v>
      </c>
      <c r="M168" s="395"/>
      <c r="N168" s="396">
        <f>ROUND($L$168*$K$168,2)</f>
        <v>0</v>
      </c>
      <c r="O168" s="392"/>
      <c r="P168" s="392"/>
      <c r="Q168" s="392"/>
      <c r="R168" s="222"/>
      <c r="T168" s="297"/>
      <c r="U168" s="298" t="s">
        <v>42</v>
      </c>
      <c r="V168" s="299">
        <v>0</v>
      </c>
      <c r="W168" s="299">
        <f>$V$168*$K$168</f>
        <v>0</v>
      </c>
      <c r="X168" s="299">
        <v>0.18</v>
      </c>
      <c r="Y168" s="299">
        <f>$X$168*$K$168</f>
        <v>3.78</v>
      </c>
      <c r="Z168" s="299">
        <v>0</v>
      </c>
      <c r="AA168" s="300">
        <f>$Z$168*$K$168</f>
        <v>0</v>
      </c>
      <c r="AR168" s="219" t="s">
        <v>157</v>
      </c>
      <c r="AT168" s="219" t="s">
        <v>208</v>
      </c>
      <c r="AU168" s="219" t="s">
        <v>80</v>
      </c>
      <c r="AY168" s="219" t="s">
        <v>135</v>
      </c>
      <c r="BE168" s="267">
        <f>IF($U$168="základní",$N$168,0)</f>
        <v>0</v>
      </c>
      <c r="BF168" s="267">
        <f>IF($U$168="snížená",$N$168,0)</f>
        <v>0</v>
      </c>
      <c r="BG168" s="267">
        <f>IF($U$168="zákl. přenesená",$N$168,0)</f>
        <v>0</v>
      </c>
      <c r="BH168" s="267">
        <f>IF($U$168="sníž. přenesená",$N$168,0)</f>
        <v>0</v>
      </c>
      <c r="BI168" s="267">
        <f>IF($U$168="nulová",$N$168,0)</f>
        <v>0</v>
      </c>
      <c r="BJ168" s="219" t="s">
        <v>20</v>
      </c>
      <c r="BK168" s="267">
        <f>ROUND($L$168*$K$168,2)</f>
        <v>0</v>
      </c>
      <c r="BL168" s="219" t="s">
        <v>140</v>
      </c>
    </row>
    <row r="169" spans="2:64" s="219" customFormat="1" ht="39" customHeight="1">
      <c r="B169" s="220"/>
      <c r="C169" s="293" t="s">
        <v>303</v>
      </c>
      <c r="D169" s="293" t="s">
        <v>136</v>
      </c>
      <c r="E169" s="294" t="s">
        <v>603</v>
      </c>
      <c r="F169" s="391" t="s">
        <v>604</v>
      </c>
      <c r="G169" s="392"/>
      <c r="H169" s="392"/>
      <c r="I169" s="392"/>
      <c r="J169" s="295" t="s">
        <v>139</v>
      </c>
      <c r="K169" s="296">
        <v>26</v>
      </c>
      <c r="L169" s="393">
        <v>0</v>
      </c>
      <c r="M169" s="392"/>
      <c r="N169" s="393">
        <f>ROUND($L$169*$K$169,2)</f>
        <v>0</v>
      </c>
      <c r="O169" s="392"/>
      <c r="P169" s="392"/>
      <c r="Q169" s="392"/>
      <c r="R169" s="222"/>
      <c r="T169" s="297"/>
      <c r="U169" s="298" t="s">
        <v>42</v>
      </c>
      <c r="V169" s="299">
        <v>0.06</v>
      </c>
      <c r="W169" s="299">
        <f>$V$169*$K$169</f>
        <v>1.56</v>
      </c>
      <c r="X169" s="299">
        <v>0</v>
      </c>
      <c r="Y169" s="299">
        <f>$X$169*$K$169</f>
        <v>0</v>
      </c>
      <c r="Z169" s="299">
        <v>0</v>
      </c>
      <c r="AA169" s="300">
        <f>$Z$169*$K$169</f>
        <v>0</v>
      </c>
      <c r="AR169" s="219" t="s">
        <v>140</v>
      </c>
      <c r="AT169" s="219" t="s">
        <v>136</v>
      </c>
      <c r="AU169" s="219" t="s">
        <v>80</v>
      </c>
      <c r="AY169" s="219" t="s">
        <v>135</v>
      </c>
      <c r="BE169" s="267">
        <f>IF($U$169="základní",$N$169,0)</f>
        <v>0</v>
      </c>
      <c r="BF169" s="267">
        <f>IF($U$169="snížená",$N$169,0)</f>
        <v>0</v>
      </c>
      <c r="BG169" s="267">
        <f>IF($U$169="zákl. přenesená",$N$169,0)</f>
        <v>0</v>
      </c>
      <c r="BH169" s="267">
        <f>IF($U$169="sníž. přenesená",$N$169,0)</f>
        <v>0</v>
      </c>
      <c r="BI169" s="267">
        <f>IF($U$169="nulová",$N$169,0)</f>
        <v>0</v>
      </c>
      <c r="BJ169" s="219" t="s">
        <v>20</v>
      </c>
      <c r="BK169" s="267">
        <f>ROUND($L$169*$K$169,2)</f>
        <v>0</v>
      </c>
      <c r="BL169" s="219" t="s">
        <v>140</v>
      </c>
    </row>
    <row r="170" spans="2:64" s="219" customFormat="1" ht="15.75" customHeight="1">
      <c r="B170" s="220"/>
      <c r="C170" s="301" t="s">
        <v>306</v>
      </c>
      <c r="D170" s="301" t="s">
        <v>208</v>
      </c>
      <c r="E170" s="302" t="s">
        <v>605</v>
      </c>
      <c r="F170" s="394" t="s">
        <v>606</v>
      </c>
      <c r="G170" s="395"/>
      <c r="H170" s="395"/>
      <c r="I170" s="395"/>
      <c r="J170" s="303" t="s">
        <v>139</v>
      </c>
      <c r="K170" s="304">
        <v>27.04</v>
      </c>
      <c r="L170" s="396">
        <v>0</v>
      </c>
      <c r="M170" s="395"/>
      <c r="N170" s="396">
        <f>ROUND($L$170*$K$170,2)</f>
        <v>0</v>
      </c>
      <c r="O170" s="392"/>
      <c r="P170" s="392"/>
      <c r="Q170" s="392"/>
      <c r="R170" s="222"/>
      <c r="T170" s="297"/>
      <c r="U170" s="298" t="s">
        <v>42</v>
      </c>
      <c r="V170" s="299">
        <v>0</v>
      </c>
      <c r="W170" s="299">
        <f>$V$170*$K$170</f>
        <v>0</v>
      </c>
      <c r="X170" s="299">
        <v>0.197</v>
      </c>
      <c r="Y170" s="299">
        <f>$X$170*$K$170</f>
        <v>5.32688</v>
      </c>
      <c r="Z170" s="299">
        <v>0</v>
      </c>
      <c r="AA170" s="300">
        <f>$Z$170*$K$170</f>
        <v>0</v>
      </c>
      <c r="AR170" s="219" t="s">
        <v>157</v>
      </c>
      <c r="AT170" s="219" t="s">
        <v>208</v>
      </c>
      <c r="AU170" s="219" t="s">
        <v>80</v>
      </c>
      <c r="AY170" s="219" t="s">
        <v>135</v>
      </c>
      <c r="BE170" s="267">
        <f>IF($U$170="základní",$N$170,0)</f>
        <v>0</v>
      </c>
      <c r="BF170" s="267">
        <f>IF($U$170="snížená",$N$170,0)</f>
        <v>0</v>
      </c>
      <c r="BG170" s="267">
        <f>IF($U$170="zákl. přenesená",$N$170,0)</f>
        <v>0</v>
      </c>
      <c r="BH170" s="267">
        <f>IF($U$170="sníž. přenesená",$N$170,0)</f>
        <v>0</v>
      </c>
      <c r="BI170" s="267">
        <f>IF($U$170="nulová",$N$170,0)</f>
        <v>0</v>
      </c>
      <c r="BJ170" s="219" t="s">
        <v>20</v>
      </c>
      <c r="BK170" s="267">
        <f>ROUND($L$170*$K$170,2)</f>
        <v>0</v>
      </c>
      <c r="BL170" s="219" t="s">
        <v>140</v>
      </c>
    </row>
    <row r="171" spans="2:64" s="219" customFormat="1" ht="15.75" customHeight="1">
      <c r="B171" s="220"/>
      <c r="C171" s="293" t="s">
        <v>309</v>
      </c>
      <c r="D171" s="293" t="s">
        <v>136</v>
      </c>
      <c r="E171" s="294" t="s">
        <v>607</v>
      </c>
      <c r="F171" s="391" t="s">
        <v>608</v>
      </c>
      <c r="G171" s="392"/>
      <c r="H171" s="392"/>
      <c r="I171" s="392"/>
      <c r="J171" s="295" t="s">
        <v>139</v>
      </c>
      <c r="K171" s="296">
        <v>48.88</v>
      </c>
      <c r="L171" s="393">
        <v>0</v>
      </c>
      <c r="M171" s="392"/>
      <c r="N171" s="393">
        <f>ROUND($L$171*$K$171,2)</f>
        <v>0</v>
      </c>
      <c r="O171" s="392"/>
      <c r="P171" s="392"/>
      <c r="Q171" s="392"/>
      <c r="R171" s="222"/>
      <c r="T171" s="297"/>
      <c r="U171" s="298" t="s">
        <v>42</v>
      </c>
      <c r="V171" s="299">
        <v>0.026</v>
      </c>
      <c r="W171" s="299">
        <f>$V$171*$K$171</f>
        <v>1.27088</v>
      </c>
      <c r="X171" s="299">
        <v>0</v>
      </c>
      <c r="Y171" s="299">
        <f>$X$171*$K$171</f>
        <v>0</v>
      </c>
      <c r="Z171" s="299">
        <v>0</v>
      </c>
      <c r="AA171" s="300">
        <f>$Z$171*$K$171</f>
        <v>0</v>
      </c>
      <c r="AR171" s="219" t="s">
        <v>140</v>
      </c>
      <c r="AT171" s="219" t="s">
        <v>136</v>
      </c>
      <c r="AU171" s="219" t="s">
        <v>80</v>
      </c>
      <c r="AY171" s="219" t="s">
        <v>135</v>
      </c>
      <c r="BE171" s="267">
        <f>IF($U$171="základní",$N$171,0)</f>
        <v>0</v>
      </c>
      <c r="BF171" s="267">
        <f>IF($U$171="snížená",$N$171,0)</f>
        <v>0</v>
      </c>
      <c r="BG171" s="267">
        <f>IF($U$171="zákl. přenesená",$N$171,0)</f>
        <v>0</v>
      </c>
      <c r="BH171" s="267">
        <f>IF($U$171="sníž. přenesená",$N$171,0)</f>
        <v>0</v>
      </c>
      <c r="BI171" s="267">
        <f>IF($U$171="nulová",$N$171,0)</f>
        <v>0</v>
      </c>
      <c r="BJ171" s="219" t="s">
        <v>20</v>
      </c>
      <c r="BK171" s="267">
        <f>ROUND($L$171*$K$171,2)</f>
        <v>0</v>
      </c>
      <c r="BL171" s="219" t="s">
        <v>140</v>
      </c>
    </row>
    <row r="172" spans="2:64" s="219" customFormat="1" ht="27" customHeight="1">
      <c r="B172" s="220"/>
      <c r="C172" s="293" t="s">
        <v>312</v>
      </c>
      <c r="D172" s="293" t="s">
        <v>136</v>
      </c>
      <c r="E172" s="294" t="s">
        <v>609</v>
      </c>
      <c r="F172" s="391" t="s">
        <v>610</v>
      </c>
      <c r="G172" s="392"/>
      <c r="H172" s="392"/>
      <c r="I172" s="392"/>
      <c r="J172" s="295" t="s">
        <v>139</v>
      </c>
      <c r="K172" s="296">
        <v>47</v>
      </c>
      <c r="L172" s="393">
        <v>0</v>
      </c>
      <c r="M172" s="392"/>
      <c r="N172" s="393">
        <f>ROUND($L$172*$K$172,2)</f>
        <v>0</v>
      </c>
      <c r="O172" s="392"/>
      <c r="P172" s="392"/>
      <c r="Q172" s="392"/>
      <c r="R172" s="222"/>
      <c r="T172" s="297"/>
      <c r="U172" s="298" t="s">
        <v>42</v>
      </c>
      <c r="V172" s="299">
        <v>0.027</v>
      </c>
      <c r="W172" s="299">
        <f>$V$172*$K$172</f>
        <v>1.269</v>
      </c>
      <c r="X172" s="299">
        <v>0</v>
      </c>
      <c r="Y172" s="299">
        <f>$X$172*$K$172</f>
        <v>0</v>
      </c>
      <c r="Z172" s="299">
        <v>0</v>
      </c>
      <c r="AA172" s="300">
        <f>$Z$172*$K$172</f>
        <v>0</v>
      </c>
      <c r="AR172" s="219" t="s">
        <v>140</v>
      </c>
      <c r="AT172" s="219" t="s">
        <v>136</v>
      </c>
      <c r="AU172" s="219" t="s">
        <v>80</v>
      </c>
      <c r="AY172" s="219" t="s">
        <v>135</v>
      </c>
      <c r="BE172" s="267">
        <f>IF($U$172="základní",$N$172,0)</f>
        <v>0</v>
      </c>
      <c r="BF172" s="267">
        <f>IF($U$172="snížená",$N$172,0)</f>
        <v>0</v>
      </c>
      <c r="BG172" s="267">
        <f>IF($U$172="zákl. přenesená",$N$172,0)</f>
        <v>0</v>
      </c>
      <c r="BH172" s="267">
        <f>IF($U$172="sníž. přenesená",$N$172,0)</f>
        <v>0</v>
      </c>
      <c r="BI172" s="267">
        <f>IF($U$172="nulová",$N$172,0)</f>
        <v>0</v>
      </c>
      <c r="BJ172" s="219" t="s">
        <v>20</v>
      </c>
      <c r="BK172" s="267">
        <f>ROUND($L$172*$K$172,2)</f>
        <v>0</v>
      </c>
      <c r="BL172" s="219" t="s">
        <v>140</v>
      </c>
    </row>
    <row r="173" spans="2:64" s="219" customFormat="1" ht="27" customHeight="1">
      <c r="B173" s="220"/>
      <c r="C173" s="293" t="s">
        <v>315</v>
      </c>
      <c r="D173" s="293" t="s">
        <v>136</v>
      </c>
      <c r="E173" s="294" t="s">
        <v>611</v>
      </c>
      <c r="F173" s="391" t="s">
        <v>612</v>
      </c>
      <c r="G173" s="392"/>
      <c r="H173" s="392"/>
      <c r="I173" s="392"/>
      <c r="J173" s="295" t="s">
        <v>160</v>
      </c>
      <c r="K173" s="296">
        <v>236</v>
      </c>
      <c r="L173" s="393">
        <v>0</v>
      </c>
      <c r="M173" s="392"/>
      <c r="N173" s="393">
        <f>ROUND($L$173*$K$173,2)</f>
        <v>0</v>
      </c>
      <c r="O173" s="392"/>
      <c r="P173" s="392"/>
      <c r="Q173" s="392"/>
      <c r="R173" s="222"/>
      <c r="T173" s="297"/>
      <c r="U173" s="298" t="s">
        <v>42</v>
      </c>
      <c r="V173" s="299">
        <v>0.14</v>
      </c>
      <c r="W173" s="299">
        <f>$V$173*$K$173</f>
        <v>33.040000000000006</v>
      </c>
      <c r="X173" s="299">
        <v>0.10095</v>
      </c>
      <c r="Y173" s="299">
        <f>$X$173*$K$173</f>
        <v>23.8242</v>
      </c>
      <c r="Z173" s="299">
        <v>0</v>
      </c>
      <c r="AA173" s="300">
        <f>$Z$173*$K$173</f>
        <v>0</v>
      </c>
      <c r="AR173" s="219" t="s">
        <v>140</v>
      </c>
      <c r="AT173" s="219" t="s">
        <v>136</v>
      </c>
      <c r="AU173" s="219" t="s">
        <v>80</v>
      </c>
      <c r="AY173" s="219" t="s">
        <v>135</v>
      </c>
      <c r="BE173" s="267">
        <f>IF($U$173="základní",$N$173,0)</f>
        <v>0</v>
      </c>
      <c r="BF173" s="267">
        <f>IF($U$173="snížená",$N$173,0)</f>
        <v>0</v>
      </c>
      <c r="BG173" s="267">
        <f>IF($U$173="zákl. přenesená",$N$173,0)</f>
        <v>0</v>
      </c>
      <c r="BH173" s="267">
        <f>IF($U$173="sníž. přenesená",$N$173,0)</f>
        <v>0</v>
      </c>
      <c r="BI173" s="267">
        <f>IF($U$173="nulová",$N$173,0)</f>
        <v>0</v>
      </c>
      <c r="BJ173" s="219" t="s">
        <v>20</v>
      </c>
      <c r="BK173" s="267">
        <f>ROUND($L$173*$K$173,2)</f>
        <v>0</v>
      </c>
      <c r="BL173" s="219" t="s">
        <v>140</v>
      </c>
    </row>
    <row r="174" spans="2:64" s="219" customFormat="1" ht="27" customHeight="1">
      <c r="B174" s="220"/>
      <c r="C174" s="301" t="s">
        <v>318</v>
      </c>
      <c r="D174" s="301" t="s">
        <v>208</v>
      </c>
      <c r="E174" s="302" t="s">
        <v>613</v>
      </c>
      <c r="F174" s="394" t="s">
        <v>614</v>
      </c>
      <c r="G174" s="395"/>
      <c r="H174" s="395"/>
      <c r="I174" s="395"/>
      <c r="J174" s="303" t="s">
        <v>296</v>
      </c>
      <c r="K174" s="304">
        <v>490.88</v>
      </c>
      <c r="L174" s="396">
        <v>0</v>
      </c>
      <c r="M174" s="395"/>
      <c r="N174" s="396">
        <f>ROUND($L$174*$K$174,2)</f>
        <v>0</v>
      </c>
      <c r="O174" s="392"/>
      <c r="P174" s="392"/>
      <c r="Q174" s="392"/>
      <c r="R174" s="222"/>
      <c r="T174" s="297"/>
      <c r="U174" s="298" t="s">
        <v>42</v>
      </c>
      <c r="V174" s="299">
        <v>0</v>
      </c>
      <c r="W174" s="299">
        <f>$V$174*$K$174</f>
        <v>0</v>
      </c>
      <c r="X174" s="299">
        <v>0.011</v>
      </c>
      <c r="Y174" s="299">
        <f>$X$174*$K$174</f>
        <v>5.39968</v>
      </c>
      <c r="Z174" s="299">
        <v>0</v>
      </c>
      <c r="AA174" s="300">
        <f>$Z$174*$K$174</f>
        <v>0</v>
      </c>
      <c r="AR174" s="219" t="s">
        <v>157</v>
      </c>
      <c r="AT174" s="219" t="s">
        <v>208</v>
      </c>
      <c r="AU174" s="219" t="s">
        <v>80</v>
      </c>
      <c r="AY174" s="219" t="s">
        <v>135</v>
      </c>
      <c r="BE174" s="267">
        <f>IF($U$174="základní",$N$174,0)</f>
        <v>0</v>
      </c>
      <c r="BF174" s="267">
        <f>IF($U$174="snížená",$N$174,0)</f>
        <v>0</v>
      </c>
      <c r="BG174" s="267">
        <f>IF($U$174="zákl. přenesená",$N$174,0)</f>
        <v>0</v>
      </c>
      <c r="BH174" s="267">
        <f>IF($U$174="sníž. přenesená",$N$174,0)</f>
        <v>0</v>
      </c>
      <c r="BI174" s="267">
        <f>IF($U$174="nulová",$N$174,0)</f>
        <v>0</v>
      </c>
      <c r="BJ174" s="219" t="s">
        <v>20</v>
      </c>
      <c r="BK174" s="267">
        <f>ROUND($L$174*$K$174,2)</f>
        <v>0</v>
      </c>
      <c r="BL174" s="219" t="s">
        <v>140</v>
      </c>
    </row>
    <row r="175" spans="2:64" s="219" customFormat="1" ht="39" customHeight="1">
      <c r="B175" s="220"/>
      <c r="C175" s="293" t="s">
        <v>321</v>
      </c>
      <c r="D175" s="293" t="s">
        <v>136</v>
      </c>
      <c r="E175" s="294" t="s">
        <v>615</v>
      </c>
      <c r="F175" s="391" t="s">
        <v>616</v>
      </c>
      <c r="G175" s="392"/>
      <c r="H175" s="392"/>
      <c r="I175" s="392"/>
      <c r="J175" s="295" t="s">
        <v>139</v>
      </c>
      <c r="K175" s="296">
        <v>25</v>
      </c>
      <c r="L175" s="393">
        <v>0</v>
      </c>
      <c r="M175" s="392"/>
      <c r="N175" s="393">
        <f>ROUND($L$175*$K$175,2)</f>
        <v>0</v>
      </c>
      <c r="O175" s="392"/>
      <c r="P175" s="392"/>
      <c r="Q175" s="392"/>
      <c r="R175" s="222"/>
      <c r="T175" s="297"/>
      <c r="U175" s="298" t="s">
        <v>42</v>
      </c>
      <c r="V175" s="299">
        <v>0.587</v>
      </c>
      <c r="W175" s="299">
        <f>$V$175*$K$175</f>
        <v>14.674999999999999</v>
      </c>
      <c r="X175" s="299">
        <v>0.12966</v>
      </c>
      <c r="Y175" s="299">
        <f>$X$175*$K$175</f>
        <v>3.2415</v>
      </c>
      <c r="Z175" s="299">
        <v>0</v>
      </c>
      <c r="AA175" s="300">
        <f>$Z$175*$K$175</f>
        <v>0</v>
      </c>
      <c r="AR175" s="219" t="s">
        <v>140</v>
      </c>
      <c r="AT175" s="219" t="s">
        <v>136</v>
      </c>
      <c r="AU175" s="219" t="s">
        <v>80</v>
      </c>
      <c r="AY175" s="219" t="s">
        <v>135</v>
      </c>
      <c r="BE175" s="267">
        <f>IF($U$175="základní",$N$175,0)</f>
        <v>0</v>
      </c>
      <c r="BF175" s="267">
        <f>IF($U$175="snížená",$N$175,0)</f>
        <v>0</v>
      </c>
      <c r="BG175" s="267">
        <f>IF($U$175="zákl. přenesená",$N$175,0)</f>
        <v>0</v>
      </c>
      <c r="BH175" s="267">
        <f>IF($U$175="sníž. přenesená",$N$175,0)</f>
        <v>0</v>
      </c>
      <c r="BI175" s="267">
        <f>IF($U$175="nulová",$N$175,0)</f>
        <v>0</v>
      </c>
      <c r="BJ175" s="219" t="s">
        <v>20</v>
      </c>
      <c r="BK175" s="267">
        <f>ROUND($L$175*$K$175,2)</f>
        <v>0</v>
      </c>
      <c r="BL175" s="219" t="s">
        <v>140</v>
      </c>
    </row>
    <row r="176" spans="2:63" s="284" customFormat="1" ht="30.75" customHeight="1">
      <c r="B176" s="283"/>
      <c r="D176" s="292" t="s">
        <v>113</v>
      </c>
      <c r="N176" s="389">
        <f>$BK$176</f>
        <v>0</v>
      </c>
      <c r="O176" s="390"/>
      <c r="P176" s="390"/>
      <c r="Q176" s="390"/>
      <c r="R176" s="286"/>
      <c r="T176" s="287"/>
      <c r="W176" s="288">
        <f>SUM($W$177:$W$178)</f>
        <v>0</v>
      </c>
      <c r="Y176" s="288">
        <f>SUM($Y$177:$Y$178)</f>
        <v>0</v>
      </c>
      <c r="AA176" s="289">
        <f>SUM($AA$177:$AA$178)</f>
        <v>0</v>
      </c>
      <c r="AR176" s="290" t="s">
        <v>20</v>
      </c>
      <c r="AT176" s="290" t="s">
        <v>76</v>
      </c>
      <c r="AU176" s="290" t="s">
        <v>20</v>
      </c>
      <c r="AY176" s="290" t="s">
        <v>135</v>
      </c>
      <c r="BK176" s="291">
        <f>SUM($BK$177:$BK$178)</f>
        <v>0</v>
      </c>
    </row>
    <row r="177" spans="2:64" s="219" customFormat="1" ht="15.75" customHeight="1" hidden="1">
      <c r="B177" s="220"/>
      <c r="C177" s="293" t="s">
        <v>324</v>
      </c>
      <c r="D177" s="293" t="s">
        <v>136</v>
      </c>
      <c r="E177" s="294" t="s">
        <v>337</v>
      </c>
      <c r="F177" s="391" t="s">
        <v>338</v>
      </c>
      <c r="G177" s="392"/>
      <c r="H177" s="392"/>
      <c r="I177" s="392"/>
      <c r="J177" s="295" t="s">
        <v>296</v>
      </c>
      <c r="K177" s="296">
        <v>0</v>
      </c>
      <c r="L177" s="393">
        <v>0</v>
      </c>
      <c r="M177" s="392"/>
      <c r="N177" s="393">
        <f>ROUND($L$177*$K$177,2)</f>
        <v>0</v>
      </c>
      <c r="O177" s="392"/>
      <c r="P177" s="392"/>
      <c r="Q177" s="392"/>
      <c r="R177" s="222"/>
      <c r="T177" s="297"/>
      <c r="U177" s="298" t="s">
        <v>42</v>
      </c>
      <c r="V177" s="299">
        <v>0.101</v>
      </c>
      <c r="W177" s="299">
        <f>$V$177*$K$177</f>
        <v>0</v>
      </c>
      <c r="X177" s="299">
        <v>0</v>
      </c>
      <c r="Y177" s="299">
        <f>$X$177*$K$177</f>
        <v>0</v>
      </c>
      <c r="Z177" s="299">
        <v>0</v>
      </c>
      <c r="AA177" s="300">
        <f>$Z$177*$K$177</f>
        <v>0</v>
      </c>
      <c r="AR177" s="219" t="s">
        <v>140</v>
      </c>
      <c r="AT177" s="219" t="s">
        <v>136</v>
      </c>
      <c r="AU177" s="219" t="s">
        <v>80</v>
      </c>
      <c r="AY177" s="219" t="s">
        <v>135</v>
      </c>
      <c r="BE177" s="267">
        <f>IF($U$177="základní",$N$177,0)</f>
        <v>0</v>
      </c>
      <c r="BF177" s="267">
        <f>IF($U$177="snížená",$N$177,0)</f>
        <v>0</v>
      </c>
      <c r="BG177" s="267">
        <f>IF($U$177="zákl. přenesená",$N$177,0)</f>
        <v>0</v>
      </c>
      <c r="BH177" s="267">
        <f>IF($U$177="sníž. přenesená",$N$177,0)</f>
        <v>0</v>
      </c>
      <c r="BI177" s="267">
        <f>IF($U$177="nulová",$N$177,0)</f>
        <v>0</v>
      </c>
      <c r="BJ177" s="219" t="s">
        <v>20</v>
      </c>
      <c r="BK177" s="267">
        <f>ROUND($L$177*$K$177,2)</f>
        <v>0</v>
      </c>
      <c r="BL177" s="219" t="s">
        <v>140</v>
      </c>
    </row>
    <row r="178" spans="2:64" s="219" customFormat="1" ht="27" customHeight="1" hidden="1">
      <c r="B178" s="220"/>
      <c r="C178" s="293" t="s">
        <v>327</v>
      </c>
      <c r="D178" s="293" t="s">
        <v>136</v>
      </c>
      <c r="E178" s="294" t="s">
        <v>400</v>
      </c>
      <c r="F178" s="391" t="s">
        <v>401</v>
      </c>
      <c r="G178" s="392"/>
      <c r="H178" s="392"/>
      <c r="I178" s="392"/>
      <c r="J178" s="295" t="s">
        <v>296</v>
      </c>
      <c r="K178" s="296">
        <v>0</v>
      </c>
      <c r="L178" s="393">
        <v>0</v>
      </c>
      <c r="M178" s="392"/>
      <c r="N178" s="393">
        <f>ROUND($L$178*$K$178,2)</f>
        <v>0</v>
      </c>
      <c r="O178" s="392"/>
      <c r="P178" s="392"/>
      <c r="Q178" s="392"/>
      <c r="R178" s="222"/>
      <c r="T178" s="297"/>
      <c r="U178" s="298" t="s">
        <v>42</v>
      </c>
      <c r="V178" s="299">
        <v>3.817</v>
      </c>
      <c r="W178" s="299">
        <f>$V$178*$K$178</f>
        <v>0</v>
      </c>
      <c r="X178" s="299">
        <v>0.4208</v>
      </c>
      <c r="Y178" s="299">
        <f>$X$178*$K$178</f>
        <v>0</v>
      </c>
      <c r="Z178" s="299">
        <v>0</v>
      </c>
      <c r="AA178" s="300">
        <f>$Z$178*$K$178</f>
        <v>0</v>
      </c>
      <c r="AR178" s="219" t="s">
        <v>140</v>
      </c>
      <c r="AT178" s="219" t="s">
        <v>136</v>
      </c>
      <c r="AU178" s="219" t="s">
        <v>80</v>
      </c>
      <c r="AY178" s="219" t="s">
        <v>135</v>
      </c>
      <c r="BE178" s="267">
        <f>IF($U$178="základní",$N$178,0)</f>
        <v>0</v>
      </c>
      <c r="BF178" s="267">
        <f>IF($U$178="snížená",$N$178,0)</f>
        <v>0</v>
      </c>
      <c r="BG178" s="267">
        <f>IF($U$178="zákl. přenesená",$N$178,0)</f>
        <v>0</v>
      </c>
      <c r="BH178" s="267">
        <f>IF($U$178="sníž. přenesená",$N$178,0)</f>
        <v>0</v>
      </c>
      <c r="BI178" s="267">
        <f>IF($U$178="nulová",$N$178,0)</f>
        <v>0</v>
      </c>
      <c r="BJ178" s="219" t="s">
        <v>20</v>
      </c>
      <c r="BK178" s="267">
        <f>ROUND($L$178*$K$178,2)</f>
        <v>0</v>
      </c>
      <c r="BL178" s="219" t="s">
        <v>140</v>
      </c>
    </row>
    <row r="179" spans="2:63" s="284" customFormat="1" ht="30.75" customHeight="1">
      <c r="B179" s="283"/>
      <c r="D179" s="292" t="s">
        <v>114</v>
      </c>
      <c r="N179" s="389">
        <f>$BK$179</f>
        <v>0</v>
      </c>
      <c r="O179" s="390"/>
      <c r="P179" s="390"/>
      <c r="Q179" s="390"/>
      <c r="R179" s="286"/>
      <c r="T179" s="287"/>
      <c r="W179" s="288">
        <f>$W$180+SUM($W$181:$W$190)</f>
        <v>94.419022</v>
      </c>
      <c r="Y179" s="288">
        <f>$Y$180+SUM($Y$181:$Y$190)</f>
        <v>0</v>
      </c>
      <c r="AA179" s="289">
        <f>$AA$180+SUM($AA$181:$AA$190)</f>
        <v>0.164</v>
      </c>
      <c r="AR179" s="290" t="s">
        <v>20</v>
      </c>
      <c r="AT179" s="290" t="s">
        <v>76</v>
      </c>
      <c r="AU179" s="290" t="s">
        <v>20</v>
      </c>
      <c r="AY179" s="290" t="s">
        <v>135</v>
      </c>
      <c r="BK179" s="291">
        <f>$BK$180+SUM($BK$181:$BK$190)</f>
        <v>0</v>
      </c>
    </row>
    <row r="180" spans="2:64" s="219" customFormat="1" ht="27" customHeight="1" hidden="1">
      <c r="B180" s="220"/>
      <c r="C180" s="293" t="s">
        <v>330</v>
      </c>
      <c r="D180" s="293" t="s">
        <v>136</v>
      </c>
      <c r="E180" s="294" t="s">
        <v>180</v>
      </c>
      <c r="F180" s="391" t="s">
        <v>617</v>
      </c>
      <c r="G180" s="392"/>
      <c r="H180" s="392"/>
      <c r="I180" s="392"/>
      <c r="J180" s="295" t="s">
        <v>164</v>
      </c>
      <c r="K180" s="296">
        <v>0</v>
      </c>
      <c r="L180" s="393">
        <v>0</v>
      </c>
      <c r="M180" s="392"/>
      <c r="N180" s="393">
        <f>ROUND($L$180*$K$180,2)</f>
        <v>0</v>
      </c>
      <c r="O180" s="392"/>
      <c r="P180" s="392"/>
      <c r="Q180" s="392"/>
      <c r="R180" s="222"/>
      <c r="T180" s="297"/>
      <c r="U180" s="298" t="s">
        <v>42</v>
      </c>
      <c r="V180" s="299">
        <v>16.002</v>
      </c>
      <c r="W180" s="299">
        <f>$V$180*$K$180</f>
        <v>0</v>
      </c>
      <c r="X180" s="299">
        <v>0</v>
      </c>
      <c r="Y180" s="299">
        <f>$X$180*$K$180</f>
        <v>0</v>
      </c>
      <c r="Z180" s="299">
        <v>0</v>
      </c>
      <c r="AA180" s="300">
        <f>$Z$180*$K$180</f>
        <v>0</v>
      </c>
      <c r="AR180" s="219" t="s">
        <v>140</v>
      </c>
      <c r="AT180" s="219" t="s">
        <v>136</v>
      </c>
      <c r="AU180" s="219" t="s">
        <v>80</v>
      </c>
      <c r="AY180" s="219" t="s">
        <v>135</v>
      </c>
      <c r="BE180" s="267">
        <f>IF($U$180="základní",$N$180,0)</f>
        <v>0</v>
      </c>
      <c r="BF180" s="267">
        <f>IF($U$180="snížená",$N$180,0)</f>
        <v>0</v>
      </c>
      <c r="BG180" s="267">
        <f>IF($U$180="zákl. přenesená",$N$180,0)</f>
        <v>0</v>
      </c>
      <c r="BH180" s="267">
        <f>IF($U$180="sníž. přenesená",$N$180,0)</f>
        <v>0</v>
      </c>
      <c r="BI180" s="267">
        <f>IF($U$180="nulová",$N$180,0)</f>
        <v>0</v>
      </c>
      <c r="BJ180" s="219" t="s">
        <v>20</v>
      </c>
      <c r="BK180" s="267">
        <f>ROUND($L$180*$K$180,2)</f>
        <v>0</v>
      </c>
      <c r="BL180" s="219" t="s">
        <v>140</v>
      </c>
    </row>
    <row r="181" spans="2:64" s="219" customFormat="1" ht="15.75" customHeight="1" hidden="1">
      <c r="B181" s="220"/>
      <c r="C181" s="293" t="s">
        <v>333</v>
      </c>
      <c r="D181" s="293" t="s">
        <v>136</v>
      </c>
      <c r="E181" s="294" t="s">
        <v>618</v>
      </c>
      <c r="F181" s="391" t="s">
        <v>619</v>
      </c>
      <c r="G181" s="392"/>
      <c r="H181" s="392"/>
      <c r="I181" s="392"/>
      <c r="J181" s="295" t="s">
        <v>296</v>
      </c>
      <c r="K181" s="296">
        <v>0</v>
      </c>
      <c r="L181" s="393">
        <v>0</v>
      </c>
      <c r="M181" s="392"/>
      <c r="N181" s="393">
        <f>ROUND($L$181*$K$181,2)</f>
        <v>0</v>
      </c>
      <c r="O181" s="392"/>
      <c r="P181" s="392"/>
      <c r="Q181" s="392"/>
      <c r="R181" s="222"/>
      <c r="T181" s="297"/>
      <c r="U181" s="298" t="s">
        <v>42</v>
      </c>
      <c r="V181" s="299">
        <v>2.057</v>
      </c>
      <c r="W181" s="299">
        <f>$V$181*$K$181</f>
        <v>0</v>
      </c>
      <c r="X181" s="299">
        <v>0</v>
      </c>
      <c r="Y181" s="299">
        <f>$X$181*$K$181</f>
        <v>0</v>
      </c>
      <c r="Z181" s="299">
        <v>0</v>
      </c>
      <c r="AA181" s="300">
        <f>$Z$181*$K$181</f>
        <v>0</v>
      </c>
      <c r="AR181" s="219" t="s">
        <v>140</v>
      </c>
      <c r="AT181" s="219" t="s">
        <v>136</v>
      </c>
      <c r="AU181" s="219" t="s">
        <v>80</v>
      </c>
      <c r="AY181" s="219" t="s">
        <v>135</v>
      </c>
      <c r="BE181" s="267">
        <f>IF($U$181="základní",$N$181,0)</f>
        <v>0</v>
      </c>
      <c r="BF181" s="267">
        <f>IF($U$181="snížená",$N$181,0)</f>
        <v>0</v>
      </c>
      <c r="BG181" s="267">
        <f>IF($U$181="zákl. přenesená",$N$181,0)</f>
        <v>0</v>
      </c>
      <c r="BH181" s="267">
        <f>IF($U$181="sníž. přenesená",$N$181,0)</f>
        <v>0</v>
      </c>
      <c r="BI181" s="267">
        <f>IF($U$181="nulová",$N$181,0)</f>
        <v>0</v>
      </c>
      <c r="BJ181" s="219" t="s">
        <v>20</v>
      </c>
      <c r="BK181" s="267">
        <f>ROUND($L$181*$K$181,2)</f>
        <v>0</v>
      </c>
      <c r="BL181" s="219" t="s">
        <v>140</v>
      </c>
    </row>
    <row r="182" spans="2:64" s="219" customFormat="1" ht="27" customHeight="1">
      <c r="B182" s="220"/>
      <c r="C182" s="293" t="s">
        <v>336</v>
      </c>
      <c r="D182" s="293" t="s">
        <v>136</v>
      </c>
      <c r="E182" s="294" t="s">
        <v>479</v>
      </c>
      <c r="F182" s="391" t="s">
        <v>480</v>
      </c>
      <c r="G182" s="392"/>
      <c r="H182" s="392"/>
      <c r="I182" s="392"/>
      <c r="J182" s="295" t="s">
        <v>160</v>
      </c>
      <c r="K182" s="296">
        <v>95</v>
      </c>
      <c r="L182" s="393">
        <v>0</v>
      </c>
      <c r="M182" s="392"/>
      <c r="N182" s="393">
        <f>ROUND($L$182*$K$182,2)</f>
        <v>0</v>
      </c>
      <c r="O182" s="392"/>
      <c r="P182" s="392"/>
      <c r="Q182" s="392"/>
      <c r="R182" s="222"/>
      <c r="T182" s="297"/>
      <c r="U182" s="298" t="s">
        <v>42</v>
      </c>
      <c r="V182" s="299">
        <v>0.018</v>
      </c>
      <c r="W182" s="299">
        <f>$V$182*$K$182</f>
        <v>1.71</v>
      </c>
      <c r="X182" s="299">
        <v>0</v>
      </c>
      <c r="Y182" s="299">
        <f>$X$182*$K$182</f>
        <v>0</v>
      </c>
      <c r="Z182" s="299">
        <v>0</v>
      </c>
      <c r="AA182" s="300">
        <f>$Z$182*$K$182</f>
        <v>0</v>
      </c>
      <c r="AR182" s="219" t="s">
        <v>140</v>
      </c>
      <c r="AT182" s="219" t="s">
        <v>136</v>
      </c>
      <c r="AU182" s="219" t="s">
        <v>80</v>
      </c>
      <c r="AY182" s="219" t="s">
        <v>135</v>
      </c>
      <c r="BE182" s="267">
        <f>IF($U$182="základní",$N$182,0)</f>
        <v>0</v>
      </c>
      <c r="BF182" s="267">
        <f>IF($U$182="snížená",$N$182,0)</f>
        <v>0</v>
      </c>
      <c r="BG182" s="267">
        <f>IF($U$182="zákl. přenesená",$N$182,0)</f>
        <v>0</v>
      </c>
      <c r="BH182" s="267">
        <f>IF($U$182="sníž. přenesená",$N$182,0)</f>
        <v>0</v>
      </c>
      <c r="BI182" s="267">
        <f>IF($U$182="nulová",$N$182,0)</f>
        <v>0</v>
      </c>
      <c r="BJ182" s="219" t="s">
        <v>20</v>
      </c>
      <c r="BK182" s="267">
        <f>ROUND($L$182*$K$182,2)</f>
        <v>0</v>
      </c>
      <c r="BL182" s="219" t="s">
        <v>140</v>
      </c>
    </row>
    <row r="183" spans="2:64" s="219" customFormat="1" ht="27" customHeight="1">
      <c r="B183" s="220"/>
      <c r="C183" s="293" t="s">
        <v>339</v>
      </c>
      <c r="D183" s="293" t="s">
        <v>136</v>
      </c>
      <c r="E183" s="294" t="s">
        <v>620</v>
      </c>
      <c r="F183" s="391" t="s">
        <v>621</v>
      </c>
      <c r="G183" s="392"/>
      <c r="H183" s="392"/>
      <c r="I183" s="392"/>
      <c r="J183" s="295" t="s">
        <v>296</v>
      </c>
      <c r="K183" s="296">
        <v>2</v>
      </c>
      <c r="L183" s="393">
        <v>0</v>
      </c>
      <c r="M183" s="392"/>
      <c r="N183" s="393">
        <f>ROUND($L$183*$K$183,2)</f>
        <v>0</v>
      </c>
      <c r="O183" s="392"/>
      <c r="P183" s="392"/>
      <c r="Q183" s="392"/>
      <c r="R183" s="222"/>
      <c r="T183" s="297"/>
      <c r="U183" s="298" t="s">
        <v>42</v>
      </c>
      <c r="V183" s="299">
        <v>0.557</v>
      </c>
      <c r="W183" s="299">
        <f>$V$183*$K$183</f>
        <v>1.114</v>
      </c>
      <c r="X183" s="299">
        <v>0</v>
      </c>
      <c r="Y183" s="299">
        <f>$X$183*$K$183</f>
        <v>0</v>
      </c>
      <c r="Z183" s="299">
        <v>0.082</v>
      </c>
      <c r="AA183" s="300">
        <f>$Z$183*$K$183</f>
        <v>0.164</v>
      </c>
      <c r="AR183" s="219" t="s">
        <v>140</v>
      </c>
      <c r="AT183" s="219" t="s">
        <v>136</v>
      </c>
      <c r="AU183" s="219" t="s">
        <v>80</v>
      </c>
      <c r="AY183" s="219" t="s">
        <v>135</v>
      </c>
      <c r="BE183" s="267">
        <f>IF($U$183="základní",$N$183,0)</f>
        <v>0</v>
      </c>
      <c r="BF183" s="267">
        <f>IF($U$183="snížená",$N$183,0)</f>
        <v>0</v>
      </c>
      <c r="BG183" s="267">
        <f>IF($U$183="zákl. přenesená",$N$183,0)</f>
        <v>0</v>
      </c>
      <c r="BH183" s="267">
        <f>IF($U$183="sníž. přenesená",$N$183,0)</f>
        <v>0</v>
      </c>
      <c r="BI183" s="267">
        <f>IF($U$183="nulová",$N$183,0)</f>
        <v>0</v>
      </c>
      <c r="BJ183" s="219" t="s">
        <v>20</v>
      </c>
      <c r="BK183" s="267">
        <f>ROUND($L$183*$K$183,2)</f>
        <v>0</v>
      </c>
      <c r="BL183" s="219" t="s">
        <v>140</v>
      </c>
    </row>
    <row r="184" spans="2:64" s="219" customFormat="1" ht="15.75" customHeight="1" hidden="1">
      <c r="B184" s="220"/>
      <c r="C184" s="293" t="s">
        <v>342</v>
      </c>
      <c r="D184" s="293" t="s">
        <v>136</v>
      </c>
      <c r="E184" s="294" t="s">
        <v>491</v>
      </c>
      <c r="F184" s="391" t="s">
        <v>622</v>
      </c>
      <c r="G184" s="392"/>
      <c r="H184" s="392"/>
      <c r="I184" s="392"/>
      <c r="J184" s="295" t="s">
        <v>173</v>
      </c>
      <c r="K184" s="296">
        <v>0</v>
      </c>
      <c r="L184" s="393">
        <v>0</v>
      </c>
      <c r="M184" s="392"/>
      <c r="N184" s="393">
        <f>ROUND($L$184*$K$184,2)</f>
        <v>0</v>
      </c>
      <c r="O184" s="392"/>
      <c r="P184" s="392"/>
      <c r="Q184" s="392"/>
      <c r="R184" s="222"/>
      <c r="T184" s="297"/>
      <c r="U184" s="298" t="s">
        <v>42</v>
      </c>
      <c r="V184" s="299">
        <v>0</v>
      </c>
      <c r="W184" s="299">
        <f>$V$184*$K$184</f>
        <v>0</v>
      </c>
      <c r="X184" s="299">
        <v>0</v>
      </c>
      <c r="Y184" s="299">
        <f>$X$184*$K$184</f>
        <v>0</v>
      </c>
      <c r="Z184" s="299">
        <v>0</v>
      </c>
      <c r="AA184" s="300">
        <f>$Z$184*$K$184</f>
        <v>0</v>
      </c>
      <c r="AR184" s="219" t="s">
        <v>140</v>
      </c>
      <c r="AT184" s="219" t="s">
        <v>136</v>
      </c>
      <c r="AU184" s="219" t="s">
        <v>80</v>
      </c>
      <c r="AY184" s="219" t="s">
        <v>135</v>
      </c>
      <c r="BE184" s="267">
        <f>IF($U$184="základní",$N$184,0)</f>
        <v>0</v>
      </c>
      <c r="BF184" s="267">
        <f>IF($U$184="snížená",$N$184,0)</f>
        <v>0</v>
      </c>
      <c r="BG184" s="267">
        <f>IF($U$184="zákl. přenesená",$N$184,0)</f>
        <v>0</v>
      </c>
      <c r="BH184" s="267">
        <f>IF($U$184="sníž. přenesená",$N$184,0)</f>
        <v>0</v>
      </c>
      <c r="BI184" s="267">
        <f>IF($U$184="nulová",$N$184,0)</f>
        <v>0</v>
      </c>
      <c r="BJ184" s="219" t="s">
        <v>20</v>
      </c>
      <c r="BK184" s="267">
        <f>ROUND($L$184*$K$184,2)</f>
        <v>0</v>
      </c>
      <c r="BL184" s="219" t="s">
        <v>140</v>
      </c>
    </row>
    <row r="185" spans="2:64" s="219" customFormat="1" ht="15.75" customHeight="1">
      <c r="B185" s="220"/>
      <c r="C185" s="293" t="s">
        <v>345</v>
      </c>
      <c r="D185" s="293" t="s">
        <v>136</v>
      </c>
      <c r="E185" s="294" t="s">
        <v>623</v>
      </c>
      <c r="F185" s="391" t="s">
        <v>492</v>
      </c>
      <c r="G185" s="392"/>
      <c r="H185" s="392"/>
      <c r="I185" s="392"/>
      <c r="J185" s="295" t="s">
        <v>173</v>
      </c>
      <c r="K185" s="296">
        <v>89.93</v>
      </c>
      <c r="L185" s="393">
        <v>0</v>
      </c>
      <c r="M185" s="392"/>
      <c r="N185" s="393">
        <f>ROUND($L$185*$K$185,2)</f>
        <v>0</v>
      </c>
      <c r="O185" s="392"/>
      <c r="P185" s="392"/>
      <c r="Q185" s="392"/>
      <c r="R185" s="222"/>
      <c r="T185" s="297"/>
      <c r="U185" s="298" t="s">
        <v>42</v>
      </c>
      <c r="V185" s="299">
        <v>0</v>
      </c>
      <c r="W185" s="299">
        <f>$V$185*$K$185</f>
        <v>0</v>
      </c>
      <c r="X185" s="299">
        <v>0</v>
      </c>
      <c r="Y185" s="299">
        <f>$X$185*$K$185</f>
        <v>0</v>
      </c>
      <c r="Z185" s="299">
        <v>0</v>
      </c>
      <c r="AA185" s="300">
        <f>$Z$185*$K$185</f>
        <v>0</v>
      </c>
      <c r="AR185" s="219" t="s">
        <v>140</v>
      </c>
      <c r="AT185" s="219" t="s">
        <v>136</v>
      </c>
      <c r="AU185" s="219" t="s">
        <v>80</v>
      </c>
      <c r="AY185" s="219" t="s">
        <v>135</v>
      </c>
      <c r="BE185" s="267">
        <f>IF($U$185="základní",$N$185,0)</f>
        <v>0</v>
      </c>
      <c r="BF185" s="267">
        <f>IF($U$185="snížená",$N$185,0)</f>
        <v>0</v>
      </c>
      <c r="BG185" s="267">
        <f>IF($U$185="zákl. přenesená",$N$185,0)</f>
        <v>0</v>
      </c>
      <c r="BH185" s="267">
        <f>IF($U$185="sníž. přenesená",$N$185,0)</f>
        <v>0</v>
      </c>
      <c r="BI185" s="267">
        <f>IF($U$185="nulová",$N$185,0)</f>
        <v>0</v>
      </c>
      <c r="BJ185" s="219" t="s">
        <v>20</v>
      </c>
      <c r="BK185" s="267">
        <f>ROUND($L$185*$K$185,2)</f>
        <v>0</v>
      </c>
      <c r="BL185" s="219" t="s">
        <v>140</v>
      </c>
    </row>
    <row r="186" spans="2:64" s="219" customFormat="1" ht="15.75" customHeight="1">
      <c r="B186" s="220"/>
      <c r="C186" s="293" t="s">
        <v>348</v>
      </c>
      <c r="D186" s="293" t="s">
        <v>136</v>
      </c>
      <c r="E186" s="294" t="s">
        <v>494</v>
      </c>
      <c r="F186" s="391" t="s">
        <v>495</v>
      </c>
      <c r="G186" s="392"/>
      <c r="H186" s="392"/>
      <c r="I186" s="392"/>
      <c r="J186" s="295" t="s">
        <v>173</v>
      </c>
      <c r="K186" s="296">
        <v>315.557</v>
      </c>
      <c r="L186" s="393">
        <v>0</v>
      </c>
      <c r="M186" s="392"/>
      <c r="N186" s="393">
        <f>ROUND($L$186*$K$186,2)</f>
        <v>0</v>
      </c>
      <c r="O186" s="392"/>
      <c r="P186" s="392"/>
      <c r="Q186" s="392"/>
      <c r="R186" s="222"/>
      <c r="T186" s="297"/>
      <c r="U186" s="298" t="s">
        <v>42</v>
      </c>
      <c r="V186" s="299">
        <v>0</v>
      </c>
      <c r="W186" s="299">
        <f>$V$186*$K$186</f>
        <v>0</v>
      </c>
      <c r="X186" s="299">
        <v>0</v>
      </c>
      <c r="Y186" s="299">
        <f>$X$186*$K$186</f>
        <v>0</v>
      </c>
      <c r="Z186" s="299">
        <v>0</v>
      </c>
      <c r="AA186" s="300">
        <f>$Z$186*$K$186</f>
        <v>0</v>
      </c>
      <c r="AR186" s="219" t="s">
        <v>140</v>
      </c>
      <c r="AT186" s="219" t="s">
        <v>136</v>
      </c>
      <c r="AU186" s="219" t="s">
        <v>80</v>
      </c>
      <c r="AY186" s="219" t="s">
        <v>135</v>
      </c>
      <c r="BE186" s="267">
        <f>IF($U$186="základní",$N$186,0)</f>
        <v>0</v>
      </c>
      <c r="BF186" s="267">
        <f>IF($U$186="snížená",$N$186,0)</f>
        <v>0</v>
      </c>
      <c r="BG186" s="267">
        <f>IF($U$186="zákl. přenesená",$N$186,0)</f>
        <v>0</v>
      </c>
      <c r="BH186" s="267">
        <f>IF($U$186="sníž. přenesená",$N$186,0)</f>
        <v>0</v>
      </c>
      <c r="BI186" s="267">
        <f>IF($U$186="nulová",$N$186,0)</f>
        <v>0</v>
      </c>
      <c r="BJ186" s="219" t="s">
        <v>20</v>
      </c>
      <c r="BK186" s="267">
        <f>ROUND($L$186*$K$186,2)</f>
        <v>0</v>
      </c>
      <c r="BL186" s="219" t="s">
        <v>140</v>
      </c>
    </row>
    <row r="187" spans="2:64" s="219" customFormat="1" ht="15.75" customHeight="1" hidden="1">
      <c r="B187" s="220"/>
      <c r="C187" s="293" t="s">
        <v>351</v>
      </c>
      <c r="D187" s="293" t="s">
        <v>136</v>
      </c>
      <c r="E187" s="294" t="s">
        <v>503</v>
      </c>
      <c r="F187" s="391" t="s">
        <v>504</v>
      </c>
      <c r="G187" s="392"/>
      <c r="H187" s="392"/>
      <c r="I187" s="392"/>
      <c r="J187" s="295" t="s">
        <v>501</v>
      </c>
      <c r="K187" s="296">
        <v>0</v>
      </c>
      <c r="L187" s="393">
        <v>6800</v>
      </c>
      <c r="M187" s="392"/>
      <c r="N187" s="393">
        <f>ROUND($L$187*$K$187,2)</f>
        <v>0</v>
      </c>
      <c r="O187" s="392"/>
      <c r="P187" s="392"/>
      <c r="Q187" s="392"/>
      <c r="R187" s="222"/>
      <c r="T187" s="297"/>
      <c r="U187" s="298" t="s">
        <v>42</v>
      </c>
      <c r="V187" s="299">
        <v>0</v>
      </c>
      <c r="W187" s="299">
        <f>$V$187*$K$187</f>
        <v>0</v>
      </c>
      <c r="X187" s="299">
        <v>0</v>
      </c>
      <c r="Y187" s="299">
        <f>$X$187*$K$187</f>
        <v>0</v>
      </c>
      <c r="Z187" s="299">
        <v>0</v>
      </c>
      <c r="AA187" s="300">
        <f>$Z$187*$K$187</f>
        <v>0</v>
      </c>
      <c r="AR187" s="219" t="s">
        <v>140</v>
      </c>
      <c r="AT187" s="219" t="s">
        <v>136</v>
      </c>
      <c r="AU187" s="219" t="s">
        <v>80</v>
      </c>
      <c r="AY187" s="219" t="s">
        <v>135</v>
      </c>
      <c r="BE187" s="267">
        <f>IF($U$187="základní",$N$187,0)</f>
        <v>0</v>
      </c>
      <c r="BF187" s="267">
        <f>IF($U$187="snížená",$N$187,0)</f>
        <v>0</v>
      </c>
      <c r="BG187" s="267">
        <f>IF($U$187="zákl. přenesená",$N$187,0)</f>
        <v>0</v>
      </c>
      <c r="BH187" s="267">
        <f>IF($U$187="sníž. přenesená",$N$187,0)</f>
        <v>0</v>
      </c>
      <c r="BI187" s="267">
        <f>IF($U$187="nulová",$N$187,0)</f>
        <v>0</v>
      </c>
      <c r="BJ187" s="219" t="s">
        <v>20</v>
      </c>
      <c r="BK187" s="267">
        <f>ROUND($L$187*$K$187,2)</f>
        <v>0</v>
      </c>
      <c r="BL187" s="219" t="s">
        <v>140</v>
      </c>
    </row>
    <row r="188" spans="2:64" s="219" customFormat="1" ht="15.75" customHeight="1" hidden="1">
      <c r="B188" s="220"/>
      <c r="C188" s="293" t="s">
        <v>354</v>
      </c>
      <c r="D188" s="293" t="s">
        <v>136</v>
      </c>
      <c r="E188" s="294" t="s">
        <v>500</v>
      </c>
      <c r="F188" s="391" t="s">
        <v>624</v>
      </c>
      <c r="G188" s="392"/>
      <c r="H188" s="392"/>
      <c r="I188" s="392"/>
      <c r="J188" s="295" t="s">
        <v>501</v>
      </c>
      <c r="K188" s="296">
        <v>0</v>
      </c>
      <c r="L188" s="393">
        <v>6800</v>
      </c>
      <c r="M188" s="392"/>
      <c r="N188" s="393">
        <f>ROUND($L$188*$K$188,2)</f>
        <v>0</v>
      </c>
      <c r="O188" s="392"/>
      <c r="P188" s="392"/>
      <c r="Q188" s="392"/>
      <c r="R188" s="222"/>
      <c r="T188" s="297"/>
      <c r="U188" s="298" t="s">
        <v>42</v>
      </c>
      <c r="V188" s="299">
        <v>0</v>
      </c>
      <c r="W188" s="299">
        <f>$V$188*$K$188</f>
        <v>0</v>
      </c>
      <c r="X188" s="299">
        <v>0</v>
      </c>
      <c r="Y188" s="299">
        <f>$X$188*$K$188</f>
        <v>0</v>
      </c>
      <c r="Z188" s="299">
        <v>0</v>
      </c>
      <c r="AA188" s="300">
        <f>$Z$188*$K$188</f>
        <v>0</v>
      </c>
      <c r="AR188" s="219" t="s">
        <v>140</v>
      </c>
      <c r="AT188" s="219" t="s">
        <v>136</v>
      </c>
      <c r="AU188" s="219" t="s">
        <v>80</v>
      </c>
      <c r="AY188" s="219" t="s">
        <v>135</v>
      </c>
      <c r="BE188" s="267">
        <f>IF($U$188="základní",$N$188,0)</f>
        <v>0</v>
      </c>
      <c r="BF188" s="267">
        <f>IF($U$188="snížená",$N$188,0)</f>
        <v>0</v>
      </c>
      <c r="BG188" s="267">
        <f>IF($U$188="zákl. přenesená",$N$188,0)</f>
        <v>0</v>
      </c>
      <c r="BH188" s="267">
        <f>IF($U$188="sníž. přenesená",$N$188,0)</f>
        <v>0</v>
      </c>
      <c r="BI188" s="267">
        <f>IF($U$188="nulová",$N$188,0)</f>
        <v>0</v>
      </c>
      <c r="BJ188" s="219" t="s">
        <v>20</v>
      </c>
      <c r="BK188" s="267">
        <f>ROUND($L$188*$K$188,2)</f>
        <v>0</v>
      </c>
      <c r="BL188" s="219" t="s">
        <v>140</v>
      </c>
    </row>
    <row r="189" spans="2:64" s="219" customFormat="1" ht="15.75" customHeight="1" hidden="1">
      <c r="B189" s="220"/>
      <c r="C189" s="293" t="s">
        <v>357</v>
      </c>
      <c r="D189" s="293" t="s">
        <v>136</v>
      </c>
      <c r="E189" s="294" t="s">
        <v>505</v>
      </c>
      <c r="F189" s="391" t="s">
        <v>625</v>
      </c>
      <c r="G189" s="392"/>
      <c r="H189" s="392"/>
      <c r="I189" s="392"/>
      <c r="J189" s="295" t="s">
        <v>501</v>
      </c>
      <c r="K189" s="296">
        <v>0</v>
      </c>
      <c r="L189" s="393">
        <v>20400</v>
      </c>
      <c r="M189" s="392"/>
      <c r="N189" s="393">
        <f>ROUND($L$189*$K$189,2)</f>
        <v>0</v>
      </c>
      <c r="O189" s="392"/>
      <c r="P189" s="392"/>
      <c r="Q189" s="392"/>
      <c r="R189" s="222"/>
      <c r="T189" s="297"/>
      <c r="U189" s="298" t="s">
        <v>42</v>
      </c>
      <c r="V189" s="299">
        <v>0</v>
      </c>
      <c r="W189" s="299">
        <f>$V$189*$K$189</f>
        <v>0</v>
      </c>
      <c r="X189" s="299">
        <v>0</v>
      </c>
      <c r="Y189" s="299">
        <f>$X$189*$K$189</f>
        <v>0</v>
      </c>
      <c r="Z189" s="299">
        <v>0</v>
      </c>
      <c r="AA189" s="300">
        <f>$Z$189*$K$189</f>
        <v>0</v>
      </c>
      <c r="AR189" s="219" t="s">
        <v>140</v>
      </c>
      <c r="AT189" s="219" t="s">
        <v>136</v>
      </c>
      <c r="AU189" s="219" t="s">
        <v>80</v>
      </c>
      <c r="AY189" s="219" t="s">
        <v>135</v>
      </c>
      <c r="BE189" s="267">
        <f>IF($U$189="základní",$N$189,0)</f>
        <v>0</v>
      </c>
      <c r="BF189" s="267">
        <f>IF($U$189="snížená",$N$189,0)</f>
        <v>0</v>
      </c>
      <c r="BG189" s="267">
        <f>IF($U$189="zákl. přenesená",$N$189,0)</f>
        <v>0</v>
      </c>
      <c r="BH189" s="267">
        <f>IF($U$189="sníž. přenesená",$N$189,0)</f>
        <v>0</v>
      </c>
      <c r="BI189" s="267">
        <f>IF($U$189="nulová",$N$189,0)</f>
        <v>0</v>
      </c>
      <c r="BJ189" s="219" t="s">
        <v>20</v>
      </c>
      <c r="BK189" s="267">
        <f>ROUND($L$189*$K$189,2)</f>
        <v>0</v>
      </c>
      <c r="BL189" s="219" t="s">
        <v>140</v>
      </c>
    </row>
    <row r="190" spans="2:63" s="284" customFormat="1" ht="23.25" customHeight="1">
      <c r="B190" s="283"/>
      <c r="D190" s="292" t="s">
        <v>115</v>
      </c>
      <c r="N190" s="389">
        <f>$BK$190</f>
        <v>0</v>
      </c>
      <c r="O190" s="390"/>
      <c r="P190" s="390"/>
      <c r="Q190" s="390"/>
      <c r="R190" s="286"/>
      <c r="T190" s="287"/>
      <c r="W190" s="288">
        <f>$W$191</f>
        <v>91.595022</v>
      </c>
      <c r="Y190" s="288">
        <f>$Y$191</f>
        <v>0</v>
      </c>
      <c r="AA190" s="289">
        <f>$AA$191</f>
        <v>0</v>
      </c>
      <c r="AR190" s="290" t="s">
        <v>20</v>
      </c>
      <c r="AT190" s="290" t="s">
        <v>76</v>
      </c>
      <c r="AU190" s="290" t="s">
        <v>80</v>
      </c>
      <c r="AY190" s="290" t="s">
        <v>135</v>
      </c>
      <c r="BK190" s="291">
        <f>$BK$191</f>
        <v>0</v>
      </c>
    </row>
    <row r="191" spans="2:64" s="219" customFormat="1" ht="27" customHeight="1">
      <c r="B191" s="220"/>
      <c r="C191" s="293">
        <v>71</v>
      </c>
      <c r="D191" s="293" t="s">
        <v>136</v>
      </c>
      <c r="E191" s="294" t="s">
        <v>517</v>
      </c>
      <c r="F191" s="391" t="s">
        <v>518</v>
      </c>
      <c r="G191" s="392"/>
      <c r="H191" s="392"/>
      <c r="I191" s="392"/>
      <c r="J191" s="295" t="s">
        <v>173</v>
      </c>
      <c r="K191" s="296">
        <v>258.743</v>
      </c>
      <c r="L191" s="393">
        <v>0</v>
      </c>
      <c r="M191" s="392"/>
      <c r="N191" s="393">
        <f>ROUND($L$191*$K$191,2)</f>
        <v>0</v>
      </c>
      <c r="O191" s="392"/>
      <c r="P191" s="392"/>
      <c r="Q191" s="392"/>
      <c r="R191" s="222"/>
      <c r="T191" s="297"/>
      <c r="U191" s="305" t="s">
        <v>42</v>
      </c>
      <c r="V191" s="306">
        <v>0.354</v>
      </c>
      <c r="W191" s="306">
        <f>$V$191*$K$191</f>
        <v>91.595022</v>
      </c>
      <c r="X191" s="306">
        <v>0</v>
      </c>
      <c r="Y191" s="306">
        <f>$X$191*$K$191</f>
        <v>0</v>
      </c>
      <c r="Z191" s="306">
        <v>0</v>
      </c>
      <c r="AA191" s="307">
        <f>$Z$191*$K$191</f>
        <v>0</v>
      </c>
      <c r="AR191" s="219" t="s">
        <v>140</v>
      </c>
      <c r="AT191" s="219" t="s">
        <v>136</v>
      </c>
      <c r="AU191" s="219" t="s">
        <v>143</v>
      </c>
      <c r="AY191" s="219" t="s">
        <v>135</v>
      </c>
      <c r="BE191" s="267">
        <f>IF($U$191="základní",$N$191,0)</f>
        <v>0</v>
      </c>
      <c r="BF191" s="267">
        <f>IF($U$191="snížená",$N$191,0)</f>
        <v>0</v>
      </c>
      <c r="BG191" s="267">
        <f>IF($U$191="zákl. přenesená",$N$191,0)</f>
        <v>0</v>
      </c>
      <c r="BH191" s="267">
        <f>IF($U$191="sníž. přenesená",$N$191,0)</f>
        <v>0</v>
      </c>
      <c r="BI191" s="267">
        <f>IF($U$191="nulová",$N$191,0)</f>
        <v>0</v>
      </c>
      <c r="BJ191" s="219" t="s">
        <v>20</v>
      </c>
      <c r="BK191" s="267">
        <f>ROUND($L$191*$K$191,2)</f>
        <v>0</v>
      </c>
      <c r="BL191" s="219" t="s">
        <v>140</v>
      </c>
    </row>
    <row r="192" spans="2:18" s="219" customFormat="1" ht="7.5" customHeight="1">
      <c r="B192" s="248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50"/>
    </row>
    <row r="245" s="211" customFormat="1" ht="14.25" customHeight="1"/>
  </sheetData>
  <mergeCells count="293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29:P29"/>
    <mergeCell ref="H30:J30"/>
    <mergeCell ref="M30:P30"/>
    <mergeCell ref="H31:J31"/>
    <mergeCell ref="M31:P31"/>
    <mergeCell ref="H32:J32"/>
    <mergeCell ref="M32:P32"/>
    <mergeCell ref="O18:P18"/>
    <mergeCell ref="O20:P20"/>
    <mergeCell ref="O21:P21"/>
    <mergeCell ref="M24:P24"/>
    <mergeCell ref="M25:P25"/>
    <mergeCell ref="M27:P27"/>
    <mergeCell ref="M69:P69"/>
    <mergeCell ref="M71:Q71"/>
    <mergeCell ref="M72:Q72"/>
    <mergeCell ref="C74:G74"/>
    <mergeCell ref="N74:Q74"/>
    <mergeCell ref="N76:Q76"/>
    <mergeCell ref="H33:J33"/>
    <mergeCell ref="M33:P33"/>
    <mergeCell ref="L35:P35"/>
    <mergeCell ref="C64:Q64"/>
    <mergeCell ref="F66:P66"/>
    <mergeCell ref="F67:P67"/>
    <mergeCell ref="N83:Q83"/>
    <mergeCell ref="N84:Q84"/>
    <mergeCell ref="N85:Q85"/>
    <mergeCell ref="N87:Q87"/>
    <mergeCell ref="D88:H88"/>
    <mergeCell ref="N88:Q88"/>
    <mergeCell ref="N77:Q77"/>
    <mergeCell ref="N78:Q78"/>
    <mergeCell ref="N79:Q79"/>
    <mergeCell ref="N80:Q80"/>
    <mergeCell ref="N81:Q81"/>
    <mergeCell ref="N82:Q82"/>
    <mergeCell ref="M102:P102"/>
    <mergeCell ref="M104:Q104"/>
    <mergeCell ref="M105:Q105"/>
    <mergeCell ref="F107:I107"/>
    <mergeCell ref="L107:M107"/>
    <mergeCell ref="N107:Q107"/>
    <mergeCell ref="D89:H89"/>
    <mergeCell ref="N89:Q89"/>
    <mergeCell ref="L91:Q91"/>
    <mergeCell ref="C97:Q97"/>
    <mergeCell ref="F99:P99"/>
    <mergeCell ref="F100:P100"/>
    <mergeCell ref="F112:I112"/>
    <mergeCell ref="L112:M112"/>
    <mergeCell ref="N112:Q112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N140:Q140"/>
    <mergeCell ref="F141:I141"/>
    <mergeCell ref="L141:M141"/>
    <mergeCell ref="N141:Q141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N158:Q158"/>
    <mergeCell ref="F159:I159"/>
    <mergeCell ref="L159:M159"/>
    <mergeCell ref="N159:Q159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N176:Q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82:I182"/>
    <mergeCell ref="L182:M182"/>
    <mergeCell ref="N182:Q182"/>
    <mergeCell ref="F183:I183"/>
    <mergeCell ref="L183:M183"/>
    <mergeCell ref="N183:Q183"/>
    <mergeCell ref="N179:Q179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Landkammer Dominik Arch.</dc:creator>
  <cp:keywords/>
  <dc:description/>
  <cp:lastModifiedBy>Landkammer Dominik Arch.</cp:lastModifiedBy>
  <cp:lastPrinted>2014-11-04T14:01:15Z</cp:lastPrinted>
  <dcterms:created xsi:type="dcterms:W3CDTF">2014-11-03T11:32:16Z</dcterms:created>
  <dcterms:modified xsi:type="dcterms:W3CDTF">2015-01-14T07:49:51Z</dcterms:modified>
  <cp:category/>
  <cp:version/>
  <cp:contentType/>
  <cp:contentStatus/>
</cp:coreProperties>
</file>