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101" sheetId="3" r:id="rId3"/>
    <sheet name="SO 181" sheetId="4" r:id="rId4"/>
    <sheet name="VON" sheetId="5" r:id="rId5"/>
  </sheets>
  <definedNames/>
  <calcPr fullCalcOnLoad="1"/>
</workbook>
</file>

<file path=xl/sharedStrings.xml><?xml version="1.0" encoding="utf-8"?>
<sst xmlns="http://schemas.openxmlformats.org/spreadsheetml/2006/main" count="1630" uniqueCount="606">
  <si>
    <t>Firma: Atelier PROMIKA s.r.o.</t>
  </si>
  <si>
    <t>Rekapitulace ceny</t>
  </si>
  <si>
    <t>Stavba: 2183 - III/10114 Vestec – Libeň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</si>
  <si>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</si>
  <si>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</si>
  <si>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</si>
  <si>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</si>
  <si>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</si>
  <si>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</si>
  <si>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</si>
  <si>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</si>
  <si>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</si>
  <si>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</si>
  <si>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</si>
  <si>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</si>
  <si>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2183</t>
  </si>
  <si>
    <t>III/10114 Vestec – Libeň</t>
  </si>
  <si>
    <t>O</t>
  </si>
  <si>
    <t>Rozpočet:</t>
  </si>
  <si>
    <t>0,00</t>
  </si>
  <si>
    <t>15,00</t>
  </si>
  <si>
    <t>21,00</t>
  </si>
  <si>
    <t>3</t>
  </si>
  <si>
    <t>2</t>
  </si>
  <si>
    <t>SO 001</t>
  </si>
  <si>
    <t>Příprava území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</si>
  <si>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</si>
  <si>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</si>
  <si>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</si>
  <si>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</si>
  <si>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</si>
  <si>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</si>
  <si>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</si>
  <si>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</si>
  <si>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</si>
  <si>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</si>
  <si>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</si>
  <si>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</si>
  <si>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</si>
  <si>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</si>
  <si>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</si>
  <si>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</si>
  <si>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</si>
  <si>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</si>
  <si>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</si>
  <si>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</si>
  <si>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02100.R</t>
  </si>
  <si>
    <t/>
  </si>
  <si>
    <t>PŘÍPRAVA ÚZEMÍ</t>
  </si>
  <si>
    <t>KPL</t>
  </si>
  <si>
    <t>PP</t>
  </si>
  <si>
    <t>V rámci přípravy území bude celkově vyklizeno staveniště, bude odstraněna kolizní náletová zeleň (především v příkopech). 
Stromy v blízkosti stavby budou chráněny dřevěným bedněním před poškozením.</t>
  </si>
  <si>
    <t>VV</t>
  </si>
  <si>
    <t>SO 101</t>
  </si>
  <si>
    <t>Silnice III/10114</t>
  </si>
  <si>
    <t>014102</t>
  </si>
  <si>
    <t>a</t>
  </si>
  <si>
    <t>POPLATKY ZA SKLÁDKU</t>
  </si>
  <si>
    <t>T</t>
  </si>
  <si>
    <t>beton, železobeton</t>
  </si>
  <si>
    <t>dle pol. 113188: 11,4*2,4=27,360 [A] 
dle pol. 11352: 1353*0,205=277,365 [B] 
dle pol. 911CB3: 14*0,69=9,660 [C] 
dle pol. 91781: 1552*0,125=194,000 [D] 
dle pol. 966168: 4,5*2,5=11,250 [E] 
dle pol. 966358: 28,5*0,4*2,5=28,500 [F] 
dle pol. 96653: 20*0,2*2,5=10,000 [G] 
dle pol. 96687: 9*0,6*2,4=12,960 [H] 
Celkem: A+B+C+D+E+F+G+H=571,095 [I]</t>
  </si>
  <si>
    <t>b</t>
  </si>
  <si>
    <t>asfalty (ZAS - T3 ; na obalovnu / recyklační středisko)</t>
  </si>
  <si>
    <t>dle pol. 113728: 971,2*2,3=2 233,760 [A]</t>
  </si>
  <si>
    <t>c</t>
  </si>
  <si>
    <t>zemina, kamen, kamenivo</t>
  </si>
  <si>
    <t>dle pol. 113328: 3037,5*2,1=6 378,750 [A] 
dle pol. 121108: 515*1,8=927,000 [B] 
dle pol. 122738: 30*1,8=54,000 [C] 
dle pol. 123738: 4050*1,8=7 290,000 [D] 
dle pol. 12924: 3100*0,15*2,0=930,000 [E] 
dle pol. 12932: 4530*0,5*1,8=4 077,000 [F] 
dle pol. 12940: 12,4*1,8=22,320 [G] 
dle pol. 129945: 25*0,05*1,8=2,250 [H] 
dle pol. 129946: 137*0,15*1,8=36,990 [I] 
dle pol. 129957: 3*0,15*1,8=0,810 [J] 
dle pol. 212625.R: 464*0,25*2,0=232,000 [K] 
Celkem: A+B+C+D+E+F+G+H+I+J+K=19 951,120 [L]</t>
  </si>
  <si>
    <t>014212</t>
  </si>
  <si>
    <t>POPLATKY ZA ZEMNÍK - ORNICE</t>
  </si>
  <si>
    <t>nakupovaný materiál - ornice / zemina schopná zúrodnění - pořízení</t>
  </si>
  <si>
    <t>Terénní úpravy 
Ohumusování přilehlých příkopů a ploch tl. 100mm: 5150*0,1*1,8=927,000 [A]</t>
  </si>
  <si>
    <t>Zemní práce</t>
  </si>
  <si>
    <t>113188</t>
  </si>
  <si>
    <t>ODSTRANĚNÍ KRYTU ZPEVNĚNÝCH PLOCH Z DLAŽDIC, ODVOZ DO 20KM</t>
  </si>
  <si>
    <t>M3</t>
  </si>
  <si>
    <t>vč. odvozu a uložení na recyklační středisko / trvalou skládku dle dispozic zhotovitele, vzdálenost uvedena orientačně</t>
  </si>
  <si>
    <t>Bourací a zemní práce 
km 1,677 - 2,141 
obnova chodníku - odstranění poškozené dlažby tl. 80mm (předpoklad 15% z plochy): 950*0,15*0,08=11,400 [A]</t>
  </si>
  <si>
    <t>113328</t>
  </si>
  <si>
    <t>ODSTRAN PODKL ZPEVNĚNÝCH PLOCH Z KAMENIVA NESTMEL, ODVOZ DO 20KM</t>
  </si>
  <si>
    <t>vč. odvozu a uložení na recyklační středisko / trvalou skládku dle dispozic zhotovitele, vzdálenost uvedena orientačně 
POZN.: Položka bude čerpána pouze se souhlasem a v rozsahu dle pokynů objednatele, na základě prohlídky / diagnostiky podkladních vrstev v průběhu realizace!</t>
  </si>
  <si>
    <t>Bourací a zemní práce 
km 0,000 - 0,769; km 0,844 - 1,644 a km 2,141 - 2,785 
vybourání podkladích vrstev vozovky tl. cca 300 mm (lokální sanace po frézování v rozsahu 10-50% - předpoklad): 4400*0,3=1 320,000 [A] 
km 1,644 - 2,141 
vybourání podkladích vrstev vozovky tl. cca 300 mm (sanace po frézování v ploše celé vozovky): 3700*0,3=1 110,000 [B] 
vybourání podloží konstrukce chodníku s krytem z cementobetonové dlažby, tl. vrtsvy vč. lože a výplně spar dlažby cca 300 mm: 950*0,3=285,000 [C] 
km 2,785 - 4,525 
vybourání podkladích vrstev vozovky tl. cca 150 mm (lokální sanace po frézování v rozsahu 20% - předpoklad): 2150*0,15=322,500 [D] 
Celkem: A+B+C+D=3 037,500 [E]</t>
  </si>
  <si>
    <t>7</t>
  </si>
  <si>
    <t>11333</t>
  </si>
  <si>
    <t>ODSTRANĚNÍ PODKLADU ZPEVNĚNÝCH PLOCH S ASFALT POJIVEM</t>
  </si>
  <si>
    <t>včetně uskladnění asfaltového materiálu na stavbě pro opětovné použití do vrstvy RSCA 
dle provedených rozborů PAU se jedná o materiál ZAS - T4 - přesun pouze v rámci stavby, bez externí mezideponie! 
POZN.: Položka bude čerpána pouze se souhlasem a v rozsahu dle pokynů objednatele, na základě prohlídky / diagnostiky podkladních vrstev v průběhu realizace!</t>
  </si>
  <si>
    <t>Bourací a zemní práce 
km 0,000 - 0,769; km 0,844 - 1,644 a km 2,141 - 2,785 
vybourání vrstvy z penetračního makadamu tl. cca 80 mm (lokální sanace po frézování v rozsahu 10-50% - předpoklad): 4400*0,08=352,000 [A] 
km 1,644 - 2,141 
vybourání vrstvy z penetračního makadamu tl. cca 80 mm (sanace po frézování v ploše celé vozovky): 3700*0,08=296,000 [B] 
km 3,490 
vozovka v místě propustku - vybourání podkladní asfaltové vrstvy tl. cca 60 mm: 15*0,06=0,900 [C] 
Celkem: A+B+C=648,900 [D]</t>
  </si>
  <si>
    <t>8</t>
  </si>
  <si>
    <t>11352</t>
  </si>
  <si>
    <t>ODSTRANĚNÍ CHODNÍKOVÝCH A SILNIČNÍCH OBRUBNÍKŮ BETONOVÝCH</t>
  </si>
  <si>
    <t>M</t>
  </si>
  <si>
    <t>vč. odvozu a uložení materiálu na recyklační středisko / trvalou skládku dle dispozic zhotovitele</t>
  </si>
  <si>
    <t>Bourací a zemní práce 
Vybourání stávajících betonových obrubníků 150x250 mm, které nelze opětovně použít, vč. vybourání betonového lože: 140=140,000 [A] 
Opravné práce 
km 1,644 - 2,141 
Rozebrání a odstranění poškozených stávajících betonových obrubníků 150x250 mm, včetně vybourání betonového lože (předpoklad 20%): 565*0,2=113,000 [B] 
úsek celé stavby mimo km 1,644 - 2,141 
Odstranění stávajících betonových poškozených obrubníků (výšková rektifikace) 150x250 mm, včetně vybourání betonového lože (předpoklad 50%): 2200*0,5=1 100,000 [C] 
Celkem: A+B+C=1 353,000 [D]</t>
  </si>
  <si>
    <t>11372</t>
  </si>
  <si>
    <t>FRÉZOVÁNÍ ZPEVNĚNÝCH PLOCH ASFALTOVÝCH</t>
  </si>
  <si>
    <t>vč. odvozu a uskladnění dle dispozic zhotovitele 
dle provedených rozborů PAU se jedná o materiál ZAS - T1 nebo ZAS - T2 
POZN.: Povinný odkup frézované zhotovitelem! 
Možnost opětovného použití do zemních krajnic a konstrukčních vrstev chodníků (pouze vhodná frakce), dle dispozic zhotovitele</t>
  </si>
  <si>
    <t>Bourací a zemní práce 
km 0,000 - 0,769; km 0,844 - 1,644 a km 2,141 - 2,785 
frézování asfaltových vrstev vozovky v celk. tl. 150 mm po vrstvách - první vrstva tl. 50mm: 16500*0,05=825,000 [A] 
km 0,769 - 0,844 
frézování obrusné asfaltové vrstvy vozovky na mostě, tl. 30 mm: 800*0,03=24,000 [B] 
km 1,644 - 2,141 
frézování asfaltových vrstev vozovky v celk. tl. 150 mm po vrstvách - první vrstva tl. 50mm: 3700*0,05=185,000 [C] 
km 2,785 - 4,525 
frézování asfaltových vrstev vozovky v celk. tl. 100 mm: 10700*0,1=1 070,000 [D] 
frézování podkladní asfaltové vrstvy tl. cca 60 mm (lokální sanace po frézování v rozsahu 20% - předpoklad): 2150*0,06=129,000 [E] 
Ostatní plochy 
frézování asfaltových vrstev vozovky v tl. 100 mm v místě napojení sjezdů a dalších pojížděných ploch: 650*0,1=65,000 [F] 
Celkem: A+B+C+D+E+F=2 298,000 [G]</t>
  </si>
  <si>
    <t>včetně uskladnění asfaltového materiálu na stavbě pro opětovné použití do vrstvy RSCA 
Výpočet celkového objemu frézování ZAS - T3 viz. pol. 113728.</t>
  </si>
  <si>
    <t>Bourací a zemní práce 
Materiál pro zpětné použití do vrstvy RSCA ; 50% objemu - průměr dle TP208 (pol. 567544)) se zohledněním vyzískaného materiálu ZAS-T4 (pol. 11333): 21210*0,16*0,5-648=1 048,800 [A]</t>
  </si>
  <si>
    <t>11</t>
  </si>
  <si>
    <t>113728</t>
  </si>
  <si>
    <t>FRÉZOVÁNÍ ZPEVNĚNÝCH PLOCH ASFALTOVÝCH, ODVOZ DO 20KM</t>
  </si>
  <si>
    <t>vč. odvozu a uložení na obalovně / recyklačním středisku s provozním zařízením pro použití / zpracování znovuzískané asfaltové směsi dle dispozic zhotovitele, vzdálenost uvedena orientačně 
dle provedených rozborů PAU se jedná o materiál ZAS - T3</t>
  </si>
  <si>
    <t>Bourací a zemní práce 
km 0,000 - 0,769; km 0,844 - 1,644 a km 2,141 - 2,785 
frézování asfaltových vrstev vozovky v celk. tl. 150 mm po vrstvách - druhá vrstva tl. 100mm: 16500*0,1=1 650,000 [A] 
km 1,644 - 2,141 
frézování asfaltových vrstev vozovky v celk. tl. 150 mm po vrstvách - druhá vrstva tl. 100mm: 3700*0,1=370,000 [B] 
Mezisoučet: A+B=2 020,000 [C] 
Odpočet materiálu pro zpětné použití do vrstvy RSCA ; 50% objemu - průměr dle TP208 (pol. 567544)) se zohledněním vyzískaného materiálu ZAS-T4 (pol. 11333): - (21210*0,16*0,5-648)=-1 048,800 [D] 
Celkem: C+D=971,200 [E]</t>
  </si>
  <si>
    <t>12</t>
  </si>
  <si>
    <t>113764</t>
  </si>
  <si>
    <t>FRÉZOVÁNÍ DRÁŽKY PRŮŘEZU DO 400MM2 V ASFALTOVÉ VOZOVCE</t>
  </si>
  <si>
    <t>příprava drážky pro zálivku, vč. likvidace odpadu (rozměry min. 12/25 mm)</t>
  </si>
  <si>
    <t>spáry v asfaltové vozovce v místě napojení na stav a při pokládce po polovinách: 1200=1 200,000 [A]</t>
  </si>
  <si>
    <t>13</t>
  </si>
  <si>
    <t>121108</t>
  </si>
  <si>
    <t>SEJMUTÍ ORNICE NEBO LESNÍ PŮDY S ODVOZEM DO 20KM</t>
  </si>
  <si>
    <t>vč. odvozu na recyklační středisko / trvalou skládku dle dispozic zhotovitele, vzdálenost uvedena orientačně 
stávající zatravněné plochy (drn, degradovaná ornice nevhodná pro další použití)</t>
  </si>
  <si>
    <t>Bourací a zemní práce 
odstranění humózních vrstev v tl. 100 mm: 5150*0,1=515,000 [A]</t>
  </si>
  <si>
    <t>14</t>
  </si>
  <si>
    <t>122738</t>
  </si>
  <si>
    <t>ODKOPÁVKY A PROKOPÁVKY OBECNÉ TŘ. I, ODVOZ DO 20KM</t>
  </si>
  <si>
    <t>vč. odvozu na recyklační středisko / trvalou skládku dle dispozic zhotovitele, vzdálenost uvedena orientačně</t>
  </si>
  <si>
    <t>Bourací a zemní práce 
km 0,005 
obnova trubního propustku - vybourání podkladních nestmelených vrstev tl. cca 350 mm a odkopání zeminy kolem trouby - odhad (čerpáno dle skutečnosti): 18=18,000 [A] 
km 3,490 
obnova trubního propustku - vybourání podkladních nestmelených vrstev tl. cca 350 mm a odkopání zeminy kolem trouby - odhad (čerpáno dle skutečnosti): 12=12,000 [B] 
Celkem: A+B=30,000 [C]</t>
  </si>
  <si>
    <t>15</t>
  </si>
  <si>
    <t>123738</t>
  </si>
  <si>
    <t>ODKOP PRO SPOD STAVBU SILNIC A ŽELEZNIC TŘ. I, ODVOZ DO 20KM</t>
  </si>
  <si>
    <t>vč. odvozu na recyklační středisko / trvalou skládku dle dispozic zhotovitele, vzdálenost uvedena orientačně 
POZN.: Položka bude čerpána pouze se souhlasem a v rozsahu dle pokynů objednatele, na základě prohlídky / diagnostiky podkladních vrstev v průběhu realizace!</t>
  </si>
  <si>
    <t>Sanace aktivní zóny 
km 0,000 - 0,769; km 0,844 - 1,644 a km 2,141 - 2,785 
odkopávka nevhodné zeminy AZ v tl. (min.) 500mm (v rozsahu 10-50% - předpoklad): 4400*0,5=2 200,000 [A] 
km 1,644 - 2,141 
odkopávka nevhodné zeminy AZ v tl. (min.) 500mm (v ploše celé vozovky): 3700*0,5=1 850,000 [B] 
Celkem: A+B=4 050,000 [C]</t>
  </si>
  <si>
    <t>16</t>
  </si>
  <si>
    <t>12573</t>
  </si>
  <si>
    <t>VYKOPÁVKY ZE ZEMNÍKŮ A SKLÁDEK TŘ. I</t>
  </si>
  <si>
    <t>přesun vytěženého materiálu ZAS - T4 a ZAS - T3 do úseků ploch RSCA (v prostoru stavby)</t>
  </si>
  <si>
    <t>Pomocné práce 
Materiál pro zpětné použití do vrstvy RSCA ; 50% objemu - průměr dle TP208 (pol. 567544): 21210*0,16*0,5=1 696,800 [A]</t>
  </si>
  <si>
    <t>17</t>
  </si>
  <si>
    <t>125738</t>
  </si>
  <si>
    <t>VYKOPÁVKY ZE ZEMNÍKŮ A SKLÁDEK TŘ. I, ODVOZ DO 20KM</t>
  </si>
  <si>
    <t>nakupovaný materiál - ornice / zemina schopná zúrodnění - natěžení vč. dopravy ze zemníku dle dispozic zhotovitele, vzdálenost uvedena orientačně</t>
  </si>
  <si>
    <t>Terénní úpravy 
Ohumusování přilehlých příkopů a ploch tl. 100mm: 5150*0,1=515,000 [A]</t>
  </si>
  <si>
    <t>18</t>
  </si>
  <si>
    <t>12924</t>
  </si>
  <si>
    <t>ČIŠTĚNÍ KRAJNIC OD NÁNOSU TL. DO 200MM</t>
  </si>
  <si>
    <t>M2</t>
  </si>
  <si>
    <t>Bourací a zemní práce 
Stržení nezpevněné krajnice v prům. tl. 150mm: 3100=3 100,000 [A]</t>
  </si>
  <si>
    <t>19</t>
  </si>
  <si>
    <t>12932</t>
  </si>
  <si>
    <t>ČIŠTĚNÍ PŘÍKOPŮ OD NÁNOSU DO 0,5M3/M</t>
  </si>
  <si>
    <t>Bourací a zemní práce 
pročištění příkopu a případná reprofilace příkopovým rypadlem: 4530=4 530,000 [A]</t>
  </si>
  <si>
    <t>20</t>
  </si>
  <si>
    <t>12940</t>
  </si>
  <si>
    <t>ČIŠTĚNÍ RÁMOVÝCH A KLENBOVÝCH PROPUSTŮ OD NÁNOSŮ</t>
  </si>
  <si>
    <t>Odvodnění a IS 
pročištění betonového rámového propustku, světlost cca 1x1 m, včetně vyčištění šachty na vtoku a výtoku: 23,5*0,4+2*1,5=12,400 [A]</t>
  </si>
  <si>
    <t>21</t>
  </si>
  <si>
    <t>129945</t>
  </si>
  <si>
    <t>ČIŠTĚNÍ POTRUBÍ DN DO 300MM</t>
  </si>
  <si>
    <t>Odvodnění a IS 
pročištění trubního propustku DN 300: 25=25,000 [A]</t>
  </si>
  <si>
    <t>22</t>
  </si>
  <si>
    <t>129946</t>
  </si>
  <si>
    <t>ČIŠTĚNÍ POTRUBÍ DN DO 400MM</t>
  </si>
  <si>
    <t>Odvodnění a IS 
pročištění trubního propustku DN 400: 137=137,000 [A]</t>
  </si>
  <si>
    <t>23</t>
  </si>
  <si>
    <t>129957</t>
  </si>
  <si>
    <t>ČIŠTĚNÍ POTRUBÍ DN DO 500MM</t>
  </si>
  <si>
    <t>Odvodnění a IS 
pročištění trubního propustku DN 500: 3=3,000 [A]</t>
  </si>
  <si>
    <t>24</t>
  </si>
  <si>
    <t>17111</t>
  </si>
  <si>
    <t>ULOŽENÍ SYPANINY DO NÁSYPŮ SE ZLEPŠENÍM ZEMINY</t>
  </si>
  <si>
    <t>s promísením / zapracováním materiálu do podloží</t>
  </si>
  <si>
    <t>Pomocné práce 
Uložení vybouraného / vyfrézovaného materiálu do vrstvy RSCA ; 50% objemu - průměr dle TP208 (pol. 567544): 21210*0,16*0,5=1 696,800 [A]</t>
  </si>
  <si>
    <t>25</t>
  </si>
  <si>
    <t>17120</t>
  </si>
  <si>
    <t>ULOŽENÍ SYPANINY DO NÁSYPŮ A NA SKLÁDKY BEZ ZHUTNĚNÍ</t>
  </si>
  <si>
    <t>dle pol. 121108: 515=515,000 [A] 
dle pol. 122738: 30=30,000 [B] 
dle pol. 123738: 4050=4 050,000 [C] 
Celkem: A+B+C=4 595,000 [D]</t>
  </si>
  <si>
    <t>26</t>
  </si>
  <si>
    <t>17180</t>
  </si>
  <si>
    <t>ULOŽENÍ SYPANINY DO NÁSYPŮ Z NAKUPOVANÝCH MATERIÁLŮ</t>
  </si>
  <si>
    <t>vhodný materiál pro násyp do AZ (ŠDB fr. 0/63) 
POZN.: Položka bude čerpána pouze se souhlasem a v rozsahu dle pokynů objednatele, na základě prohlídky / diagnostiky podkladních vrstev v průběhu realizace!</t>
  </si>
  <si>
    <t>Sanace aktivní zóny 
km 0,000 - 0,769; km 0,844 - 1,644 a km 2,141 - 2,785 
výměna AZ v tl. (min.) 500mm (v rozsahu 10-50% - předpoklad): 4400*0,5=2 200,000 [A] 
km 1,644 - 2,141 
výměna AZ v tl. (min.) 500mm (v ploše celé vozovky): 3700*0,5=1 850,000 [B] 
Celkem: A+B=4 050,000 [C]</t>
  </si>
  <si>
    <t>27</t>
  </si>
  <si>
    <t>17581</t>
  </si>
  <si>
    <t>OBSYP POTRUBÍ A OBJEKTŮ Z NAKUPOVANÝCH MATERIÁLŮ</t>
  </si>
  <si>
    <t>ŠDA 0/32, hutněno po vrstvách 300 mm, vč. zásypu pod vozovkové vrstvy, se zhutněním na požadovanou hodnotu Edef,2.</t>
  </si>
  <si>
    <t>Odvodnění a IS 
km 0,005 
obnova trubního propustku - obsyp propustku - odhad (čerpáno dle skutečnosti): 10,0=10,000 [A] 
km 3,490 
obnova trubního propustku - obsyp propustku - odhad (čerpáno dle skutečnosti): 5,0=5,000 [B] 
Celkem: A+B=15,000 [C]</t>
  </si>
  <si>
    <t>28</t>
  </si>
  <si>
    <t>18110</t>
  </si>
  <si>
    <t>ÚPRAVA PLÁNĚ SE ZHUTNĚNÍM V HORNINĚ TŘ. I</t>
  </si>
  <si>
    <t>Konstrukce nových zpevněných ploch 
Vozovka - 
- (úprava plochy v místě lokální sanace) v km 0,000 - 0,769; km 0,844 - 1,644 a km 2,141 - 2,785: 4400=4 400,000 [A] 
- km 1,644 - 2,141 (vč. rozšíření podkl. vrstvy o 25%): 3700*1,25=4 625,000 [B] 
- (úprava plochy v místě lokální sanace) v km 2,785 - 4,525: 2150=2 150,000 [C] 
Nový samostatný sjezd s krytem z cementobetonové dlažby v km 1,610: 50=50,000 [D] 
Celkem: A+B+C+D=11 225,000 [E]</t>
  </si>
  <si>
    <t>29</t>
  </si>
  <si>
    <t>18130</t>
  </si>
  <si>
    <t>ÚPRAVA PLÁNĚ BEZ ZHUTNĚNÍ</t>
  </si>
  <si>
    <t>příprava pláně</t>
  </si>
  <si>
    <t>Terénní úpravy 
Ohumusování přilehlých příkopů a ploch: 5150=5 150,000 [A]</t>
  </si>
  <si>
    <t>30</t>
  </si>
  <si>
    <t>18221</t>
  </si>
  <si>
    <t>ROZPROSTŘENÍ ORNICE VE SVAHU V TL DO 0,10M</t>
  </si>
  <si>
    <t>převažující svah, materiál predikce 100% nákup</t>
  </si>
  <si>
    <t>Terénní úpravy 
Ohumusování přilehlých příkopů a ploch tl. 100mm: 5150=5 150,000 [A]</t>
  </si>
  <si>
    <t>31</t>
  </si>
  <si>
    <t>18242</t>
  </si>
  <si>
    <t>ZALOŽENÍ TRÁVNÍKU HYDROOSEVEM NA ORNICI</t>
  </si>
  <si>
    <t>v místech se zástavbou s ručním osetím a zálivkou</t>
  </si>
  <si>
    <t>Terénní úpravy 
Zatravnění: 5150=5 150,000 [A]</t>
  </si>
  <si>
    <t>32</t>
  </si>
  <si>
    <t>18247</t>
  </si>
  <si>
    <t>OŠETŘOVÁNÍ TRÁVNÍKU</t>
  </si>
  <si>
    <t>Terénní úpravy 
Údržba zatravněných ploch do předání správci: 5150=5 150,000 [A]</t>
  </si>
  <si>
    <t>Základy</t>
  </si>
  <si>
    <t>33</t>
  </si>
  <si>
    <t>21197</t>
  </si>
  <si>
    <t>OPLÁŠTĚNÍ ODVODŇOVACÍCH ŽEBER Z GEOTEXTILIE</t>
  </si>
  <si>
    <t>Odvodnění a IS 
km 1,677 - 2,141 
podélná štěrková drenáž: 464*2,5=1 160,000 [A]</t>
  </si>
  <si>
    <t>34</t>
  </si>
  <si>
    <t>212625.R</t>
  </si>
  <si>
    <t>TRATIVODY KOMPL Z TRUB Z PLAST HM DN DO 100MM HL. PŘES 0,5M</t>
  </si>
  <si>
    <t>vč. odvozu a uložení výkopu rýhy na recyklační středisko / trvalou skládku dle dispozic zhotovitele</t>
  </si>
  <si>
    <t>Odvodnění a IS 
km 1,677 - 2,141 
podélná štěrková drenáž, včetně trubky PVC DN100, dodávky a osazení, lože a obsypu, včetně napojení do nových žlabových vpustí a stávajících uličních vpustí: 464=464,000 [A]</t>
  </si>
  <si>
    <t>35</t>
  </si>
  <si>
    <t>21461</t>
  </si>
  <si>
    <t>SEPARAČNÍ GEOTEXTILIE</t>
  </si>
  <si>
    <t>Sanace aktivní zóny 
km 0,000 - 0,769; km 0,844 - 1,644 a km 2,141 - 2,785 
ochrana AZ (v rozsahu 10-50% - předpoklad): 4400=4 400,000 [A] 
km 1,644 - 2,141 
ochrana AZ (v ploše celé vozovky): 3700=3 700,000 [B] 
Celkem: A+B=8 100,000 [C]</t>
  </si>
  <si>
    <t>Vodorovné konstrukce</t>
  </si>
  <si>
    <t>36</t>
  </si>
  <si>
    <t>451314</t>
  </si>
  <si>
    <t>PODKLADNÍ A VÝPLŇOVÉ VRSTVY Z PROSTÉHO BETONU C25/30</t>
  </si>
  <si>
    <t>beton min C 20/25nXF3</t>
  </si>
  <si>
    <t>Ostatní plochy 
výšková rektifikace (předláždění) ploch s krytem z kamenné dlažby do maltového lože MC25 XF4 - doplnění / nové lože tl. prům. 100mm: 160*0,1=16,000 [A] 
Odvodnění a IS 
km 1,665 - 1,843 
nový betonový štěrbinový žlab s vnitřním spádem - lože s opěrku průřezu do 0,12 m2/m': 177*0,12=21,240 [B] 
km cca 2,950 
nový betonový odvodňovací žlab - lože s opěrku průřezu do 0,12 m2/m': 20*0,12=2,400 [C] 
km 0,005 
obnova trubního propustku - podkladní beton - odhad (čerpáno dle skutečnosti): 15,5*0,25=3,875 [D] 
km 3,490 
obnova trubního propustku - podkladní beton - odhad (čerpáno dle skutečnosti): 13,0*0,2=2,600 [E] 
Celkem: A+B+C+D+E=46,115 [F]</t>
  </si>
  <si>
    <t>37</t>
  </si>
  <si>
    <t>465513</t>
  </si>
  <si>
    <t>PŘEDLÁŽDĚNÍ DLAŽBY Z LOMOVÉHO KAMENE</t>
  </si>
  <si>
    <t>odhadovaná tl. 0,2m 
pol. zahrnuje i příp,. likvidaci odpadu</t>
  </si>
  <si>
    <t>Ostatní plochy 
výšková rektifikace (předláždění) ploch s krytem z kamenné dlažby do maltového lože MC25 XF4: 170*0,2=34,000 [A]</t>
  </si>
  <si>
    <t>Komunikace</t>
  </si>
  <si>
    <t>38</t>
  </si>
  <si>
    <t>56334</t>
  </si>
  <si>
    <t>VOZOVKOVÉ VRSTVY ZE ŠTĚRKODRTI TL. DO 200MM</t>
  </si>
  <si>
    <t>ŠDA 0/32 ; tl. (min.) 150mm</t>
  </si>
  <si>
    <t>Konstrukce nových zpevněných ploch 
Vozovka (doplnění konstrukce v místě lokální sanace) v km 2,785 - 4,525: 2150=2 150,000 [A] 
Odvodnění a IS 
km 3,490 
obnova trubního propustku - obnovení podkladních vrstev vozovky ŠDA 0/32 - tl. cca 350 mm (do 2x 200mm) - odhad (čerpáno dle skutečnosti): 15*2=30,000 [B] 
Celkem: A+B=2 180,000 [C]</t>
  </si>
  <si>
    <t>39</t>
  </si>
  <si>
    <t>56335</t>
  </si>
  <si>
    <t>VOZOVKOVÉ VRSTVY ZE ŠTĚRKODRTI TL. DO 250MM</t>
  </si>
  <si>
    <t>ŠDA 0/32 ; tl. (min.) 200mm</t>
  </si>
  <si>
    <t>Konstrukce nových zpevněných ploch 
Vozovka - 
- (úprava plochy v místě lokální sanace) v km 0,000 - 0,769; km 0,844 - 1,644 a km 2,141 - 2,785: 4400=4 400,000 [A] 
- km 1,644 - 2,141 (vč. rozšíření podkl. vrstvy o 25%): 3700*1,25=4 625,000 [B] 
Chodník - 
- obnova chodníku v km 1,677 - 2,141 (ŠD tl. 250mm): 950=950,000 [C] 
- (výšková rektifikace chodníku s asfaltovým krytem) km 2,141 - cca 2,550: 300=300,000 [D] 
Odvodnění a IS 
km 0,005 
obnova trubního propustku - doplnění konstrukce vozovky nad propustkem - odhad (čerpáno dle skutečnosti): 18=18,000 [E] 
Celkem: A+B+C+D+E=10 293,000 [F]</t>
  </si>
  <si>
    <t>40</t>
  </si>
  <si>
    <t>56336</t>
  </si>
  <si>
    <t>VOZOVKOVÉ VRSTVY ZE ŠTĚRKODRTI TL. DO 300MM</t>
  </si>
  <si>
    <t>ŠDA 0/32 ; tl. (min.) 250mm</t>
  </si>
  <si>
    <t>Konstrukce nových zpevněných ploch 
Nový samostatný sjezd s krytem z cementobetonové dlažby v km 1,610: 50=50,000 [A]</t>
  </si>
  <si>
    <t>41</t>
  </si>
  <si>
    <t>56361</t>
  </si>
  <si>
    <t>VOZOVKOVÉ VRSTVY Z RECYKLOVANÉHO MATERIÁLU TL DO 50MM</t>
  </si>
  <si>
    <t>R-mat ; tl. 50mm, možnost z vyzískaného materiálu, dle dispozic zhotovitele</t>
  </si>
  <si>
    <t>Konstrukce nových zpevněných ploch 
Chodník (výšková rektifikace chodníku s asfaltovým krytem) km 2,141 - cca 2,550: 300=300,000 [A]</t>
  </si>
  <si>
    <t>42</t>
  </si>
  <si>
    <t>567544</t>
  </si>
  <si>
    <t>VRST PRO OBNOVU A OPR RECYK ZA STUD CEM A ASF EM TL DO 200MM</t>
  </si>
  <si>
    <t>RS 0/32 CA dle TP 208 ; tl. 160 mm, vč. příp. rozšíření podkladních vrstev o průměrně 5% (část konstrukce vedena v obrubách) 
Zahrnuje případné přidání doplňkového kameniva podle výsledků průkazní zkoušky, dále reprofilace do požadovaných sklonových poměrů a přehutnění vrstvy, dávkování asfaltové emulze 3% v množství zbytkového asfaltu a dávkování cementu 5% dle TP 208.  
Přesný způsob sanace (receptura) a její rozsah bude upřesněn dle skutečné situace na stavbě. 
Do vrtsvy RSCA bude zapravena část vyfrézované / vybourané asfaltové drti za stavby, přednostně bude využit PM s hodnotami PAU do ZAS-T4, dále ZAS - T3, předpoklad 50% z celkové kubatury RSCA - vykázáno zvlášť.</t>
  </si>
  <si>
    <t>Konstrukce nových zpevněných ploch 
Vozovka - 
- km 0,000 - 0,769; km 0,844 - 1,644 a km 2,141 - 2,785: 16500*1,05=17 325,000 [A] 
- km 1,644 - 2,141: 3700*1,05=3 885,000 [B] 
Celkem: A+B=21 210,000 [C]</t>
  </si>
  <si>
    <t>43</t>
  </si>
  <si>
    <t>56962</t>
  </si>
  <si>
    <t>ZPEVNĚNÍ KRAJNIC Z RECYKLOVANÉHO MATERIÁLU TL DO 100MM</t>
  </si>
  <si>
    <t>Konstrukce nových zpevněných ploch 
zpevnění zemní krajnice: 3100=3 100,000 [A]</t>
  </si>
  <si>
    <t>44</t>
  </si>
  <si>
    <t>572113</t>
  </si>
  <si>
    <t>INFILTRAČNÍ POSTŘIK Z EMULZE DO 0,5KG/M2</t>
  </si>
  <si>
    <t>PI-C ; 0,4 kg/m2</t>
  </si>
  <si>
    <t>Konstrukce nových zpevněných ploch 
Vozovka (doplnění konstrukce v místě lokální sanace) v km 2,785 - 4,525: 2150=2 150,000 [A]</t>
  </si>
  <si>
    <t>45</t>
  </si>
  <si>
    <t>572123</t>
  </si>
  <si>
    <t>INFILTRAČNÍ POSTŘIK Z EMULZE DO 1,0KG/M2</t>
  </si>
  <si>
    <t>PI-C ; 0,8 kg/m2 
vč. příp. rozšíření podkladních vrstev o průměrně 5% (část konstrukce vedena v obrubách)</t>
  </si>
  <si>
    <t>46</t>
  </si>
  <si>
    <t>572213</t>
  </si>
  <si>
    <t>SPOJOVACÍ POSTŘIK Z EMULZE DO 0,5KG/M2</t>
  </si>
  <si>
    <t>PS-C ; 0,3 kg/m2 
vč. příp. rozšíření podkladních vrstev o průměrně 1%, resp. 3% (část konstrukce vedena v obrubách)</t>
  </si>
  <si>
    <t>Konstrukce nových zpevněných ploch 
Vozovka - 
- km 0,000 - 0,769; km 0,844 - 1,644 a km 2,141 - 2,785: 16500*1,01+16500*1,03=33 660,000 [A] 
- km 0,769 - 0,844: 800=800,000 [B] 
- km 1,644 - 2,141: 3700*1,01+3700*1,03=7 548,000 [C] 
- km 2,785 - 4,525: 10700*1,01+10700*1,03=21 828,000 [D] 
- v místě napojení sjezdů a dalších pojížděných ploch: 650*1,01+650*1,03=1 326,000 [E] 
Chodník (výšková rektifikace chodníku s asfaltovým krytem) km 2,141 - cca 2,550: 300=300,000 [F] 
Celkem: A+B+C+D+E+F=65 462,000 [G]</t>
  </si>
  <si>
    <t>47</t>
  </si>
  <si>
    <t>574A34</t>
  </si>
  <si>
    <t>ASFALTOVÝ BETON PRO OBRUSNÉ VRSTVY ACO 11+, 11S TL. 40MM</t>
  </si>
  <si>
    <t>ACO 11+ ; tl. 40mm</t>
  </si>
  <si>
    <t>Konstrukce nových zpevněných ploch 
Vozovka - 
- km 0,000 - 0,769; km 0,844 - 1,644 a km 2,141 - 2,785: 16500=16 500,000 [A] 
- km 1,644 - 2,141: 3700=3 700,000 [B] 
- km 2,785 - 4,525: 10700=10 700,000 [C] 
- v místě napojení sjezdů a dalších pojížděných ploch: 650=650,000 [D] 
Celkem: A+B+C+D=31 550,000 [E]</t>
  </si>
  <si>
    <t>48</t>
  </si>
  <si>
    <t>574A34.R</t>
  </si>
  <si>
    <t>ASFALTOVÝ BETON PRO OBRUSNÉ VRSTVY ACO 11+, 11S TL. DO 40MM</t>
  </si>
  <si>
    <t>ACO 11+ ; tl. 30mm (most)</t>
  </si>
  <si>
    <t>Konstrukce nových zpevněných ploch 
Vozovka - km 0,769 - 0,844: 800=800,000 [B]</t>
  </si>
  <si>
    <t>49</t>
  </si>
  <si>
    <t>574A41</t>
  </si>
  <si>
    <t>ASFALTOVÝ BETON PRO OBRUSNÉ VRSTVY ACO 8 TL. 50MM</t>
  </si>
  <si>
    <t>ACO 8 ; tl. 50mm</t>
  </si>
  <si>
    <t>50</t>
  </si>
  <si>
    <t>574C56</t>
  </si>
  <si>
    <t>ASFALTOVÝ BETON PRO LOŽNÍ VRSTVY ACL 16+, 16S TL. 60MM</t>
  </si>
  <si>
    <t>ACL 16+ ; tl. 60mm 
vč. příp. rozšíření podkladních vrstev o průměrně 2% (část konstrukce vedena v obrubách)</t>
  </si>
  <si>
    <t>Konstrukce nových zpevněných ploch 
Vozovka - 
- km 0,000 - 0,769; km 0,844 - 1,644 a km 2,141 - 2,785: 16500*1,02=16 830,000 [A] 
- km 1,644 - 2,141: 3700*1,02=3 774,000 [B] 
- km 2,785 - 4,525: 10700*1,02=10 914,000 [C] 
- v místě napojení sjezdů a dalších pojížděných ploch: 650*1,02=663,000 [D] 
Celkem: A+B+C+D=32 181,000 [E]</t>
  </si>
  <si>
    <t>51</t>
  </si>
  <si>
    <t>574E46</t>
  </si>
  <si>
    <t>ASFALTOVÝ BETON PRO PODKLADNÍ VRSTVY ACP 16+, 16S TL. 50MM</t>
  </si>
  <si>
    <t>ACP 16+ ; tl. 50mm 
vč. příp. rozšíření podkladních vrstev o průměrně 4% (část konstrukce vedena v obrubách)</t>
  </si>
  <si>
    <t>Konstrukce nových zpevněných ploch 
Vozovka - 
- km 0,000 - 0,769; km 0,844 - 1,644 a km 2,141 - 2,785: 16500*1,04=17 160,000 [A] 
- km 1,644 - 2,141: 3700*1,04=3 848,000 [B] 
- v místě napojení sjezdů a dalších pojížděných ploch: 650*1,04=676,000 [C] 
Celkem: A+B+C=21 684,000 [D]</t>
  </si>
  <si>
    <t>52</t>
  </si>
  <si>
    <t>574E56</t>
  </si>
  <si>
    <t>ASFALTOVÝ BETON PRO PODKLADNÍ VRSTVY ACP 16+, 16S TL. 60MM</t>
  </si>
  <si>
    <t>ACP 16+ ; tl. 60mm</t>
  </si>
  <si>
    <t>Konstrukce nových zpevněných ploch 
Vozovka (doplnění konstrukce v místě lokální sanace) v km 2,785 - 4,525: 2150=2 150,000 [A] 
Odvodnění a IS 
km 3,490 
obnova trubního propustku - obnovení podkladních vrstev vozovky - odhad (čerpáno dle skutečnosti): 15=15,000 [B] 
Celkem: A+B=2 165,000 [C]</t>
  </si>
  <si>
    <t>53</t>
  </si>
  <si>
    <t>582612</t>
  </si>
  <si>
    <t>KRYTY Z BETON DLAŽDIC SE ZÁMKEM ŠEDÝCH TL 80MM DO LOŽE Z KAM</t>
  </si>
  <si>
    <t>Konstrukce nových zpevněných ploch 
km 1,677 - 2,141 
obnova chodníku - náhrada poškozené dlažby tl. 80mm (předpoklad 15% z plochy), uložení do lože z HDK tl. 40mm: 950*0,15=142,500 [A] 
km 1,610 
Nový samostatný sjezd s krytem z cementobetonové dlažby tl. 80mm, uložení do lože z HDK tl. 40mm: 50=50,000 [B] 
Celkem: A+B=192,500 [C]</t>
  </si>
  <si>
    <t>54</t>
  </si>
  <si>
    <t>587205</t>
  </si>
  <si>
    <t>PŘEDLÁŽDĚNÍ KRYTU Z BETONOVÝCH DLAŽDIC</t>
  </si>
  <si>
    <t>odvoz lože a výplně spar vykázán v pol. 113328.</t>
  </si>
  <si>
    <t>Opravné práce 
km 1,644 - 2,141 
Vybourání / rozebrání konstrukce chodníku s krytem z cementobetonové dlažby, očištění dlažby a její uložení k opětovnému použití a následné uložení do nového lože z HDK tl. 40mm odvoz lože a výplně spar vykázán v pol. 113328 (předpoklad předláždění 85% z plochy): 950*0,85=807,500 [A] 
Ostatní plochy 
výšková rektifikace (předláždění) ploch s krytem z cementobetonové dlažby s očištěním a doplněním lože z HDK (vč. příp. likvidace odpadu): 1620=1 620,000 [B] 
Celkem: A+B=2 427,500 [C]</t>
  </si>
  <si>
    <t>Potrubí</t>
  </si>
  <si>
    <t>55</t>
  </si>
  <si>
    <t>87433.R</t>
  </si>
  <si>
    <t>PŘÍPOJKA Z POTRUBÍ Z TRUB PLASTOVÝCH ODPADNÍCH DN 200MM</t>
  </si>
  <si>
    <t>včetně zemních prací, dodávky a montáže potrubí, lože a obsypu - kompletní provedení</t>
  </si>
  <si>
    <t>Odvodnění a IS 
nová přípojka vpustí DN200: 60=60,000 [A]</t>
  </si>
  <si>
    <t>56</t>
  </si>
  <si>
    <t>89712</t>
  </si>
  <si>
    <t>VPUSŤ KANALIZAČNÍ ULIČNÍ KOMPLETNÍ Z BETONOVÝCH DÍLCŮ</t>
  </si>
  <si>
    <t>KUS</t>
  </si>
  <si>
    <t>s litinovou mříží, třída zatížení D400, včetně kalového koše, připojení na přípojku, zemních prací, dodávky a montáže - kompletní provedení</t>
  </si>
  <si>
    <t>Odvodnění a IS 
nová uliční vpust prefabrikovaná: 4=4,000 [A]</t>
  </si>
  <si>
    <t>57</t>
  </si>
  <si>
    <t>89722</t>
  </si>
  <si>
    <t>VPUSŤ KANALIZAČNÍ HORSKÁ KOMPLETNÍ Z BETON DÍLCŮ</t>
  </si>
  <si>
    <t>s litinovou mříží, třída zatížení D400, včetně připojení na stávající přípojku, zemních prací, dodávky a montáže - kompletní provedení</t>
  </si>
  <si>
    <t>Odvodnění a IS 
nová horská vpust prefabrikovaná: 1=1,000 [A]</t>
  </si>
  <si>
    <t>58</t>
  </si>
  <si>
    <t>89732.R</t>
  </si>
  <si>
    <t>PŘESUN ULIČNÍ VPUSTI</t>
  </si>
  <si>
    <t>včetně zemních prací, osazení, úpravy přípojky, napojení na přípojku a pročištění vpusti - kompletní provedení</t>
  </si>
  <si>
    <t>Odvodnění a IS 
přesun uliční vpusti: 11=11,000 [A]</t>
  </si>
  <si>
    <t>59</t>
  </si>
  <si>
    <t>89742</t>
  </si>
  <si>
    <t>VPUSŤ CHODNÍKOVÁ Z BETON DÍLCŮ</t>
  </si>
  <si>
    <t>s litinovým poklopem, třída zatížení D400, včetně kalového koše, připojení na přípojku, zemních prací, dodávky a montáže - kompletní provedení</t>
  </si>
  <si>
    <t>Odvodnění a IS 
nová obrubníková vpust prefabrikovaná: 1=1,000 [A]</t>
  </si>
  <si>
    <t>60</t>
  </si>
  <si>
    <t>897524</t>
  </si>
  <si>
    <t>VPUSŤ ODVOD ŽLABŮ Z BETON DÍLCŮ SV. ŠÍŘKY DO 250MM</t>
  </si>
  <si>
    <t>vč. mříže</t>
  </si>
  <si>
    <t>Odvodnění a IS 
km cca 2,950 
žlabová vpusť: 1=1,000 [A]</t>
  </si>
  <si>
    <t>61</t>
  </si>
  <si>
    <t>897624</t>
  </si>
  <si>
    <t>VPUSŤ ŠTĚRBINOVÝCH ŽLABŮ Z BETON DÍLCŮ SV. ŠÍŘKY DO 250MM</t>
  </si>
  <si>
    <t>Odvodnění a IS 
km 1,665 - 1,843 
žlabová vpusť: 8=8,000 [A]</t>
  </si>
  <si>
    <t>62</t>
  </si>
  <si>
    <t>897724</t>
  </si>
  <si>
    <t>ČISTÍCÍ KUSY ŠTĚRBIN ŽLABŮ Z BETON DÍLCŮ SV. ŠÍŘKY DO 250MM</t>
  </si>
  <si>
    <t>Odvodnění a IS 
km 1,665 - 1,843 
čistící kusy: 5=5,000 [A]</t>
  </si>
  <si>
    <t>63</t>
  </si>
  <si>
    <t>89921</t>
  </si>
  <si>
    <t>VÝŠKOVÁ ÚPRAVA POKLOPŮ</t>
  </si>
  <si>
    <t>Odvodnění a IS 
výšková rektifikace a pročištění obrubníkové vpusti: 4=4,000 [A] 
výšková rektifikace povrchových znaků IS - velký poklop: 80=80,000 [B] 
Celkem: A+B=84,000 [C]</t>
  </si>
  <si>
    <t>64</t>
  </si>
  <si>
    <t>89922</t>
  </si>
  <si>
    <t>VÝŠKOVÁ ÚPRAVA MŘÍŽÍ</t>
  </si>
  <si>
    <t>Odvodnění a IS 
výšková rektifikace a pročištění uliční vpusti: 36=36,000 [A]</t>
  </si>
  <si>
    <t>65</t>
  </si>
  <si>
    <t>89923</t>
  </si>
  <si>
    <t>VÝŠKOVÁ ÚPRAVA KRYCÍCH HRNCŮ</t>
  </si>
  <si>
    <t>Odvodnění a IS 
výšková rektifikace povrchových znaků IS - malý poklop: 135=135,000 [A]</t>
  </si>
  <si>
    <t>66</t>
  </si>
  <si>
    <t>89980</t>
  </si>
  <si>
    <t>TELEVIZNÍ PROHLÍDKA POTRUBÍ</t>
  </si>
  <si>
    <t>67</t>
  </si>
  <si>
    <t>899901</t>
  </si>
  <si>
    <t>PŘEPOJENÍ PŘÍPOJEK</t>
  </si>
  <si>
    <t>dle počtu nových a posouvaných vpustí, čerpáno dle skutečnosti</t>
  </si>
  <si>
    <t>Ostatní konstrukce a práce</t>
  </si>
  <si>
    <t>68</t>
  </si>
  <si>
    <t>9113A1</t>
  </si>
  <si>
    <t>SVODIDLO OCEL SILNIČ JEDNOSTR, ÚROVEŇ ZADRŽ N1, N2 - DODÁVKA A MONTÁŽ</t>
  </si>
  <si>
    <t>úroveň zadržení N2</t>
  </si>
  <si>
    <t>Dopravní zařízení 
km 3,06013 – 3,07513  
výměna poškozeného ocelového svodidla včetně náběhového kusu: 15=15,000 [A]</t>
  </si>
  <si>
    <t>69</t>
  </si>
  <si>
    <t>9113A3</t>
  </si>
  <si>
    <t>SVODIDLO OCEL SILNIČ JEDNOSTR, ÚROVEŇ ZADRŽ N1, N2 - DEMONTÁŽ S PŘESUNEM</t>
  </si>
  <si>
    <t>POZN.: Povinný odkup zhotovitelem!</t>
  </si>
  <si>
    <t>70</t>
  </si>
  <si>
    <t>911CB3</t>
  </si>
  <si>
    <t>SVODIDLO BETON, ÚROVEŇ ZADRŽ H1 VÝŠ 0,8M - DEMONTÁŽ S PŘESUNEM</t>
  </si>
  <si>
    <t>Dopravní zařízení 
odstranění betonového svodidla výšky 800 mm: 14=14,000 [A]</t>
  </si>
  <si>
    <t>71</t>
  </si>
  <si>
    <t>91228</t>
  </si>
  <si>
    <t>SMĚROVÉ SLOUPKY Z PLAST HMOT VČETNĚ ODRAZNÉHO PÁSKU</t>
  </si>
  <si>
    <t>Dopravní zařízení 
sloupky - 
- bílé Z11a/b: 170=170,000 [A] 
- modré Z11e/f: 4=4,000 [B] 
Celkem: A+B=174,000 [C]</t>
  </si>
  <si>
    <t>72</t>
  </si>
  <si>
    <t>91238</t>
  </si>
  <si>
    <t>SMĚROVÉ SLOUPKY Z PLAST HMOT - NÁSTAVCE NA SVODIDLA VČETNĚ ODRAZNÉHO PÁSKU</t>
  </si>
  <si>
    <t>Dopravní zařízení 
sloupky modré Z11e/f - nástavce na sv.: 6=6,000 [A]</t>
  </si>
  <si>
    <t>73</t>
  </si>
  <si>
    <t>91297.R</t>
  </si>
  <si>
    <t>DOPRAVNÍ ZRCADLO - DEMONTÁŽ A ZPĚTNÁ MONTÁŽ NA NOVÝ SLOUPEK</t>
  </si>
  <si>
    <t>vč. demontáže a odkupu původního sloupku</t>
  </si>
  <si>
    <t>Dopravní zařízení 
demontáž stávajícího zrcadla, očištění, uskladnění a následná zpětná montáž vč. nového sloupku: 1=1,000 [A]</t>
  </si>
  <si>
    <t>74</t>
  </si>
  <si>
    <t>914131</t>
  </si>
  <si>
    <t>DOPRAVNÍ ZNAČKY ZÁKLADNÍ VELIKOSTI OCELOVÉ FÓLIE TŘ 2 - DODÁVKA A MONTÁŽ</t>
  </si>
  <si>
    <t>Svislé dopravní značení 
osazení nového SDZ - 
- na nový sloupek - 1 značka/1 sloupek: 4=4,000 [A] 
- na původní sloupek - 1 značka: 10=10,000 [B] 
- na původní sloupek - 2 značky: 2*2=4,000 [C] 
- na stožář VO: 1=1,000 [D] 
Celkem: A+B+C+D=19,000 [E]</t>
  </si>
  <si>
    <t>75</t>
  </si>
  <si>
    <t>914132</t>
  </si>
  <si>
    <t>DOPRAVNÍ ZNAČKY ZÁKLADNÍ VELIKOSTI OCELOVÉ FÓLIE TŘ 2 - MONTÁŽ S PŘEMÍSTĚNÍM</t>
  </si>
  <si>
    <t>Svislé dopravní značení 
osazení původního SDZ - 
- na nový sloupek - 1 značka/1 sloupek: 4=4,000 [A] 
- na původní sloupek - 1 značka/1 sloupek: 1=1,000 [B] 
Celkem: A+B=5,000 [C]</t>
  </si>
  <si>
    <t>76</t>
  </si>
  <si>
    <t>914133</t>
  </si>
  <si>
    <t>DOPRAVNÍ ZNAČKY ZÁKLADNÍ VELIKOSTI OCELOVÉ FÓLIE TŘ 2 - DEMONTÁŽ</t>
  </si>
  <si>
    <t>Svislé dopravní značení 
demontáž původního SDZ - 
- 1 značka/1 sloupek: 2+10=12,000 [A] 
- 2 značky/1 sloupek: 2*2=4,000 [B] 
- 3 značky/1 sloupek: 1*3=3,000 [C] 
Celkem: A+B+C=19,000 [D]</t>
  </si>
  <si>
    <t>77</t>
  </si>
  <si>
    <t>s uskladněním pro zpětné použití</t>
  </si>
  <si>
    <t>Svislé dopravní značení 
demontáž původního SDZ - 
- 1 značka/1 sloupek: 1=1,000 [A] 
- 2 značky/1 sloupek: 2*1=2,000 [B] 
Celkem: A+B=3,000 [C]</t>
  </si>
  <si>
    <t>78</t>
  </si>
  <si>
    <t>914231</t>
  </si>
  <si>
    <t>DOPRAVNÍ ZNAČKY ZVĚTŠENÉ VELIKOSTI OCELOVÉ FÓLIE TŘ 2 - DODÁVKA A MONTÁŽ</t>
  </si>
  <si>
    <t>IP6 s rámečkem</t>
  </si>
  <si>
    <t>Svislé dopravní značení 
osazení nového SDZ - 
- na nový sloupek - 1 značka/1 sloupek: 2=2,000 [A]</t>
  </si>
  <si>
    <t>79</t>
  </si>
  <si>
    <t>914431.R</t>
  </si>
  <si>
    <t>DOPRAVNÍ ZNAČKY 100X200CM OCELOVÉ FÓLIE TŘ 2 - DODÁVKA A MONTÁŽ</t>
  </si>
  <si>
    <t>rozměr nové značky 1,0 x 2,0 m - IS9b (plech)</t>
  </si>
  <si>
    <t>Svislé dopravní značení 
osazení nového SDZ - 
- na nový sloupek - 1 značka/2 sloupky: 2=2,000 [A]</t>
  </si>
  <si>
    <t>80</t>
  </si>
  <si>
    <t>914523</t>
  </si>
  <si>
    <t>DOPRAV ZNAČ VELKOPLOŠ OCEL LAMELY FÓLIE TŘ 2 - DEMONTÁŽ</t>
  </si>
  <si>
    <t>Svislé dopravní značení 
demontáž stáv. velkoplošné IS9b orient. rozm. 3x4m: 2*3,0*4,0=24,000 [A]</t>
  </si>
  <si>
    <t>81</t>
  </si>
  <si>
    <t>914913</t>
  </si>
  <si>
    <t>SLOUPKY A STOJKY DZ Z OCEL TRUBEK ZABETON DEMONTÁŽ</t>
  </si>
  <si>
    <t>POZN.: Povinný odkup kovového materiálu zhotovitelem! 
Ostatní vč. likvidace (malé množství)</t>
  </si>
  <si>
    <t>Svislé dopravní značení 
demontáž původních sloupků SDZ (část přesun): 2+1+1+1+1=6,000 [A]</t>
  </si>
  <si>
    <t>82</t>
  </si>
  <si>
    <t>914921</t>
  </si>
  <si>
    <t>SLOUPKY A STOJKY DOPRAVNÍCH ZNAČEK Z OCEL TRUBEK DO PATKY - DODÁVKA A MONTÁŽ</t>
  </si>
  <si>
    <t>Svislé dopravní značení 
nové slopuky SDZ - 
- k novým značkám: 4+2+2*2=10,000 [A] 
- k původním značkám: 4=4,000 [B] 
Celkem: A+B=14,000 [C]</t>
  </si>
  <si>
    <t>83</t>
  </si>
  <si>
    <t>914922</t>
  </si>
  <si>
    <t>SLOUPKY A STOJKY DZ Z OCEL TRUBEK DO PATKY MONTÁŽ S PŘESUNEM</t>
  </si>
  <si>
    <t>Svislé dopravní značení 
montáž původních sloupků SDZ (přesun): 1=1,000 [A]</t>
  </si>
  <si>
    <t>84</t>
  </si>
  <si>
    <t>914983</t>
  </si>
  <si>
    <t>SLOUPKY A STOJKY DZ Z PŘÍHRAD KONSTR DEMONTÁŽ</t>
  </si>
  <si>
    <t>Svislé dopravní značení 
demontáž stáv. velkoplošné IS9b - sloupky: 2*2=4,000 [A]</t>
  </si>
  <si>
    <t>85</t>
  </si>
  <si>
    <t>915111</t>
  </si>
  <si>
    <t>VODOROVNÉ DOPRAVNÍ ZNAČENÍ BARVOU HLADKÉ - DODÁVKA A POKLÁDKA</t>
  </si>
  <si>
    <t>1. fáze VDZ, vč. předznačení (vč. příp. vyznačení operativního místa pro realizaci VDZ za provozu, dle TP66)</t>
  </si>
  <si>
    <t>Vodorovné dopravní značení - 
- podélné, příčné a šikmé čáry: 1500=1 500,000 [A] 
- přechod pro chodce - V7a: 140=140,000 [B] 
- trojúhelníky - V17: 2=2,000 [C] 
- symbol SDZ - Dej přednost v jízdě!: 1,5=1,500 [D] 
- zastávka BUS 3x16 m - V11a: 10*8,5=85,000 [E] 
Celkem: A+B+C+D+E=1 728,500 [F]</t>
  </si>
  <si>
    <t>86</t>
  </si>
  <si>
    <t>915211</t>
  </si>
  <si>
    <t>VODOROVNÉ DOPRAVNÍ ZNAČENÍ PLASTEM HLADKÉ - DODÁVKA A POKLÁDKA</t>
  </si>
  <si>
    <t>2. fáze VDZ (vč. vyznačení operativního místa pro realizaci VDZ za provozu, dle TP66)</t>
  </si>
  <si>
    <t>Vodorovné dopravní značení - 
- přechod pro chodce - V7a: 140=140,000 [A] 
- trojúhelníky - V17: 2=2,000 [B] 
- symbol SDZ - Dej přednost v jízdě!: 1,5=1,500 [C] 
- zastávka BUS 3x16 m - V11a: 10*8,5=85,000 [D] 
Celkem: A+B+C+D=228,500 [E]</t>
  </si>
  <si>
    <t>87</t>
  </si>
  <si>
    <t>915221</t>
  </si>
  <si>
    <t>VODOR DOPRAV ZNAČ PLASTEM STRUKTURÁLNÍ NEHLUČNÉ - DOD A POKLÁDKA</t>
  </si>
  <si>
    <t>2. fáze VDZ (vč. vyznačení operativního místa pro realizaci VDZ za provozu, dle TP66) 
s příp. provedením vodících čar mimo obec ve zvučící úpravě (dle požadavku DI)</t>
  </si>
  <si>
    <t>Vodorovné dopravní značení - 
- podélné, příčné a šikmé čáry: 1500=1 500,000 [A]</t>
  </si>
  <si>
    <t>88</t>
  </si>
  <si>
    <t>91552</t>
  </si>
  <si>
    <t>VODOR DOPRAV ZNAČ - PÍSMENA</t>
  </si>
  <si>
    <t>Vodorovné dopravní značení - 
- zastávka BUS 3x16 m - V11a: 10*2*3=60,000 [D]</t>
  </si>
  <si>
    <t>89</t>
  </si>
  <si>
    <t>915621</t>
  </si>
  <si>
    <t>VODOR DOPRAV ZNAČ - KNOFLÍKY TRVALÉ ZAPUŠTĚNÉ - DOD A POKLÁD</t>
  </si>
  <si>
    <t>Dopravní zařízení 
dopravní knoflík bílé barvy (Z10): 5=5,000 [A]</t>
  </si>
  <si>
    <t>90</t>
  </si>
  <si>
    <t>91692</t>
  </si>
  <si>
    <t>ZVÝRAZŇUJÍCÍ SLOUPKY PLASTOVÉ</t>
  </si>
  <si>
    <t>Dopravní zařízení 
sloupky červené kruhové (na vjezdech) Z11g: 24=24,000 [A]</t>
  </si>
  <si>
    <t>91</t>
  </si>
  <si>
    <t>917224</t>
  </si>
  <si>
    <t>SILNIČNÍ A CHODNÍKOVÉ OBRUBY Z BETONOVÝCH OBRUBNÍKŮ ŠÍŘ 150MM</t>
  </si>
  <si>
    <t>Silniční obruby 150/250mm, přímé i obloukové prvky do betonového lože s opěrou</t>
  </si>
  <si>
    <t>Nové konstrukce 
Nové obruby dle situace: 455=455,000 [A] 
Náhrada starých vybouraných obrub: 140=140,000 [B] 
Opravné práce 
km 1,644 - 2,141 
Náhrada stávajících betonových obrubníků 150x250 mm, určených k opětovnému použití (předpoklad 20%): 575*0,2=115,000 [C] 
úsek celé stavby mimo km 1,644 - 2,141 
Náhrada poškozených stávajících betonových obrubníků (výšková rektifikace) 150x250 mm (předpoklad 50%): 2200*0,5=1 100,000 [D] 
Celkem: A+B+C+D=1 810,000 [E]</t>
  </si>
  <si>
    <t>92</t>
  </si>
  <si>
    <t>91781</t>
  </si>
  <si>
    <t>VÝŠKOVÁ ÚPRAVA OBRUBNÍKŮ BETONOVÝCH</t>
  </si>
  <si>
    <t>vč. odvozu a uložení materiálu po očištění obrub na recyklační středisko / trvalou skládku dle dispozic zhotovitele</t>
  </si>
  <si>
    <t>Opravné práce 
km 1,644 - 2,141 
Rozebrání stávajících betonových obrubníků 150x250 mm, určených k opětovnému použití na stavbě, včetně vybourání betonového lože, očištění obrubníků, uložení obruníků k opětovnému použití a následné uložení do nového betonového lože s opěrou (předpoklad 80%): 565*0,8=452,000 [A] 
Výšková rektifikace stávajících betonových obrubníků 150x250 mm, včetně vybourání betonového lože, očištění obrubníků, uložení obruníků k opětovnému použití a následné uložení do nového betonového lože s opěrou (předpoklad 50%): 2200*0,5=1 100,000 [B] 
Celkem: A+B=1 552,000 [C]</t>
  </si>
  <si>
    <t>93</t>
  </si>
  <si>
    <t>9181B5</t>
  </si>
  <si>
    <t>ČELA PROPUSTU Z TRUB DN DO 400MM Z BETONU DO C 30/37</t>
  </si>
  <si>
    <t>beton C30/37-XF4 
(základ z betonu C25/30-XF3 ; podkladní beton C12/15-XF0)</t>
  </si>
  <si>
    <t>Odvodnění a IS 
km 3,490 
obnova trubního propustku - čela propustku: 2=2,000 [A]</t>
  </si>
  <si>
    <t>94</t>
  </si>
  <si>
    <t>9181D5</t>
  </si>
  <si>
    <t>ČELA PROPUSTU Z TRUB DN DO 600MM Z BETONU DO C 30/37</t>
  </si>
  <si>
    <t>Odvodnění a IS 
km 0,005 
obnova trubního propustku - čelo propustku: 1=1,000 [A]</t>
  </si>
  <si>
    <t>95</t>
  </si>
  <si>
    <t>9183B2</t>
  </si>
  <si>
    <t>PROPUSTY Z TRUB DN 400MM ŽELEZOBETONOVÝCH</t>
  </si>
  <si>
    <t>vč. podkladků</t>
  </si>
  <si>
    <t>Odvodnění a IS 
km 3,490 
obnova trubního propustku - nový propust - odhad (čerpáno dle skutečnosti): 13,0=13,000 [A]</t>
  </si>
  <si>
    <t>96</t>
  </si>
  <si>
    <t>9183D2</t>
  </si>
  <si>
    <t>PROPUSTY Z TRUB DN 600MM ŽELEZOBETONOVÝCH</t>
  </si>
  <si>
    <t>Odvodnění a IS 
km 0,005 
obnova trubního propustku - nový propust - odhad (čerpáno dle skutečnosti): 15,5=15,500 [A]</t>
  </si>
  <si>
    <t>97</t>
  </si>
  <si>
    <t>918513</t>
  </si>
  <si>
    <t>ČELA PROPUSTU Z KAMENE - OBKLAD</t>
  </si>
  <si>
    <t>Odvodnění a IS 
km 0,005 
obnova trubního propustku - odláždění u čela propustku - odhad (čerpáno dle skutečnosti): 1,0=1,000 [A] 
km 3,490 
obnova trubního propustku - odláždění u čela propustku - odhad (čerpáno dle skutečnosti): 2*1,0=2,000 [B] 
Celkem: A+B=3,000 [C]</t>
  </si>
  <si>
    <t>98</t>
  </si>
  <si>
    <t>919111</t>
  </si>
  <si>
    <t>ŘEZÁNÍ ASFALTOVÉHO KRYTU VOZOVEK TL DO 50MM</t>
  </si>
  <si>
    <t>zaříznutí hrany stávajícího asfaltu pro dobalení nové obrusné vrstvy</t>
  </si>
  <si>
    <t>99</t>
  </si>
  <si>
    <t>931324</t>
  </si>
  <si>
    <t>TĚSNĚNÍ DILATAČ SPAR ASF ZÁLIVKOU MODIFIK PRŮŘ DO 400MM2</t>
  </si>
  <si>
    <t>zálivka spáry za horka typu N2 vč. provedení adhezního nátěru ploch před aplikací zálivky (rozměry min. 12/25 mm)</t>
  </si>
  <si>
    <t>100</t>
  </si>
  <si>
    <t>935162</t>
  </si>
  <si>
    <t>MIKROŠTĚRBINOVÉ ŽLABY S PŘERUŠOVANOU ŠTĚRBINOU S VNITŘNÍM SPÁDEM</t>
  </si>
  <si>
    <t>šířka 220 mm, třída zatížení D400, uložený do betonového lože s opěrou C20/25nXF3 (vykázáno zvlášť i pro vpustě a čistící kusy)</t>
  </si>
  <si>
    <t>Odvodnění a IS 
km 1,665 - 1,843 
nový betonový štěrbinový žlab s vnitřním spádem: 177=177,000 [A] 
odpočet žlabových vpustí a čistících kusů (dl. 1,0m): -8-5=-13,000 [B] 
Celkem: A+B=164,000 [C]</t>
  </si>
  <si>
    <t>101</t>
  </si>
  <si>
    <t>935213</t>
  </si>
  <si>
    <t>PŘEDLÁŽDĚNÍ ŽLABŮ Z TVÁRNIC ŠÍŘ DO 600MM</t>
  </si>
  <si>
    <t>vč. likvidace příp. odpadu (malé množství)</t>
  </si>
  <si>
    <t>Odvodnění a IS 
pročištění a výšková rektifikace betonové žlabovky do betonového lože C20/25nXF3: 25=25,000 [A]</t>
  </si>
  <si>
    <t>102</t>
  </si>
  <si>
    <t>93554</t>
  </si>
  <si>
    <t>ŽLABY Z DÍLCŮ Z BETONU SVĚTLÉ ŠÍŘKY DO 250MM VČET MŘÍŽÍ</t>
  </si>
  <si>
    <t>šířky 220 mm, do betonového lože C20/25nXF3 (vykázáno zvlášť i pro vpusť), s litinovou mříží, třída zatížení D400, včetně připojení na stávající přípojku (náhrada za vybouraný stávající žlab - vč. příp. zemních prací)</t>
  </si>
  <si>
    <t>Odvodnění a IS 
km cca 2,950 
nový betonový odvodňovací žlab: 22=22,000 [A] 
odpočet žlabové vpusti (dl. 1,0m): -1=-1,000 [B] 
Celkem: A+B=21,000 [C]</t>
  </si>
  <si>
    <t>103</t>
  </si>
  <si>
    <t>93818</t>
  </si>
  <si>
    <t>OČIŠTĚNÍ ASFALT VOZOVEK ZAMETENÍM</t>
  </si>
  <si>
    <t>před provedením 2. fáze VDZ (plošně), vč. likvidace odpadu</t>
  </si>
  <si>
    <t>104</t>
  </si>
  <si>
    <t>966168</t>
  </si>
  <si>
    <t>BOURÁNÍ KONSTRUKCÍ ZE ŽELEZOBETONU S ODVOZEM DO 20KM</t>
  </si>
  <si>
    <t>Bourací a zemní práce 
km 0,005 
obnova trubního propustku - vybourání stávajícího čela propustku - odhad (čerpáno dle skutečnosti): 1,5=1,500 [A] 
km 3,490 
obnova trubního propustku - vybourání stávajícího čela propustku - odhad (čerpáno dle skutečnosti): 3,0=3,000 [B] 
Celkem: A+B=4,500 [C]</t>
  </si>
  <si>
    <t>105</t>
  </si>
  <si>
    <t>966358</t>
  </si>
  <si>
    <t>BOURÁNÍ PROPUSTŮ Z TRUB DN DO 600MM</t>
  </si>
  <si>
    <t>vč. odvozu a uložení na recyklační středisko / trvalou skládku dle dispozic zhotovitele</t>
  </si>
  <si>
    <t>Bourací a zemní práce 
km 0,005 
obnova trubního propustku - vybourání stávajícího potrubí - odhad (čerpáno dle skutečnosti): 15,5=15,500 [A] 
km 3,490 
obnova trubního propustku - vybourání stávajícího potrubí - odhad (čerpáno dle skutečnosti): 13,0=13,000 [B] 
Celkem: A+B=28,500 [C]</t>
  </si>
  <si>
    <t>106</t>
  </si>
  <si>
    <t>96653</t>
  </si>
  <si>
    <t>ODSTRANĚNÍ ŽLABŮ Z DÍLCŮ (VČET ŠTĚRBINOVÝCH) ŠÍŘKY 200MM</t>
  </si>
  <si>
    <t>Bourací a zemní práce 
km cca 2,950 
vybourání betonového odvodňovacího žlabu šířky 200 mm s litinovou mříží, včetně betonového lože: 20=20,000 [A]</t>
  </si>
  <si>
    <t>107</t>
  </si>
  <si>
    <t>96687</t>
  </si>
  <si>
    <t>VYBOURÁNÍ ULIČNÍCH VPUSTÍ KOMPLETNÍCH</t>
  </si>
  <si>
    <t>Odvodnění a IS 
zrušení uliční vpusti, včetně přípojky, zemních prací: 8=8,000 [A] 
vybourání horské vpusti, pročištění stávající přípojky, včetně zemních prací: 1=1,000 [B] 
Celkem: A+B=9,000 [C]</t>
  </si>
  <si>
    <t>SO 181</t>
  </si>
  <si>
    <t>Přechodné dopravní značení</t>
  </si>
  <si>
    <t>02720</t>
  </si>
  <si>
    <t>POMOC PRÁCE ZŘÍZ NEBO ZAJIŠŤ REGULACI A OCHRANU DOPRAVY</t>
  </si>
  <si>
    <t>Projednání a zajištění povolení DIO s DO, zajištění DIR pro celou stavbu.</t>
  </si>
  <si>
    <t>02940</t>
  </si>
  <si>
    <t>OSTATNÍ POŽADAVKY - VYPRACOVÁNÍ DOKUMENTACE</t>
  </si>
  <si>
    <t>Vypracování podrobného projektu DIO</t>
  </si>
  <si>
    <t>914001.R</t>
  </si>
  <si>
    <t>DOPRAVNĚ INŽENÝRSKÉ OPATŘENÍ - 1. ETAPA</t>
  </si>
  <si>
    <t>DIO Etapa 1 (dl. obj. trasy 4300 m, doba trvání cca 2 měsíce, skutečnost dle harmonogramu / nabídky zhotovitele) 
položka zahrnuje - 
- osazení DZ vč. příslušenství dle TP66, jeho pravidelná údržba vč. příp. dílčích posunů, výměn poškozených DZ / příslušenství a následná demontáž a odklizení DZ vč. příslušenství po ukončení platnosti 
- příp. řízení provozu proškolenými pracovníky 
- dočasné zakrytí nebo úpravu stávajícího DZ v rozporu s DIO</t>
  </si>
  <si>
    <t>914002.R</t>
  </si>
  <si>
    <t>DOPRAVNĚ INŽENÝRSKÉ OPATŘENÍ - 2. ETAPA</t>
  </si>
  <si>
    <t>DIO Etapa 2 (dl. obj. trasy 3800 m, doba trvání cca 2 měsíce, skutečnost dle harmonogramu / nabídky zhotovitele) 
položka zahrnuje - 
- osazení DZ vč. příslušenství dle TP66, jeho pravidelná údržba vč. příp. dílčích posunů, výměn poškozených DZ / příslušenství a následná demontáž a odklizení DZ vč. příslušenství po ukončení platnosti 
- příp. řízení provozu proškolenými pracovníky 
- dočasné zakrytí nebo úpravu stávajícího DZ v rozporu s DIO</t>
  </si>
  <si>
    <t>914003.R</t>
  </si>
  <si>
    <t>DOPRAVNĚ INŽENÝRSKÉ OPATŘENÍ - 3. ETAPA</t>
  </si>
  <si>
    <t>DIO Etapa 3 (dl. obj. trasy 3100 m, doba trvání cca 1,5 měsíce, skutečnost dle harmonogramu / nabídky zhotovitele) 
položka zahrnuje - 
- osazení DZ vč. příslušenství dle TP66, jeho pravidelná údržba vč. příp. dílčích posunů, výměn poškozených DZ / příslušenství a následná demontáž a odklizení DZ vč. příslušenství po ukončení platnosti 
- příp. řízení provozu proškolenými pracovníky 
- dočasné zakrytí nebo úpravu stávajícího DZ v rozporu s DIO</t>
  </si>
  <si>
    <t>VON</t>
  </si>
  <si>
    <t>Vedlejší a ostatní náklady</t>
  </si>
  <si>
    <t>02520</t>
  </si>
  <si>
    <t>ZKOUŠENÍ MATERIÁLŮ NEZÁVISLOU ZKUŠEBNOU</t>
  </si>
  <si>
    <t>dodatečné zatřídění asfaltů (PAU)</t>
  </si>
  <si>
    <t>02620</t>
  </si>
  <si>
    <t>ZKOUŠENÍ KONSTRUKCÍ A PRACÍ NEZÁVISLOU ZKUŠEBNOU</t>
  </si>
  <si>
    <t>Zkoušky pláně, odhadem 50ks, vč. vyhodnocení 
POZN.: Položka bude čerpána pouze v rozsahu dle pokynů investora!</t>
  </si>
  <si>
    <t>02710</t>
  </si>
  <si>
    <t>PR</t>
  </si>
  <si>
    <t>POMOC PRÁCE ZŘÍZ NEBO ZAJIŠŤ OBJÍŽĎKY A PŘÍSTUP CESTY</t>
  </si>
  <si>
    <t>Náklady na opravu poškozených komunikací na objízdných trasách - PRELIMINÁŘ - PEVNÁ CENA 2.000.000,- Kč bez DPH 
POZN.: Položka bude čerpána pouze v rozsahu a se souhlasem investora!</t>
  </si>
  <si>
    <t>02730</t>
  </si>
  <si>
    <t>POMOC PRÁCE ZŘÍZ NEBO ZAJIŠŤ OCHRANU INŽENÝRSKÝCH SÍTÍ</t>
  </si>
  <si>
    <t>Vytýčení inženýrských sítí jejich správci</t>
  </si>
  <si>
    <t>029111</t>
  </si>
  <si>
    <t>OSTATNÍ POŽADAVKY - GEODETICKÉ ZAMĚŘENÍ - DÉLKOVÉ</t>
  </si>
  <si>
    <t>HM</t>
  </si>
  <si>
    <t>vytyčení a měření během výstavby 
zaměření skutečného provedení stavby</t>
  </si>
  <si>
    <t>dle staničení ; ZÚ - KÚ 4,52575 km: 45,258=45,258 [A]</t>
  </si>
  <si>
    <t>pasportizace stavu nemovitostí přiléhajících ke stavbě před a po realizaci stavby, vč. vyhodnocení</t>
  </si>
  <si>
    <t>pasportizace objízdných tras před a po realizaci stavby, vč. vyhodnocení</t>
  </si>
  <si>
    <t>02943</t>
  </si>
  <si>
    <t>OSTATNÍ POŽADAVKY - VYPRACOVÁNÍ RDS</t>
  </si>
  <si>
    <t>02944</t>
  </si>
  <si>
    <t>OSTAT POŽADAVKY - DOKUMENTACE SKUTEČ PROVEDENÍ V DIGIT FORMĚ</t>
  </si>
  <si>
    <t>vč. tištěné formy dle SOD</t>
  </si>
  <si>
    <t>02945</t>
  </si>
  <si>
    <t>OSTAT POŽADAVKY - GEOMETRICKÝ PLÁN</t>
  </si>
  <si>
    <t>02946</t>
  </si>
  <si>
    <t>OSTAT POŽADAVKY - FOTODOKUMENTACE</t>
  </si>
  <si>
    <t>Zdokumentování přípravy, průběhu a ukončení výstavby (předání)</t>
  </si>
  <si>
    <t>02960</t>
  </si>
  <si>
    <t>OSTATNÍ POŽADAVKY - ODBORNÝ DOZOR</t>
  </si>
  <si>
    <t>dozor zodpovědného geotechnika stavby a jeho účast na stavbě, vč. vyhodnocení podloží a materiálů pro upřesnění receptur RS CA a sanaci krajnic</t>
  </si>
  <si>
    <t>02990</t>
  </si>
  <si>
    <t>OSTATNÍ POŽADAVKY - INFORMAČNÍ TABULE</t>
  </si>
  <si>
    <t>Označení stavby dle požadavku zadavatele: 
"Tabule STŘEDOČESKÝ KRAJ, OMLOUVÁME SE ZA DOČASNÉ OMEZENÍ" 2ks 
"Informační tabule v průběhu stavby – Zhotovitel, TDS, cena, a další povinné údaje  (Povinný min. rozměr dočas. billboardu je 2,1 x 2,2m)" 2ks</t>
  </si>
  <si>
    <t>03100</t>
  </si>
  <si>
    <t>ZAŘÍZENÍ STAVENIŠTĚ - ZŘÍZENÍ, PROVOZ, DEMONTÁŽ</t>
  </si>
  <si>
    <t>Vzhledem k režimu stavby ZS formou uskladnění strojů, zajištění mezideponií ap., zahrnuje - 
- projednání, zřízení ploch ZS, provoz, údržba, přesuny a likvidace, uvedení ploch ZS do původního, resp. dohodnutého stavu 
- zahrnuje veškeré zázemí zhotovitele k vypracování díla, vč. např. ostrahy staveniště a vybavení</t>
  </si>
  <si>
    <t>03350</t>
  </si>
  <si>
    <t>SLUŽBY ZAJIŠŤUJÍCÍ REGUL, PŘEVED A OCHRANU VEŘEJ DOPRAVY</t>
  </si>
  <si>
    <t>Náklady na převedení autobusové dopravy na objízdné trasy - PRELIMINÁŘ - PEVNÁ CENA 150.000,- Kč bez DPH 
POZN.: Položka bude čerpána pouze v rozsahu a se souhlasem investora!</t>
  </si>
  <si>
    <t>12911.R</t>
  </si>
  <si>
    <t>ČIŠTĚNÍ VOZOVEK OD NÁNOSU BĚHEM VÝSTAVBY</t>
  </si>
  <si>
    <t>Čištění komunikací a prostor dotčených výstavbou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</si>
</sst>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vertical="top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SUM(C10:C13)</f>
      </c>
      <c r="D6" s="1"/>
      <c r="E6" s="1"/>
    </row>
    <row r="7" spans="1:5" ht="12.75" customHeight="1">
      <c r="A7" s="1"/>
      <c r="B7" s="4" t="s">
        <v>5</v>
      </c>
      <c r="C7" s="7">
        <f>SUM(E10:E13)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001'!I3</f>
      </c>
      <c r="D10" s="21">
        <f>'SO 001'!O2</f>
      </c>
      <c r="E10" s="21">
        <f>C10+D10</f>
      </c>
    </row>
    <row r="11" spans="1:5" ht="12.75" customHeight="1">
      <c r="A11" s="20" t="s">
        <v>53</v>
      </c>
      <c r="B11" s="20" t="s">
        <v>54</v>
      </c>
      <c r="C11" s="21">
        <f>'SO 101'!I3</f>
      </c>
      <c r="D11" s="21">
        <f>'SO 101'!O2</f>
      </c>
      <c r="E11" s="21">
        <f>C11+D11</f>
      </c>
    </row>
    <row r="12" spans="1:5" ht="12.75" customHeight="1">
      <c r="A12" s="20" t="s">
        <v>542</v>
      </c>
      <c r="B12" s="20" t="s">
        <v>543</v>
      </c>
      <c r="C12" s="21">
        <f>'SO 181'!I3</f>
      </c>
      <c r="D12" s="21">
        <f>'SO 181'!O2</f>
      </c>
      <c r="E12" s="21">
        <f>C12+D12</f>
      </c>
    </row>
    <row r="13" spans="1:5" ht="12.75" customHeight="1">
      <c r="A13" s="20" t="s">
        <v>559</v>
      </c>
      <c r="B13" s="20" t="s">
        <v>560</v>
      </c>
      <c r="C13" s="21">
        <f>VON!I3</f>
      </c>
      <c r="D13" s="21">
        <f>VON!O2</f>
      </c>
      <c r="E13" s="21">
        <f>C13+D13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38.25">
      <c r="A10" s="35" t="s">
        <v>50</v>
      </c>
      <c r="E10" s="36" t="s">
        <v>51</v>
      </c>
    </row>
    <row r="11" spans="1:5" ht="12.75">
      <c r="A11" s="37" t="s">
        <v>52</v>
      </c>
      <c r="E11" s="38" t="s">
        <v>47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0+O8+O21+O106+O116+O123+O175+O215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53</v>
      </c>
      <c r="I3" s="39">
        <f>0+I8+I21+I106+I116+I123+I175+I215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53</v>
      </c>
      <c r="D4" s="6"/>
      <c r="E4" s="18" t="s">
        <v>54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</f>
      </c>
      <c r="R8">
        <f>0+O9+O12+O15+O18</f>
      </c>
    </row>
    <row r="9" spans="1:16" ht="12.75">
      <c r="A9" s="25" t="s">
        <v>45</v>
      </c>
      <c r="B9" s="29" t="s">
        <v>29</v>
      </c>
      <c r="C9" s="29" t="s">
        <v>55</v>
      </c>
      <c r="D9" s="25" t="s">
        <v>56</v>
      </c>
      <c r="E9" s="30" t="s">
        <v>57</v>
      </c>
      <c r="F9" s="31" t="s">
        <v>58</v>
      </c>
      <c r="G9" s="32">
        <v>571.095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59</v>
      </c>
    </row>
    <row r="11" spans="1:5" ht="114.75">
      <c r="A11" s="40" t="s">
        <v>52</v>
      </c>
      <c r="E11" s="38" t="s">
        <v>60</v>
      </c>
    </row>
    <row r="12" spans="1:16" ht="12.75">
      <c r="A12" s="25" t="s">
        <v>45</v>
      </c>
      <c r="B12" s="29" t="s">
        <v>23</v>
      </c>
      <c r="C12" s="29" t="s">
        <v>55</v>
      </c>
      <c r="D12" s="25" t="s">
        <v>61</v>
      </c>
      <c r="E12" s="30" t="s">
        <v>57</v>
      </c>
      <c r="F12" s="31" t="s">
        <v>58</v>
      </c>
      <c r="G12" s="32">
        <v>2233.76</v>
      </c>
      <c r="H12" s="33">
        <v>0</v>
      </c>
      <c r="I12" s="34">
        <f>ROUND(ROUND(H12,2)*ROUND(G12,3),2)</f>
      </c>
      <c r="O12">
        <f>(I12*21)/100</f>
      </c>
      <c r="P12" t="s">
        <v>23</v>
      </c>
    </row>
    <row r="13" spans="1:5" ht="12.75">
      <c r="A13" s="35" t="s">
        <v>50</v>
      </c>
      <c r="E13" s="36" t="s">
        <v>62</v>
      </c>
    </row>
    <row r="14" spans="1:5" ht="12.75">
      <c r="A14" s="40" t="s">
        <v>52</v>
      </c>
      <c r="E14" s="38" t="s">
        <v>63</v>
      </c>
    </row>
    <row r="15" spans="1:16" ht="12.75">
      <c r="A15" s="25" t="s">
        <v>45</v>
      </c>
      <c r="B15" s="29" t="s">
        <v>22</v>
      </c>
      <c r="C15" s="29" t="s">
        <v>55</v>
      </c>
      <c r="D15" s="25" t="s">
        <v>64</v>
      </c>
      <c r="E15" s="30" t="s">
        <v>57</v>
      </c>
      <c r="F15" s="31" t="s">
        <v>58</v>
      </c>
      <c r="G15" s="32">
        <v>19951.12</v>
      </c>
      <c r="H15" s="33">
        <v>0</v>
      </c>
      <c r="I15" s="34">
        <f>ROUND(ROUND(H15,2)*ROUND(G15,3),2)</f>
      </c>
      <c r="O15">
        <f>(I15*21)/100</f>
      </c>
      <c r="P15" t="s">
        <v>23</v>
      </c>
    </row>
    <row r="16" spans="1:5" ht="12.75">
      <c r="A16" s="35" t="s">
        <v>50</v>
      </c>
      <c r="E16" s="36" t="s">
        <v>65</v>
      </c>
    </row>
    <row r="17" spans="1:5" ht="153">
      <c r="A17" s="40" t="s">
        <v>52</v>
      </c>
      <c r="E17" s="38" t="s">
        <v>66</v>
      </c>
    </row>
    <row r="18" spans="1:16" ht="12.75">
      <c r="A18" s="25" t="s">
        <v>45</v>
      </c>
      <c r="B18" s="29" t="s">
        <v>33</v>
      </c>
      <c r="C18" s="29" t="s">
        <v>67</v>
      </c>
      <c r="D18" s="25" t="s">
        <v>47</v>
      </c>
      <c r="E18" s="30" t="s">
        <v>68</v>
      </c>
      <c r="F18" s="31" t="s">
        <v>58</v>
      </c>
      <c r="G18" s="32">
        <v>927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69</v>
      </c>
    </row>
    <row r="20" spans="1:5" ht="25.5">
      <c r="A20" s="37" t="s">
        <v>52</v>
      </c>
      <c r="E20" s="38" t="s">
        <v>70</v>
      </c>
    </row>
    <row r="21" spans="1:18" ht="12.75" customHeight="1">
      <c r="A21" s="6" t="s">
        <v>43</v>
      </c>
      <c r="B21" s="6"/>
      <c r="C21" s="42" t="s">
        <v>29</v>
      </c>
      <c r="D21" s="6"/>
      <c r="E21" s="27" t="s">
        <v>71</v>
      </c>
      <c r="F21" s="6"/>
      <c r="G21" s="6"/>
      <c r="H21" s="6"/>
      <c r="I21" s="43">
        <f>0+Q21</f>
      </c>
      <c r="O21">
        <f>0+R21</f>
      </c>
      <c r="Q21">
        <f>0+I22+I25+I28+I31+I34+I37+I40+I43+I46+I49+I52+I55+I58+I61+I64+I67+I70+I73+I76+I79+I82+I85+I88+I91+I94+I97+I100+I103</f>
      </c>
      <c r="R21">
        <f>0+O22+O25+O28+O31+O34+O37+O40+O43+O46+O49+O52+O55+O58+O61+O64+O67+O70+O73+O76+O79+O82+O85+O88+O91+O94+O97+O100+O103</f>
      </c>
    </row>
    <row r="22" spans="1:16" ht="12.75">
      <c r="A22" s="25" t="s">
        <v>45</v>
      </c>
      <c r="B22" s="29" t="s">
        <v>35</v>
      </c>
      <c r="C22" s="29" t="s">
        <v>72</v>
      </c>
      <c r="D22" s="25" t="s">
        <v>47</v>
      </c>
      <c r="E22" s="30" t="s">
        <v>73</v>
      </c>
      <c r="F22" s="31" t="s">
        <v>74</v>
      </c>
      <c r="G22" s="32">
        <v>11.4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25.5">
      <c r="A23" s="35" t="s">
        <v>50</v>
      </c>
      <c r="E23" s="36" t="s">
        <v>75</v>
      </c>
    </row>
    <row r="24" spans="1:5" ht="51">
      <c r="A24" s="40" t="s">
        <v>52</v>
      </c>
      <c r="E24" s="38" t="s">
        <v>76</v>
      </c>
    </row>
    <row r="25" spans="1:16" ht="25.5">
      <c r="A25" s="25" t="s">
        <v>45</v>
      </c>
      <c r="B25" s="29" t="s">
        <v>37</v>
      </c>
      <c r="C25" s="29" t="s">
        <v>77</v>
      </c>
      <c r="D25" s="25" t="s">
        <v>47</v>
      </c>
      <c r="E25" s="30" t="s">
        <v>78</v>
      </c>
      <c r="F25" s="31" t="s">
        <v>74</v>
      </c>
      <c r="G25" s="32">
        <v>3037.5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63.75">
      <c r="A26" s="35" t="s">
        <v>50</v>
      </c>
      <c r="E26" s="36" t="s">
        <v>79</v>
      </c>
    </row>
    <row r="27" spans="1:5" ht="165.75">
      <c r="A27" s="40" t="s">
        <v>52</v>
      </c>
      <c r="E27" s="38" t="s">
        <v>80</v>
      </c>
    </row>
    <row r="28" spans="1:16" ht="12.75">
      <c r="A28" s="25" t="s">
        <v>45</v>
      </c>
      <c r="B28" s="29" t="s">
        <v>81</v>
      </c>
      <c r="C28" s="29" t="s">
        <v>82</v>
      </c>
      <c r="D28" s="25" t="s">
        <v>47</v>
      </c>
      <c r="E28" s="30" t="s">
        <v>83</v>
      </c>
      <c r="F28" s="31" t="s">
        <v>74</v>
      </c>
      <c r="G28" s="32">
        <v>648.9</v>
      </c>
      <c r="H28" s="33">
        <v>0</v>
      </c>
      <c r="I28" s="34">
        <f>ROUND(ROUND(H28,2)*ROUND(G28,3),2)</f>
      </c>
      <c r="O28">
        <f>(I28*21)/100</f>
      </c>
      <c r="P28" t="s">
        <v>23</v>
      </c>
    </row>
    <row r="29" spans="1:5" ht="89.25">
      <c r="A29" s="35" t="s">
        <v>50</v>
      </c>
      <c r="E29" s="36" t="s">
        <v>84</v>
      </c>
    </row>
    <row r="30" spans="1:5" ht="140.25">
      <c r="A30" s="40" t="s">
        <v>52</v>
      </c>
      <c r="E30" s="38" t="s">
        <v>85</v>
      </c>
    </row>
    <row r="31" spans="1:16" ht="12.75">
      <c r="A31" s="25" t="s">
        <v>45</v>
      </c>
      <c r="B31" s="29" t="s">
        <v>86</v>
      </c>
      <c r="C31" s="29" t="s">
        <v>87</v>
      </c>
      <c r="D31" s="25" t="s">
        <v>47</v>
      </c>
      <c r="E31" s="30" t="s">
        <v>88</v>
      </c>
      <c r="F31" s="31" t="s">
        <v>89</v>
      </c>
      <c r="G31" s="32">
        <v>1353</v>
      </c>
      <c r="H31" s="33">
        <v>0</v>
      </c>
      <c r="I31" s="34">
        <f>ROUND(ROUND(H31,2)*ROUND(G31,3),2)</f>
      </c>
      <c r="O31">
        <f>(I31*21)/100</f>
      </c>
      <c r="P31" t="s">
        <v>23</v>
      </c>
    </row>
    <row r="32" spans="1:5" ht="25.5">
      <c r="A32" s="35" t="s">
        <v>50</v>
      </c>
      <c r="E32" s="36" t="s">
        <v>90</v>
      </c>
    </row>
    <row r="33" spans="1:5" ht="153">
      <c r="A33" s="40" t="s">
        <v>52</v>
      </c>
      <c r="E33" s="38" t="s">
        <v>91</v>
      </c>
    </row>
    <row r="34" spans="1:16" ht="12.75">
      <c r="A34" s="25" t="s">
        <v>45</v>
      </c>
      <c r="B34" s="29" t="s">
        <v>40</v>
      </c>
      <c r="C34" s="29" t="s">
        <v>92</v>
      </c>
      <c r="D34" s="25" t="s">
        <v>56</v>
      </c>
      <c r="E34" s="30" t="s">
        <v>93</v>
      </c>
      <c r="F34" s="31" t="s">
        <v>74</v>
      </c>
      <c r="G34" s="32">
        <v>2298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63.75">
      <c r="A35" s="35" t="s">
        <v>50</v>
      </c>
      <c r="E35" s="36" t="s">
        <v>94</v>
      </c>
    </row>
    <row r="36" spans="1:5" ht="229.5">
      <c r="A36" s="40" t="s">
        <v>52</v>
      </c>
      <c r="E36" s="38" t="s">
        <v>95</v>
      </c>
    </row>
    <row r="37" spans="1:16" ht="12.75">
      <c r="A37" s="25" t="s">
        <v>45</v>
      </c>
      <c r="B37" s="29" t="s">
        <v>42</v>
      </c>
      <c r="C37" s="29" t="s">
        <v>92</v>
      </c>
      <c r="D37" s="25" t="s">
        <v>61</v>
      </c>
      <c r="E37" s="30" t="s">
        <v>93</v>
      </c>
      <c r="F37" s="31" t="s">
        <v>74</v>
      </c>
      <c r="G37" s="32">
        <v>1048.8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38.25">
      <c r="A38" s="35" t="s">
        <v>50</v>
      </c>
      <c r="E38" s="36" t="s">
        <v>96</v>
      </c>
    </row>
    <row r="39" spans="1:5" ht="51">
      <c r="A39" s="40" t="s">
        <v>52</v>
      </c>
      <c r="E39" s="38" t="s">
        <v>97</v>
      </c>
    </row>
    <row r="40" spans="1:16" ht="12.75">
      <c r="A40" s="25" t="s">
        <v>45</v>
      </c>
      <c r="B40" s="29" t="s">
        <v>98</v>
      </c>
      <c r="C40" s="29" t="s">
        <v>99</v>
      </c>
      <c r="D40" s="25" t="s">
        <v>47</v>
      </c>
      <c r="E40" s="30" t="s">
        <v>100</v>
      </c>
      <c r="F40" s="31" t="s">
        <v>74</v>
      </c>
      <c r="G40" s="32">
        <v>971.2</v>
      </c>
      <c r="H40" s="33">
        <v>0</v>
      </c>
      <c r="I40" s="34">
        <f>ROUND(ROUND(H40,2)*ROUND(G40,3),2)</f>
      </c>
      <c r="O40">
        <f>(I40*21)/100</f>
      </c>
      <c r="P40" t="s">
        <v>23</v>
      </c>
    </row>
    <row r="41" spans="1:5" ht="51">
      <c r="A41" s="35" t="s">
        <v>50</v>
      </c>
      <c r="E41" s="36" t="s">
        <v>101</v>
      </c>
    </row>
    <row r="42" spans="1:5" ht="153">
      <c r="A42" s="40" t="s">
        <v>52</v>
      </c>
      <c r="E42" s="38" t="s">
        <v>102</v>
      </c>
    </row>
    <row r="43" spans="1:16" ht="12.75">
      <c r="A43" s="25" t="s">
        <v>45</v>
      </c>
      <c r="B43" s="29" t="s">
        <v>103</v>
      </c>
      <c r="C43" s="29" t="s">
        <v>104</v>
      </c>
      <c r="D43" s="25" t="s">
        <v>47</v>
      </c>
      <c r="E43" s="30" t="s">
        <v>105</v>
      </c>
      <c r="F43" s="31" t="s">
        <v>89</v>
      </c>
      <c r="G43" s="32">
        <v>1200</v>
      </c>
      <c r="H43" s="33">
        <v>0</v>
      </c>
      <c r="I43" s="34">
        <f>ROUND(ROUND(H43,2)*ROUND(G43,3),2)</f>
      </c>
      <c r="O43">
        <f>(I43*21)/100</f>
      </c>
      <c r="P43" t="s">
        <v>23</v>
      </c>
    </row>
    <row r="44" spans="1:5" ht="12.75">
      <c r="A44" s="35" t="s">
        <v>50</v>
      </c>
      <c r="E44" s="36" t="s">
        <v>106</v>
      </c>
    </row>
    <row r="45" spans="1:5" ht="25.5">
      <c r="A45" s="40" t="s">
        <v>52</v>
      </c>
      <c r="E45" s="38" t="s">
        <v>107</v>
      </c>
    </row>
    <row r="46" spans="1:16" ht="12.75">
      <c r="A46" s="25" t="s">
        <v>45</v>
      </c>
      <c r="B46" s="29" t="s">
        <v>108</v>
      </c>
      <c r="C46" s="29" t="s">
        <v>109</v>
      </c>
      <c r="D46" s="25" t="s">
        <v>47</v>
      </c>
      <c r="E46" s="30" t="s">
        <v>110</v>
      </c>
      <c r="F46" s="31" t="s">
        <v>74</v>
      </c>
      <c r="G46" s="32">
        <v>515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38.25">
      <c r="A47" s="35" t="s">
        <v>50</v>
      </c>
      <c r="E47" s="36" t="s">
        <v>111</v>
      </c>
    </row>
    <row r="48" spans="1:5" ht="25.5">
      <c r="A48" s="40" t="s">
        <v>52</v>
      </c>
      <c r="E48" s="38" t="s">
        <v>112</v>
      </c>
    </row>
    <row r="49" spans="1:16" ht="12.75">
      <c r="A49" s="25" t="s">
        <v>45</v>
      </c>
      <c r="B49" s="29" t="s">
        <v>113</v>
      </c>
      <c r="C49" s="29" t="s">
        <v>114</v>
      </c>
      <c r="D49" s="25" t="s">
        <v>47</v>
      </c>
      <c r="E49" s="30" t="s">
        <v>115</v>
      </c>
      <c r="F49" s="31" t="s">
        <v>74</v>
      </c>
      <c r="G49" s="32">
        <v>30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25.5">
      <c r="A50" s="35" t="s">
        <v>50</v>
      </c>
      <c r="E50" s="36" t="s">
        <v>116</v>
      </c>
    </row>
    <row r="51" spans="1:5" ht="127.5">
      <c r="A51" s="40" t="s">
        <v>52</v>
      </c>
      <c r="E51" s="38" t="s">
        <v>117</v>
      </c>
    </row>
    <row r="52" spans="1:16" ht="12.75">
      <c r="A52" s="25" t="s">
        <v>45</v>
      </c>
      <c r="B52" s="29" t="s">
        <v>118</v>
      </c>
      <c r="C52" s="29" t="s">
        <v>119</v>
      </c>
      <c r="D52" s="25" t="s">
        <v>47</v>
      </c>
      <c r="E52" s="30" t="s">
        <v>120</v>
      </c>
      <c r="F52" s="31" t="s">
        <v>74</v>
      </c>
      <c r="G52" s="32">
        <v>4050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63.75">
      <c r="A53" s="35" t="s">
        <v>50</v>
      </c>
      <c r="E53" s="36" t="s">
        <v>121</v>
      </c>
    </row>
    <row r="54" spans="1:5" ht="102">
      <c r="A54" s="40" t="s">
        <v>52</v>
      </c>
      <c r="E54" s="38" t="s">
        <v>122</v>
      </c>
    </row>
    <row r="55" spans="1:16" ht="12.75">
      <c r="A55" s="25" t="s">
        <v>45</v>
      </c>
      <c r="B55" s="29" t="s">
        <v>123</v>
      </c>
      <c r="C55" s="29" t="s">
        <v>124</v>
      </c>
      <c r="D55" s="25" t="s">
        <v>47</v>
      </c>
      <c r="E55" s="30" t="s">
        <v>125</v>
      </c>
      <c r="F55" s="31" t="s">
        <v>74</v>
      </c>
      <c r="G55" s="32">
        <v>1696.8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25.5">
      <c r="A56" s="35" t="s">
        <v>50</v>
      </c>
      <c r="E56" s="36" t="s">
        <v>126</v>
      </c>
    </row>
    <row r="57" spans="1:5" ht="38.25">
      <c r="A57" s="40" t="s">
        <v>52</v>
      </c>
      <c r="E57" s="38" t="s">
        <v>127</v>
      </c>
    </row>
    <row r="58" spans="1:16" ht="12.75">
      <c r="A58" s="25" t="s">
        <v>45</v>
      </c>
      <c r="B58" s="29" t="s">
        <v>128</v>
      </c>
      <c r="C58" s="29" t="s">
        <v>129</v>
      </c>
      <c r="D58" s="25" t="s">
        <v>47</v>
      </c>
      <c r="E58" s="30" t="s">
        <v>130</v>
      </c>
      <c r="F58" s="31" t="s">
        <v>74</v>
      </c>
      <c r="G58" s="32">
        <v>515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25.5">
      <c r="A59" s="35" t="s">
        <v>50</v>
      </c>
      <c r="E59" s="36" t="s">
        <v>131</v>
      </c>
    </row>
    <row r="60" spans="1:5" ht="25.5">
      <c r="A60" s="40" t="s">
        <v>52</v>
      </c>
      <c r="E60" s="38" t="s">
        <v>132</v>
      </c>
    </row>
    <row r="61" spans="1:16" ht="12.75">
      <c r="A61" s="25" t="s">
        <v>45</v>
      </c>
      <c r="B61" s="29" t="s">
        <v>133</v>
      </c>
      <c r="C61" s="29" t="s">
        <v>134</v>
      </c>
      <c r="D61" s="25" t="s">
        <v>47</v>
      </c>
      <c r="E61" s="30" t="s">
        <v>135</v>
      </c>
      <c r="F61" s="31" t="s">
        <v>136</v>
      </c>
      <c r="G61" s="32">
        <v>3100</v>
      </c>
      <c r="H61" s="33">
        <v>0</v>
      </c>
      <c r="I61" s="34">
        <f>ROUND(ROUND(H61,2)*ROUND(G61,3),2)</f>
      </c>
      <c r="O61">
        <f>(I61*21)/100</f>
      </c>
      <c r="P61" t="s">
        <v>23</v>
      </c>
    </row>
    <row r="62" spans="1:5" ht="25.5">
      <c r="A62" s="35" t="s">
        <v>50</v>
      </c>
      <c r="E62" s="36" t="s">
        <v>90</v>
      </c>
    </row>
    <row r="63" spans="1:5" ht="25.5">
      <c r="A63" s="40" t="s">
        <v>52</v>
      </c>
      <c r="E63" s="38" t="s">
        <v>137</v>
      </c>
    </row>
    <row r="64" spans="1:16" ht="12.75">
      <c r="A64" s="25" t="s">
        <v>45</v>
      </c>
      <c r="B64" s="29" t="s">
        <v>138</v>
      </c>
      <c r="C64" s="29" t="s">
        <v>139</v>
      </c>
      <c r="D64" s="25" t="s">
        <v>47</v>
      </c>
      <c r="E64" s="30" t="s">
        <v>140</v>
      </c>
      <c r="F64" s="31" t="s">
        <v>89</v>
      </c>
      <c r="G64" s="32">
        <v>4530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25.5">
      <c r="A65" s="35" t="s">
        <v>50</v>
      </c>
      <c r="E65" s="36" t="s">
        <v>90</v>
      </c>
    </row>
    <row r="66" spans="1:5" ht="25.5">
      <c r="A66" s="40" t="s">
        <v>52</v>
      </c>
      <c r="E66" s="38" t="s">
        <v>141</v>
      </c>
    </row>
    <row r="67" spans="1:16" ht="12.75">
      <c r="A67" s="25" t="s">
        <v>45</v>
      </c>
      <c r="B67" s="29" t="s">
        <v>142</v>
      </c>
      <c r="C67" s="29" t="s">
        <v>143</v>
      </c>
      <c r="D67" s="25" t="s">
        <v>47</v>
      </c>
      <c r="E67" s="30" t="s">
        <v>144</v>
      </c>
      <c r="F67" s="31" t="s">
        <v>74</v>
      </c>
      <c r="G67" s="32">
        <v>12.4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25.5">
      <c r="A68" s="35" t="s">
        <v>50</v>
      </c>
      <c r="E68" s="36" t="s">
        <v>90</v>
      </c>
    </row>
    <row r="69" spans="1:5" ht="38.25">
      <c r="A69" s="40" t="s">
        <v>52</v>
      </c>
      <c r="E69" s="38" t="s">
        <v>145</v>
      </c>
    </row>
    <row r="70" spans="1:16" ht="12.75">
      <c r="A70" s="25" t="s">
        <v>45</v>
      </c>
      <c r="B70" s="29" t="s">
        <v>146</v>
      </c>
      <c r="C70" s="29" t="s">
        <v>147</v>
      </c>
      <c r="D70" s="25" t="s">
        <v>47</v>
      </c>
      <c r="E70" s="30" t="s">
        <v>148</v>
      </c>
      <c r="F70" s="31" t="s">
        <v>89</v>
      </c>
      <c r="G70" s="32">
        <v>25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25.5">
      <c r="A71" s="35" t="s">
        <v>50</v>
      </c>
      <c r="E71" s="36" t="s">
        <v>90</v>
      </c>
    </row>
    <row r="72" spans="1:5" ht="25.5">
      <c r="A72" s="40" t="s">
        <v>52</v>
      </c>
      <c r="E72" s="38" t="s">
        <v>149</v>
      </c>
    </row>
    <row r="73" spans="1:16" ht="12.75">
      <c r="A73" s="25" t="s">
        <v>45</v>
      </c>
      <c r="B73" s="29" t="s">
        <v>150</v>
      </c>
      <c r="C73" s="29" t="s">
        <v>151</v>
      </c>
      <c r="D73" s="25" t="s">
        <v>47</v>
      </c>
      <c r="E73" s="30" t="s">
        <v>152</v>
      </c>
      <c r="F73" s="31" t="s">
        <v>89</v>
      </c>
      <c r="G73" s="32">
        <v>137</v>
      </c>
      <c r="H73" s="33">
        <v>0</v>
      </c>
      <c r="I73" s="34">
        <f>ROUND(ROUND(H73,2)*ROUND(G73,3),2)</f>
      </c>
      <c r="O73">
        <f>(I73*21)/100</f>
      </c>
      <c r="P73" t="s">
        <v>23</v>
      </c>
    </row>
    <row r="74" spans="1:5" ht="25.5">
      <c r="A74" s="35" t="s">
        <v>50</v>
      </c>
      <c r="E74" s="36" t="s">
        <v>90</v>
      </c>
    </row>
    <row r="75" spans="1:5" ht="25.5">
      <c r="A75" s="40" t="s">
        <v>52</v>
      </c>
      <c r="E75" s="38" t="s">
        <v>153</v>
      </c>
    </row>
    <row r="76" spans="1:16" ht="12.75">
      <c r="A76" s="25" t="s">
        <v>45</v>
      </c>
      <c r="B76" s="29" t="s">
        <v>154</v>
      </c>
      <c r="C76" s="29" t="s">
        <v>155</v>
      </c>
      <c r="D76" s="25" t="s">
        <v>47</v>
      </c>
      <c r="E76" s="30" t="s">
        <v>156</v>
      </c>
      <c r="F76" s="31" t="s">
        <v>89</v>
      </c>
      <c r="G76" s="32">
        <v>3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25.5">
      <c r="A77" s="35" t="s">
        <v>50</v>
      </c>
      <c r="E77" s="36" t="s">
        <v>90</v>
      </c>
    </row>
    <row r="78" spans="1:5" ht="25.5">
      <c r="A78" s="40" t="s">
        <v>52</v>
      </c>
      <c r="E78" s="38" t="s">
        <v>157</v>
      </c>
    </row>
    <row r="79" spans="1:16" ht="12.75">
      <c r="A79" s="25" t="s">
        <v>45</v>
      </c>
      <c r="B79" s="29" t="s">
        <v>158</v>
      </c>
      <c r="C79" s="29" t="s">
        <v>159</v>
      </c>
      <c r="D79" s="25" t="s">
        <v>47</v>
      </c>
      <c r="E79" s="30" t="s">
        <v>160</v>
      </c>
      <c r="F79" s="31" t="s">
        <v>74</v>
      </c>
      <c r="G79" s="32">
        <v>1696.8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161</v>
      </c>
    </row>
    <row r="81" spans="1:5" ht="38.25">
      <c r="A81" s="40" t="s">
        <v>52</v>
      </c>
      <c r="E81" s="38" t="s">
        <v>162</v>
      </c>
    </row>
    <row r="82" spans="1:16" ht="12.75">
      <c r="A82" s="25" t="s">
        <v>45</v>
      </c>
      <c r="B82" s="29" t="s">
        <v>163</v>
      </c>
      <c r="C82" s="29" t="s">
        <v>164</v>
      </c>
      <c r="D82" s="25" t="s">
        <v>47</v>
      </c>
      <c r="E82" s="30" t="s">
        <v>165</v>
      </c>
      <c r="F82" s="31" t="s">
        <v>74</v>
      </c>
      <c r="G82" s="32">
        <v>4595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47</v>
      </c>
    </row>
    <row r="84" spans="1:5" ht="51">
      <c r="A84" s="40" t="s">
        <v>52</v>
      </c>
      <c r="E84" s="38" t="s">
        <v>166</v>
      </c>
    </row>
    <row r="85" spans="1:16" ht="12.75">
      <c r="A85" s="25" t="s">
        <v>45</v>
      </c>
      <c r="B85" s="29" t="s">
        <v>167</v>
      </c>
      <c r="C85" s="29" t="s">
        <v>168</v>
      </c>
      <c r="D85" s="25" t="s">
        <v>47</v>
      </c>
      <c r="E85" s="30" t="s">
        <v>169</v>
      </c>
      <c r="F85" s="31" t="s">
        <v>74</v>
      </c>
      <c r="G85" s="32">
        <v>4050</v>
      </c>
      <c r="H85" s="33">
        <v>0</v>
      </c>
      <c r="I85" s="34">
        <f>ROUND(ROUND(H85,2)*ROUND(G85,3),2)</f>
      </c>
      <c r="O85">
        <f>(I85*21)/100</f>
      </c>
      <c r="P85" t="s">
        <v>23</v>
      </c>
    </row>
    <row r="86" spans="1:5" ht="51">
      <c r="A86" s="35" t="s">
        <v>50</v>
      </c>
      <c r="E86" s="36" t="s">
        <v>170</v>
      </c>
    </row>
    <row r="87" spans="1:5" ht="89.25">
      <c r="A87" s="40" t="s">
        <v>52</v>
      </c>
      <c r="E87" s="38" t="s">
        <v>171</v>
      </c>
    </row>
    <row r="88" spans="1:16" ht="12.75">
      <c r="A88" s="25" t="s">
        <v>45</v>
      </c>
      <c r="B88" s="29" t="s">
        <v>172</v>
      </c>
      <c r="C88" s="29" t="s">
        <v>173</v>
      </c>
      <c r="D88" s="25" t="s">
        <v>47</v>
      </c>
      <c r="E88" s="30" t="s">
        <v>174</v>
      </c>
      <c r="F88" s="31" t="s">
        <v>74</v>
      </c>
      <c r="G88" s="32">
        <v>15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25.5">
      <c r="A89" s="35" t="s">
        <v>50</v>
      </c>
      <c r="E89" s="36" t="s">
        <v>175</v>
      </c>
    </row>
    <row r="90" spans="1:5" ht="102">
      <c r="A90" s="40" t="s">
        <v>52</v>
      </c>
      <c r="E90" s="38" t="s">
        <v>176</v>
      </c>
    </row>
    <row r="91" spans="1:16" ht="12.75">
      <c r="A91" s="25" t="s">
        <v>45</v>
      </c>
      <c r="B91" s="29" t="s">
        <v>177</v>
      </c>
      <c r="C91" s="29" t="s">
        <v>178</v>
      </c>
      <c r="D91" s="25" t="s">
        <v>47</v>
      </c>
      <c r="E91" s="30" t="s">
        <v>179</v>
      </c>
      <c r="F91" s="31" t="s">
        <v>136</v>
      </c>
      <c r="G91" s="32">
        <v>11225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114.75">
      <c r="A93" s="40" t="s">
        <v>52</v>
      </c>
      <c r="E93" s="38" t="s">
        <v>180</v>
      </c>
    </row>
    <row r="94" spans="1:16" ht="12.75">
      <c r="A94" s="25" t="s">
        <v>45</v>
      </c>
      <c r="B94" s="29" t="s">
        <v>181</v>
      </c>
      <c r="C94" s="29" t="s">
        <v>182</v>
      </c>
      <c r="D94" s="25" t="s">
        <v>47</v>
      </c>
      <c r="E94" s="30" t="s">
        <v>183</v>
      </c>
      <c r="F94" s="31" t="s">
        <v>136</v>
      </c>
      <c r="G94" s="32">
        <v>5150</v>
      </c>
      <c r="H94" s="33">
        <v>0</v>
      </c>
      <c r="I94" s="34">
        <f>ROUND(ROUND(H94,2)*ROUND(G94,3),2)</f>
      </c>
      <c r="O94">
        <f>(I94*21)/100</f>
      </c>
      <c r="P94" t="s">
        <v>23</v>
      </c>
    </row>
    <row r="95" spans="1:5" ht="12.75">
      <c r="A95" s="35" t="s">
        <v>50</v>
      </c>
      <c r="E95" s="36" t="s">
        <v>184</v>
      </c>
    </row>
    <row r="96" spans="1:5" ht="25.5">
      <c r="A96" s="40" t="s">
        <v>52</v>
      </c>
      <c r="E96" s="38" t="s">
        <v>185</v>
      </c>
    </row>
    <row r="97" spans="1:16" ht="12.75">
      <c r="A97" s="25" t="s">
        <v>45</v>
      </c>
      <c r="B97" s="29" t="s">
        <v>186</v>
      </c>
      <c r="C97" s="29" t="s">
        <v>187</v>
      </c>
      <c r="D97" s="25" t="s">
        <v>47</v>
      </c>
      <c r="E97" s="30" t="s">
        <v>188</v>
      </c>
      <c r="F97" s="31" t="s">
        <v>136</v>
      </c>
      <c r="G97" s="32">
        <v>5150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2.75">
      <c r="A98" s="35" t="s">
        <v>50</v>
      </c>
      <c r="E98" s="36" t="s">
        <v>189</v>
      </c>
    </row>
    <row r="99" spans="1:5" ht="25.5">
      <c r="A99" s="40" t="s">
        <v>52</v>
      </c>
      <c r="E99" s="38" t="s">
        <v>190</v>
      </c>
    </row>
    <row r="100" spans="1:16" ht="12.75">
      <c r="A100" s="25" t="s">
        <v>45</v>
      </c>
      <c r="B100" s="29" t="s">
        <v>191</v>
      </c>
      <c r="C100" s="29" t="s">
        <v>192</v>
      </c>
      <c r="D100" s="25" t="s">
        <v>47</v>
      </c>
      <c r="E100" s="30" t="s">
        <v>193</v>
      </c>
      <c r="F100" s="31" t="s">
        <v>136</v>
      </c>
      <c r="G100" s="32">
        <v>5150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194</v>
      </c>
    </row>
    <row r="102" spans="1:5" ht="25.5">
      <c r="A102" s="40" t="s">
        <v>52</v>
      </c>
      <c r="E102" s="38" t="s">
        <v>195</v>
      </c>
    </row>
    <row r="103" spans="1:16" ht="12.75">
      <c r="A103" s="25" t="s">
        <v>45</v>
      </c>
      <c r="B103" s="29" t="s">
        <v>196</v>
      </c>
      <c r="C103" s="29" t="s">
        <v>197</v>
      </c>
      <c r="D103" s="25" t="s">
        <v>47</v>
      </c>
      <c r="E103" s="30" t="s">
        <v>198</v>
      </c>
      <c r="F103" s="31" t="s">
        <v>136</v>
      </c>
      <c r="G103" s="32">
        <v>5150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25.5">
      <c r="A105" s="37" t="s">
        <v>52</v>
      </c>
      <c r="E105" s="38" t="s">
        <v>199</v>
      </c>
    </row>
    <row r="106" spans="1:18" ht="12.75" customHeight="1">
      <c r="A106" s="6" t="s">
        <v>43</v>
      </c>
      <c r="B106" s="6"/>
      <c r="C106" s="42" t="s">
        <v>23</v>
      </c>
      <c r="D106" s="6"/>
      <c r="E106" s="27" t="s">
        <v>200</v>
      </c>
      <c r="F106" s="6"/>
      <c r="G106" s="6"/>
      <c r="H106" s="6"/>
      <c r="I106" s="43">
        <f>0+Q106</f>
      </c>
      <c r="O106">
        <f>0+R106</f>
      </c>
      <c r="Q106">
        <f>0+I107+I110+I113</f>
      </c>
      <c r="R106">
        <f>0+O107+O110+O113</f>
      </c>
    </row>
    <row r="107" spans="1:16" ht="12.75">
      <c r="A107" s="25" t="s">
        <v>45</v>
      </c>
      <c r="B107" s="29" t="s">
        <v>201</v>
      </c>
      <c r="C107" s="29" t="s">
        <v>202</v>
      </c>
      <c r="D107" s="25" t="s">
        <v>47</v>
      </c>
      <c r="E107" s="30" t="s">
        <v>203</v>
      </c>
      <c r="F107" s="31" t="s">
        <v>136</v>
      </c>
      <c r="G107" s="32">
        <v>1160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38.25">
      <c r="A109" s="40" t="s">
        <v>52</v>
      </c>
      <c r="E109" s="38" t="s">
        <v>204</v>
      </c>
    </row>
    <row r="110" spans="1:16" ht="12.75">
      <c r="A110" s="25" t="s">
        <v>45</v>
      </c>
      <c r="B110" s="29" t="s">
        <v>205</v>
      </c>
      <c r="C110" s="29" t="s">
        <v>206</v>
      </c>
      <c r="D110" s="25" t="s">
        <v>47</v>
      </c>
      <c r="E110" s="30" t="s">
        <v>207</v>
      </c>
      <c r="F110" s="31" t="s">
        <v>89</v>
      </c>
      <c r="G110" s="32">
        <v>464</v>
      </c>
      <c r="H110" s="33">
        <v>0</v>
      </c>
      <c r="I110" s="34">
        <f>ROUND(ROUND(H110,2)*ROUND(G110,3),2)</f>
      </c>
      <c r="O110">
        <f>(I110*21)/100</f>
      </c>
      <c r="P110" t="s">
        <v>23</v>
      </c>
    </row>
    <row r="111" spans="1:5" ht="25.5">
      <c r="A111" s="35" t="s">
        <v>50</v>
      </c>
      <c r="E111" s="36" t="s">
        <v>208</v>
      </c>
    </row>
    <row r="112" spans="1:5" ht="63.75">
      <c r="A112" s="40" t="s">
        <v>52</v>
      </c>
      <c r="E112" s="38" t="s">
        <v>209</v>
      </c>
    </row>
    <row r="113" spans="1:16" ht="12.75">
      <c r="A113" s="25" t="s">
        <v>45</v>
      </c>
      <c r="B113" s="29" t="s">
        <v>210</v>
      </c>
      <c r="C113" s="29" t="s">
        <v>211</v>
      </c>
      <c r="D113" s="25" t="s">
        <v>47</v>
      </c>
      <c r="E113" s="30" t="s">
        <v>212</v>
      </c>
      <c r="F113" s="31" t="s">
        <v>136</v>
      </c>
      <c r="G113" s="32">
        <v>8100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76.5">
      <c r="A115" s="37" t="s">
        <v>52</v>
      </c>
      <c r="E115" s="38" t="s">
        <v>213</v>
      </c>
    </row>
    <row r="116" spans="1:18" ht="12.75" customHeight="1">
      <c r="A116" s="6" t="s">
        <v>43</v>
      </c>
      <c r="B116" s="6"/>
      <c r="C116" s="42" t="s">
        <v>33</v>
      </c>
      <c r="D116" s="6"/>
      <c r="E116" s="27" t="s">
        <v>214</v>
      </c>
      <c r="F116" s="6"/>
      <c r="G116" s="6"/>
      <c r="H116" s="6"/>
      <c r="I116" s="43">
        <f>0+Q116</f>
      </c>
      <c r="O116">
        <f>0+R116</f>
      </c>
      <c r="Q116">
        <f>0+I117+I120</f>
      </c>
      <c r="R116">
        <f>0+O117+O120</f>
      </c>
    </row>
    <row r="117" spans="1:16" ht="12.75">
      <c r="A117" s="25" t="s">
        <v>45</v>
      </c>
      <c r="B117" s="29" t="s">
        <v>215</v>
      </c>
      <c r="C117" s="29" t="s">
        <v>216</v>
      </c>
      <c r="D117" s="25" t="s">
        <v>47</v>
      </c>
      <c r="E117" s="30" t="s">
        <v>217</v>
      </c>
      <c r="F117" s="31" t="s">
        <v>74</v>
      </c>
      <c r="G117" s="32">
        <v>46.115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218</v>
      </c>
    </row>
    <row r="119" spans="1:5" ht="216.75">
      <c r="A119" s="40" t="s">
        <v>52</v>
      </c>
      <c r="E119" s="38" t="s">
        <v>219</v>
      </c>
    </row>
    <row r="120" spans="1:16" ht="12.75">
      <c r="A120" s="25" t="s">
        <v>45</v>
      </c>
      <c r="B120" s="29" t="s">
        <v>220</v>
      </c>
      <c r="C120" s="29" t="s">
        <v>221</v>
      </c>
      <c r="D120" s="25" t="s">
        <v>47</v>
      </c>
      <c r="E120" s="30" t="s">
        <v>222</v>
      </c>
      <c r="F120" s="31" t="s">
        <v>74</v>
      </c>
      <c r="G120" s="32">
        <v>34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25.5">
      <c r="A121" s="35" t="s">
        <v>50</v>
      </c>
      <c r="E121" s="36" t="s">
        <v>223</v>
      </c>
    </row>
    <row r="122" spans="1:5" ht="38.25">
      <c r="A122" s="37" t="s">
        <v>52</v>
      </c>
      <c r="E122" s="38" t="s">
        <v>224</v>
      </c>
    </row>
    <row r="123" spans="1:18" ht="12.75" customHeight="1">
      <c r="A123" s="6" t="s">
        <v>43</v>
      </c>
      <c r="B123" s="6"/>
      <c r="C123" s="42" t="s">
        <v>35</v>
      </c>
      <c r="D123" s="6"/>
      <c r="E123" s="27" t="s">
        <v>225</v>
      </c>
      <c r="F123" s="6"/>
      <c r="G123" s="6"/>
      <c r="H123" s="6"/>
      <c r="I123" s="43">
        <f>0+Q123</f>
      </c>
      <c r="O123">
        <f>0+R123</f>
      </c>
      <c r="Q123">
        <f>0+I124+I127+I130+I133+I136+I139+I142+I145+I148+I151+I154+I157+I160+I163+I166+I169+I172</f>
      </c>
      <c r="R123">
        <f>0+O124+O127+O130+O133+O136+O139+O142+O145+O148+O151+O154+O157+O160+O163+O166+O169+O172</f>
      </c>
    </row>
    <row r="124" spans="1:16" ht="12.75">
      <c r="A124" s="25" t="s">
        <v>45</v>
      </c>
      <c r="B124" s="29" t="s">
        <v>226</v>
      </c>
      <c r="C124" s="29" t="s">
        <v>227</v>
      </c>
      <c r="D124" s="25" t="s">
        <v>47</v>
      </c>
      <c r="E124" s="30" t="s">
        <v>228</v>
      </c>
      <c r="F124" s="31" t="s">
        <v>136</v>
      </c>
      <c r="G124" s="32">
        <v>2180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229</v>
      </c>
    </row>
    <row r="126" spans="1:5" ht="127.5">
      <c r="A126" s="40" t="s">
        <v>52</v>
      </c>
      <c r="E126" s="38" t="s">
        <v>230</v>
      </c>
    </row>
    <row r="127" spans="1:16" ht="12.75">
      <c r="A127" s="25" t="s">
        <v>45</v>
      </c>
      <c r="B127" s="29" t="s">
        <v>231</v>
      </c>
      <c r="C127" s="29" t="s">
        <v>232</v>
      </c>
      <c r="D127" s="25" t="s">
        <v>47</v>
      </c>
      <c r="E127" s="30" t="s">
        <v>233</v>
      </c>
      <c r="F127" s="31" t="s">
        <v>136</v>
      </c>
      <c r="G127" s="32">
        <v>10293</v>
      </c>
      <c r="H127" s="33">
        <v>0</v>
      </c>
      <c r="I127" s="34">
        <f>ROUND(ROUND(H127,2)*ROUND(G127,3),2)</f>
      </c>
      <c r="O127">
        <f>(I127*21)/100</f>
      </c>
      <c r="P127" t="s">
        <v>23</v>
      </c>
    </row>
    <row r="128" spans="1:5" ht="12.75">
      <c r="A128" s="35" t="s">
        <v>50</v>
      </c>
      <c r="E128" s="36" t="s">
        <v>234</v>
      </c>
    </row>
    <row r="129" spans="1:5" ht="216.75">
      <c r="A129" s="40" t="s">
        <v>52</v>
      </c>
      <c r="E129" s="38" t="s">
        <v>235</v>
      </c>
    </row>
    <row r="130" spans="1:16" ht="12.75">
      <c r="A130" s="25" t="s">
        <v>45</v>
      </c>
      <c r="B130" s="29" t="s">
        <v>236</v>
      </c>
      <c r="C130" s="29" t="s">
        <v>237</v>
      </c>
      <c r="D130" s="25" t="s">
        <v>47</v>
      </c>
      <c r="E130" s="30" t="s">
        <v>238</v>
      </c>
      <c r="F130" s="31" t="s">
        <v>136</v>
      </c>
      <c r="G130" s="32">
        <v>50</v>
      </c>
      <c r="H130" s="33">
        <v>0</v>
      </c>
      <c r="I130" s="34">
        <f>ROUND(ROUND(H130,2)*ROUND(G130,3),2)</f>
      </c>
      <c r="O130">
        <f>(I130*21)/100</f>
      </c>
      <c r="P130" t="s">
        <v>23</v>
      </c>
    </row>
    <row r="131" spans="1:5" ht="12.75">
      <c r="A131" s="35" t="s">
        <v>50</v>
      </c>
      <c r="E131" s="36" t="s">
        <v>239</v>
      </c>
    </row>
    <row r="132" spans="1:5" ht="38.25">
      <c r="A132" s="40" t="s">
        <v>52</v>
      </c>
      <c r="E132" s="38" t="s">
        <v>240</v>
      </c>
    </row>
    <row r="133" spans="1:16" ht="12.75">
      <c r="A133" s="25" t="s">
        <v>45</v>
      </c>
      <c r="B133" s="29" t="s">
        <v>241</v>
      </c>
      <c r="C133" s="29" t="s">
        <v>242</v>
      </c>
      <c r="D133" s="25" t="s">
        <v>47</v>
      </c>
      <c r="E133" s="30" t="s">
        <v>243</v>
      </c>
      <c r="F133" s="31" t="s">
        <v>136</v>
      </c>
      <c r="G133" s="32">
        <v>300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244</v>
      </c>
    </row>
    <row r="135" spans="1:5" ht="38.25">
      <c r="A135" s="40" t="s">
        <v>52</v>
      </c>
      <c r="E135" s="38" t="s">
        <v>245</v>
      </c>
    </row>
    <row r="136" spans="1:16" ht="12.75">
      <c r="A136" s="25" t="s">
        <v>45</v>
      </c>
      <c r="B136" s="29" t="s">
        <v>246</v>
      </c>
      <c r="C136" s="29" t="s">
        <v>247</v>
      </c>
      <c r="D136" s="25" t="s">
        <v>47</v>
      </c>
      <c r="E136" s="30" t="s">
        <v>248</v>
      </c>
      <c r="F136" s="31" t="s">
        <v>136</v>
      </c>
      <c r="G136" s="32">
        <v>21210</v>
      </c>
      <c r="H136" s="33">
        <v>0</v>
      </c>
      <c r="I136" s="34">
        <f>ROUND(ROUND(H136,2)*ROUND(G136,3),2)</f>
      </c>
      <c r="O136">
        <f>(I136*21)/100</f>
      </c>
      <c r="P136" t="s">
        <v>23</v>
      </c>
    </row>
    <row r="137" spans="1:5" ht="140.25">
      <c r="A137" s="35" t="s">
        <v>50</v>
      </c>
      <c r="E137" s="36" t="s">
        <v>249</v>
      </c>
    </row>
    <row r="138" spans="1:5" ht="76.5">
      <c r="A138" s="40" t="s">
        <v>52</v>
      </c>
      <c r="E138" s="38" t="s">
        <v>250</v>
      </c>
    </row>
    <row r="139" spans="1:16" ht="12.75">
      <c r="A139" s="25" t="s">
        <v>45</v>
      </c>
      <c r="B139" s="29" t="s">
        <v>251</v>
      </c>
      <c r="C139" s="29" t="s">
        <v>252</v>
      </c>
      <c r="D139" s="25" t="s">
        <v>47</v>
      </c>
      <c r="E139" s="30" t="s">
        <v>253</v>
      </c>
      <c r="F139" s="31" t="s">
        <v>136</v>
      </c>
      <c r="G139" s="32">
        <v>3100</v>
      </c>
      <c r="H139" s="33">
        <v>0</v>
      </c>
      <c r="I139" s="34">
        <f>ROUND(ROUND(H139,2)*ROUND(G139,3),2)</f>
      </c>
      <c r="O139">
        <f>(I139*21)/100</f>
      </c>
      <c r="P139" t="s">
        <v>23</v>
      </c>
    </row>
    <row r="140" spans="1:5" ht="12.75">
      <c r="A140" s="35" t="s">
        <v>50</v>
      </c>
      <c r="E140" s="36" t="s">
        <v>244</v>
      </c>
    </row>
    <row r="141" spans="1:5" ht="25.5">
      <c r="A141" s="40" t="s">
        <v>52</v>
      </c>
      <c r="E141" s="38" t="s">
        <v>254</v>
      </c>
    </row>
    <row r="142" spans="1:16" ht="12.75">
      <c r="A142" s="25" t="s">
        <v>45</v>
      </c>
      <c r="B142" s="29" t="s">
        <v>255</v>
      </c>
      <c r="C142" s="29" t="s">
        <v>256</v>
      </c>
      <c r="D142" s="25" t="s">
        <v>47</v>
      </c>
      <c r="E142" s="30" t="s">
        <v>257</v>
      </c>
      <c r="F142" s="31" t="s">
        <v>136</v>
      </c>
      <c r="G142" s="32">
        <v>2150</v>
      </c>
      <c r="H142" s="33">
        <v>0</v>
      </c>
      <c r="I142" s="34">
        <f>ROUND(ROUND(H142,2)*ROUND(G142,3),2)</f>
      </c>
      <c r="O142">
        <f>(I142*21)/100</f>
      </c>
      <c r="P142" t="s">
        <v>23</v>
      </c>
    </row>
    <row r="143" spans="1:5" ht="12.75">
      <c r="A143" s="35" t="s">
        <v>50</v>
      </c>
      <c r="E143" s="36" t="s">
        <v>258</v>
      </c>
    </row>
    <row r="144" spans="1:5" ht="38.25">
      <c r="A144" s="40" t="s">
        <v>52</v>
      </c>
      <c r="E144" s="38" t="s">
        <v>259</v>
      </c>
    </row>
    <row r="145" spans="1:16" ht="12.75">
      <c r="A145" s="25" t="s">
        <v>45</v>
      </c>
      <c r="B145" s="29" t="s">
        <v>260</v>
      </c>
      <c r="C145" s="29" t="s">
        <v>261</v>
      </c>
      <c r="D145" s="25" t="s">
        <v>47</v>
      </c>
      <c r="E145" s="30" t="s">
        <v>262</v>
      </c>
      <c r="F145" s="31" t="s">
        <v>136</v>
      </c>
      <c r="G145" s="32">
        <v>21210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38.25">
      <c r="A146" s="35" t="s">
        <v>50</v>
      </c>
      <c r="E146" s="36" t="s">
        <v>263</v>
      </c>
    </row>
    <row r="147" spans="1:5" ht="76.5">
      <c r="A147" s="40" t="s">
        <v>52</v>
      </c>
      <c r="E147" s="38" t="s">
        <v>250</v>
      </c>
    </row>
    <row r="148" spans="1:16" ht="12.75">
      <c r="A148" s="25" t="s">
        <v>45</v>
      </c>
      <c r="B148" s="29" t="s">
        <v>264</v>
      </c>
      <c r="C148" s="29" t="s">
        <v>265</v>
      </c>
      <c r="D148" s="25" t="s">
        <v>47</v>
      </c>
      <c r="E148" s="30" t="s">
        <v>266</v>
      </c>
      <c r="F148" s="31" t="s">
        <v>136</v>
      </c>
      <c r="G148" s="32">
        <v>65462</v>
      </c>
      <c r="H148" s="33">
        <v>0</v>
      </c>
      <c r="I148" s="34">
        <f>ROUND(ROUND(H148,2)*ROUND(G148,3),2)</f>
      </c>
      <c r="O148">
        <f>(I148*21)/100</f>
      </c>
      <c r="P148" t="s">
        <v>23</v>
      </c>
    </row>
    <row r="149" spans="1:5" ht="38.25">
      <c r="A149" s="35" t="s">
        <v>50</v>
      </c>
      <c r="E149" s="36" t="s">
        <v>267</v>
      </c>
    </row>
    <row r="150" spans="1:5" ht="153">
      <c r="A150" s="40" t="s">
        <v>52</v>
      </c>
      <c r="E150" s="38" t="s">
        <v>268</v>
      </c>
    </row>
    <row r="151" spans="1:16" ht="12.75">
      <c r="A151" s="25" t="s">
        <v>45</v>
      </c>
      <c r="B151" s="29" t="s">
        <v>269</v>
      </c>
      <c r="C151" s="29" t="s">
        <v>270</v>
      </c>
      <c r="D151" s="25" t="s">
        <v>47</v>
      </c>
      <c r="E151" s="30" t="s">
        <v>271</v>
      </c>
      <c r="F151" s="31" t="s">
        <v>136</v>
      </c>
      <c r="G151" s="32">
        <v>31550</v>
      </c>
      <c r="H151" s="33">
        <v>0</v>
      </c>
      <c r="I151" s="34">
        <f>ROUND(ROUND(H151,2)*ROUND(G151,3),2)</f>
      </c>
      <c r="O151">
        <f>(I151*21)/100</f>
      </c>
      <c r="P151" t="s">
        <v>23</v>
      </c>
    </row>
    <row r="152" spans="1:5" ht="12.75">
      <c r="A152" s="35" t="s">
        <v>50</v>
      </c>
      <c r="E152" s="36" t="s">
        <v>272</v>
      </c>
    </row>
    <row r="153" spans="1:5" ht="89.25">
      <c r="A153" s="40" t="s">
        <v>52</v>
      </c>
      <c r="E153" s="38" t="s">
        <v>273</v>
      </c>
    </row>
    <row r="154" spans="1:16" ht="12.75">
      <c r="A154" s="25" t="s">
        <v>45</v>
      </c>
      <c r="B154" s="29" t="s">
        <v>274</v>
      </c>
      <c r="C154" s="29" t="s">
        <v>275</v>
      </c>
      <c r="D154" s="25" t="s">
        <v>47</v>
      </c>
      <c r="E154" s="30" t="s">
        <v>276</v>
      </c>
      <c r="F154" s="31" t="s">
        <v>136</v>
      </c>
      <c r="G154" s="32">
        <v>800</v>
      </c>
      <c r="H154" s="33">
        <v>0</v>
      </c>
      <c r="I154" s="34">
        <f>ROUND(ROUND(H154,2)*ROUND(G154,3),2)</f>
      </c>
      <c r="O154">
        <f>(I154*21)/100</f>
      </c>
      <c r="P154" t="s">
        <v>23</v>
      </c>
    </row>
    <row r="155" spans="1:5" ht="12.75">
      <c r="A155" s="35" t="s">
        <v>50</v>
      </c>
      <c r="E155" s="36" t="s">
        <v>277</v>
      </c>
    </row>
    <row r="156" spans="1:5" ht="25.5">
      <c r="A156" s="40" t="s">
        <v>52</v>
      </c>
      <c r="E156" s="38" t="s">
        <v>278</v>
      </c>
    </row>
    <row r="157" spans="1:16" ht="12.75">
      <c r="A157" s="25" t="s">
        <v>45</v>
      </c>
      <c r="B157" s="29" t="s">
        <v>279</v>
      </c>
      <c r="C157" s="29" t="s">
        <v>280</v>
      </c>
      <c r="D157" s="25" t="s">
        <v>47</v>
      </c>
      <c r="E157" s="30" t="s">
        <v>281</v>
      </c>
      <c r="F157" s="31" t="s">
        <v>136</v>
      </c>
      <c r="G157" s="32">
        <v>300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12.75">
      <c r="A158" s="35" t="s">
        <v>50</v>
      </c>
      <c r="E158" s="36" t="s">
        <v>282</v>
      </c>
    </row>
    <row r="159" spans="1:5" ht="38.25">
      <c r="A159" s="40" t="s">
        <v>52</v>
      </c>
      <c r="E159" s="38" t="s">
        <v>245</v>
      </c>
    </row>
    <row r="160" spans="1:16" ht="12.75">
      <c r="A160" s="25" t="s">
        <v>45</v>
      </c>
      <c r="B160" s="29" t="s">
        <v>283</v>
      </c>
      <c r="C160" s="29" t="s">
        <v>284</v>
      </c>
      <c r="D160" s="25" t="s">
        <v>47</v>
      </c>
      <c r="E160" s="30" t="s">
        <v>285</v>
      </c>
      <c r="F160" s="31" t="s">
        <v>136</v>
      </c>
      <c r="G160" s="32">
        <v>32181</v>
      </c>
      <c r="H160" s="33">
        <v>0</v>
      </c>
      <c r="I160" s="34">
        <f>ROUND(ROUND(H160,2)*ROUND(G160,3),2)</f>
      </c>
      <c r="O160">
        <f>(I160*21)/100</f>
      </c>
      <c r="P160" t="s">
        <v>23</v>
      </c>
    </row>
    <row r="161" spans="1:5" ht="38.25">
      <c r="A161" s="35" t="s">
        <v>50</v>
      </c>
      <c r="E161" s="36" t="s">
        <v>286</v>
      </c>
    </row>
    <row r="162" spans="1:5" ht="102">
      <c r="A162" s="40" t="s">
        <v>52</v>
      </c>
      <c r="E162" s="38" t="s">
        <v>287</v>
      </c>
    </row>
    <row r="163" spans="1:16" ht="12.75">
      <c r="A163" s="25" t="s">
        <v>45</v>
      </c>
      <c r="B163" s="29" t="s">
        <v>288</v>
      </c>
      <c r="C163" s="29" t="s">
        <v>289</v>
      </c>
      <c r="D163" s="25" t="s">
        <v>47</v>
      </c>
      <c r="E163" s="30" t="s">
        <v>290</v>
      </c>
      <c r="F163" s="31" t="s">
        <v>136</v>
      </c>
      <c r="G163" s="32">
        <v>21684</v>
      </c>
      <c r="H163" s="33">
        <v>0</v>
      </c>
      <c r="I163" s="34">
        <f>ROUND(ROUND(H163,2)*ROUND(G163,3),2)</f>
      </c>
      <c r="O163">
        <f>(I163*21)/100</f>
      </c>
      <c r="P163" t="s">
        <v>23</v>
      </c>
    </row>
    <row r="164" spans="1:5" ht="38.25">
      <c r="A164" s="35" t="s">
        <v>50</v>
      </c>
      <c r="E164" s="36" t="s">
        <v>291</v>
      </c>
    </row>
    <row r="165" spans="1:5" ht="89.25">
      <c r="A165" s="40" t="s">
        <v>52</v>
      </c>
      <c r="E165" s="38" t="s">
        <v>292</v>
      </c>
    </row>
    <row r="166" spans="1:16" ht="12.75">
      <c r="A166" s="25" t="s">
        <v>45</v>
      </c>
      <c r="B166" s="29" t="s">
        <v>293</v>
      </c>
      <c r="C166" s="29" t="s">
        <v>294</v>
      </c>
      <c r="D166" s="25" t="s">
        <v>47</v>
      </c>
      <c r="E166" s="30" t="s">
        <v>295</v>
      </c>
      <c r="F166" s="31" t="s">
        <v>136</v>
      </c>
      <c r="G166" s="32">
        <v>2165</v>
      </c>
      <c r="H166" s="33">
        <v>0</v>
      </c>
      <c r="I166" s="34">
        <f>ROUND(ROUND(H166,2)*ROUND(G166,3),2)</f>
      </c>
      <c r="O166">
        <f>(I166*21)/100</f>
      </c>
      <c r="P166" t="s">
        <v>23</v>
      </c>
    </row>
    <row r="167" spans="1:5" ht="12.75">
      <c r="A167" s="35" t="s">
        <v>50</v>
      </c>
      <c r="E167" s="36" t="s">
        <v>296</v>
      </c>
    </row>
    <row r="168" spans="1:5" ht="127.5">
      <c r="A168" s="40" t="s">
        <v>52</v>
      </c>
      <c r="E168" s="38" t="s">
        <v>297</v>
      </c>
    </row>
    <row r="169" spans="1:16" ht="12.75">
      <c r="A169" s="25" t="s">
        <v>45</v>
      </c>
      <c r="B169" s="29" t="s">
        <v>298</v>
      </c>
      <c r="C169" s="29" t="s">
        <v>299</v>
      </c>
      <c r="D169" s="25" t="s">
        <v>47</v>
      </c>
      <c r="E169" s="30" t="s">
        <v>300</v>
      </c>
      <c r="F169" s="31" t="s">
        <v>136</v>
      </c>
      <c r="G169" s="32">
        <v>192.5</v>
      </c>
      <c r="H169" s="33">
        <v>0</v>
      </c>
      <c r="I169" s="34">
        <f>ROUND(ROUND(H169,2)*ROUND(G169,3),2)</f>
      </c>
      <c r="O169">
        <f>(I169*21)/100</f>
      </c>
      <c r="P169" t="s">
        <v>23</v>
      </c>
    </row>
    <row r="170" spans="1:5" ht="12.75">
      <c r="A170" s="35" t="s">
        <v>50</v>
      </c>
      <c r="E170" s="36" t="s">
        <v>47</v>
      </c>
    </row>
    <row r="171" spans="1:5" ht="102">
      <c r="A171" s="40" t="s">
        <v>52</v>
      </c>
      <c r="E171" s="38" t="s">
        <v>301</v>
      </c>
    </row>
    <row r="172" spans="1:16" ht="12.75">
      <c r="A172" s="25" t="s">
        <v>45</v>
      </c>
      <c r="B172" s="29" t="s">
        <v>302</v>
      </c>
      <c r="C172" s="29" t="s">
        <v>303</v>
      </c>
      <c r="D172" s="25" t="s">
        <v>47</v>
      </c>
      <c r="E172" s="30" t="s">
        <v>304</v>
      </c>
      <c r="F172" s="31" t="s">
        <v>136</v>
      </c>
      <c r="G172" s="32">
        <v>2427.5</v>
      </c>
      <c r="H172" s="33">
        <v>0</v>
      </c>
      <c r="I172" s="34">
        <f>ROUND(ROUND(H172,2)*ROUND(G172,3),2)</f>
      </c>
      <c r="O172">
        <f>(I172*21)/100</f>
      </c>
      <c r="P172" t="s">
        <v>23</v>
      </c>
    </row>
    <row r="173" spans="1:5" ht="12.75">
      <c r="A173" s="35" t="s">
        <v>50</v>
      </c>
      <c r="E173" s="36" t="s">
        <v>305</v>
      </c>
    </row>
    <row r="174" spans="1:5" ht="127.5">
      <c r="A174" s="37" t="s">
        <v>52</v>
      </c>
      <c r="E174" s="38" t="s">
        <v>306</v>
      </c>
    </row>
    <row r="175" spans="1:18" ht="12.75" customHeight="1">
      <c r="A175" s="6" t="s">
        <v>43</v>
      </c>
      <c r="B175" s="6"/>
      <c r="C175" s="42" t="s">
        <v>86</v>
      </c>
      <c r="D175" s="6"/>
      <c r="E175" s="27" t="s">
        <v>307</v>
      </c>
      <c r="F175" s="6"/>
      <c r="G175" s="6"/>
      <c r="H175" s="6"/>
      <c r="I175" s="43">
        <f>0+Q175</f>
      </c>
      <c r="O175">
        <f>0+R175</f>
      </c>
      <c r="Q175">
        <f>0+I176+I179+I182+I185+I188+I191+I194+I197+I200+I203+I206+I209+I212</f>
      </c>
      <c r="R175">
        <f>0+O176+O179+O182+O185+O188+O191+O194+O197+O200+O203+O206+O209+O212</f>
      </c>
    </row>
    <row r="176" spans="1:16" ht="12.75">
      <c r="A176" s="25" t="s">
        <v>45</v>
      </c>
      <c r="B176" s="29" t="s">
        <v>308</v>
      </c>
      <c r="C176" s="29" t="s">
        <v>309</v>
      </c>
      <c r="D176" s="25" t="s">
        <v>47</v>
      </c>
      <c r="E176" s="30" t="s">
        <v>310</v>
      </c>
      <c r="F176" s="31" t="s">
        <v>89</v>
      </c>
      <c r="G176" s="32">
        <v>60</v>
      </c>
      <c r="H176" s="33">
        <v>0</v>
      </c>
      <c r="I176" s="34">
        <f>ROUND(ROUND(H176,2)*ROUND(G176,3),2)</f>
      </c>
      <c r="O176">
        <f>(I176*21)/100</f>
      </c>
      <c r="P176" t="s">
        <v>23</v>
      </c>
    </row>
    <row r="177" spans="1:5" ht="25.5">
      <c r="A177" s="35" t="s">
        <v>50</v>
      </c>
      <c r="E177" s="36" t="s">
        <v>311</v>
      </c>
    </row>
    <row r="178" spans="1:5" ht="25.5">
      <c r="A178" s="40" t="s">
        <v>52</v>
      </c>
      <c r="E178" s="38" t="s">
        <v>312</v>
      </c>
    </row>
    <row r="179" spans="1:16" ht="12.75">
      <c r="A179" s="25" t="s">
        <v>45</v>
      </c>
      <c r="B179" s="29" t="s">
        <v>313</v>
      </c>
      <c r="C179" s="29" t="s">
        <v>314</v>
      </c>
      <c r="D179" s="25" t="s">
        <v>47</v>
      </c>
      <c r="E179" s="30" t="s">
        <v>315</v>
      </c>
      <c r="F179" s="31" t="s">
        <v>316</v>
      </c>
      <c r="G179" s="32">
        <v>4</v>
      </c>
      <c r="H179" s="33">
        <v>0</v>
      </c>
      <c r="I179" s="34">
        <f>ROUND(ROUND(H179,2)*ROUND(G179,3),2)</f>
      </c>
      <c r="O179">
        <f>(I179*21)/100</f>
      </c>
      <c r="P179" t="s">
        <v>23</v>
      </c>
    </row>
    <row r="180" spans="1:5" ht="25.5">
      <c r="A180" s="35" t="s">
        <v>50</v>
      </c>
      <c r="E180" s="36" t="s">
        <v>317</v>
      </c>
    </row>
    <row r="181" spans="1:5" ht="25.5">
      <c r="A181" s="40" t="s">
        <v>52</v>
      </c>
      <c r="E181" s="38" t="s">
        <v>318</v>
      </c>
    </row>
    <row r="182" spans="1:16" ht="12.75">
      <c r="A182" s="25" t="s">
        <v>45</v>
      </c>
      <c r="B182" s="29" t="s">
        <v>319</v>
      </c>
      <c r="C182" s="29" t="s">
        <v>320</v>
      </c>
      <c r="D182" s="25" t="s">
        <v>47</v>
      </c>
      <c r="E182" s="30" t="s">
        <v>321</v>
      </c>
      <c r="F182" s="31" t="s">
        <v>316</v>
      </c>
      <c r="G182" s="32">
        <v>1</v>
      </c>
      <c r="H182" s="33">
        <v>0</v>
      </c>
      <c r="I182" s="34">
        <f>ROUND(ROUND(H182,2)*ROUND(G182,3),2)</f>
      </c>
      <c r="O182">
        <f>(I182*21)/100</f>
      </c>
      <c r="P182" t="s">
        <v>23</v>
      </c>
    </row>
    <row r="183" spans="1:5" ht="25.5">
      <c r="A183" s="35" t="s">
        <v>50</v>
      </c>
      <c r="E183" s="36" t="s">
        <v>322</v>
      </c>
    </row>
    <row r="184" spans="1:5" ht="25.5">
      <c r="A184" s="40" t="s">
        <v>52</v>
      </c>
      <c r="E184" s="38" t="s">
        <v>323</v>
      </c>
    </row>
    <row r="185" spans="1:16" ht="12.75">
      <c r="A185" s="25" t="s">
        <v>45</v>
      </c>
      <c r="B185" s="29" t="s">
        <v>324</v>
      </c>
      <c r="C185" s="29" t="s">
        <v>325</v>
      </c>
      <c r="D185" s="25" t="s">
        <v>47</v>
      </c>
      <c r="E185" s="30" t="s">
        <v>326</v>
      </c>
      <c r="F185" s="31" t="s">
        <v>316</v>
      </c>
      <c r="G185" s="32">
        <v>11</v>
      </c>
      <c r="H185" s="33">
        <v>0</v>
      </c>
      <c r="I185" s="34">
        <f>ROUND(ROUND(H185,2)*ROUND(G185,3),2)</f>
      </c>
      <c r="O185">
        <f>(I185*21)/100</f>
      </c>
      <c r="P185" t="s">
        <v>23</v>
      </c>
    </row>
    <row r="186" spans="1:5" ht="25.5">
      <c r="A186" s="35" t="s">
        <v>50</v>
      </c>
      <c r="E186" s="36" t="s">
        <v>327</v>
      </c>
    </row>
    <row r="187" spans="1:5" ht="25.5">
      <c r="A187" s="40" t="s">
        <v>52</v>
      </c>
      <c r="E187" s="38" t="s">
        <v>328</v>
      </c>
    </row>
    <row r="188" spans="1:16" ht="12.75">
      <c r="A188" s="25" t="s">
        <v>45</v>
      </c>
      <c r="B188" s="29" t="s">
        <v>329</v>
      </c>
      <c r="C188" s="29" t="s">
        <v>330</v>
      </c>
      <c r="D188" s="25" t="s">
        <v>47</v>
      </c>
      <c r="E188" s="30" t="s">
        <v>331</v>
      </c>
      <c r="F188" s="31" t="s">
        <v>316</v>
      </c>
      <c r="G188" s="32">
        <v>1</v>
      </c>
      <c r="H188" s="33">
        <v>0</v>
      </c>
      <c r="I188" s="34">
        <f>ROUND(ROUND(H188,2)*ROUND(G188,3),2)</f>
      </c>
      <c r="O188">
        <f>(I188*21)/100</f>
      </c>
      <c r="P188" t="s">
        <v>23</v>
      </c>
    </row>
    <row r="189" spans="1:5" ht="25.5">
      <c r="A189" s="35" t="s">
        <v>50</v>
      </c>
      <c r="E189" s="36" t="s">
        <v>332</v>
      </c>
    </row>
    <row r="190" spans="1:5" ht="25.5">
      <c r="A190" s="40" t="s">
        <v>52</v>
      </c>
      <c r="E190" s="38" t="s">
        <v>333</v>
      </c>
    </row>
    <row r="191" spans="1:16" ht="12.75">
      <c r="A191" s="25" t="s">
        <v>45</v>
      </c>
      <c r="B191" s="29" t="s">
        <v>334</v>
      </c>
      <c r="C191" s="29" t="s">
        <v>335</v>
      </c>
      <c r="D191" s="25" t="s">
        <v>47</v>
      </c>
      <c r="E191" s="30" t="s">
        <v>336</v>
      </c>
      <c r="F191" s="31" t="s">
        <v>316</v>
      </c>
      <c r="G191" s="32">
        <v>1</v>
      </c>
      <c r="H191" s="33">
        <v>0</v>
      </c>
      <c r="I191" s="34">
        <f>ROUND(ROUND(H191,2)*ROUND(G191,3),2)</f>
      </c>
      <c r="O191">
        <f>(I191*21)/100</f>
      </c>
      <c r="P191" t="s">
        <v>23</v>
      </c>
    </row>
    <row r="192" spans="1:5" ht="12.75">
      <c r="A192" s="35" t="s">
        <v>50</v>
      </c>
      <c r="E192" s="36" t="s">
        <v>337</v>
      </c>
    </row>
    <row r="193" spans="1:5" ht="38.25">
      <c r="A193" s="40" t="s">
        <v>52</v>
      </c>
      <c r="E193" s="38" t="s">
        <v>338</v>
      </c>
    </row>
    <row r="194" spans="1:16" ht="12.75">
      <c r="A194" s="25" t="s">
        <v>45</v>
      </c>
      <c r="B194" s="29" t="s">
        <v>339</v>
      </c>
      <c r="C194" s="29" t="s">
        <v>340</v>
      </c>
      <c r="D194" s="25" t="s">
        <v>47</v>
      </c>
      <c r="E194" s="30" t="s">
        <v>341</v>
      </c>
      <c r="F194" s="31" t="s">
        <v>316</v>
      </c>
      <c r="G194" s="32">
        <v>8</v>
      </c>
      <c r="H194" s="33">
        <v>0</v>
      </c>
      <c r="I194" s="34">
        <f>ROUND(ROUND(H194,2)*ROUND(G194,3),2)</f>
      </c>
      <c r="O194">
        <f>(I194*21)/100</f>
      </c>
      <c r="P194" t="s">
        <v>23</v>
      </c>
    </row>
    <row r="195" spans="1:5" ht="12.75">
      <c r="A195" s="35" t="s">
        <v>50</v>
      </c>
      <c r="E195" s="36" t="s">
        <v>47</v>
      </c>
    </row>
    <row r="196" spans="1:5" ht="38.25">
      <c r="A196" s="40" t="s">
        <v>52</v>
      </c>
      <c r="E196" s="38" t="s">
        <v>342</v>
      </c>
    </row>
    <row r="197" spans="1:16" ht="12.75">
      <c r="A197" s="25" t="s">
        <v>45</v>
      </c>
      <c r="B197" s="29" t="s">
        <v>343</v>
      </c>
      <c r="C197" s="29" t="s">
        <v>344</v>
      </c>
      <c r="D197" s="25" t="s">
        <v>47</v>
      </c>
      <c r="E197" s="30" t="s">
        <v>345</v>
      </c>
      <c r="F197" s="31" t="s">
        <v>316</v>
      </c>
      <c r="G197" s="32">
        <v>5</v>
      </c>
      <c r="H197" s="33">
        <v>0</v>
      </c>
      <c r="I197" s="34">
        <f>ROUND(ROUND(H197,2)*ROUND(G197,3),2)</f>
      </c>
      <c r="O197">
        <f>(I197*21)/100</f>
      </c>
      <c r="P197" t="s">
        <v>23</v>
      </c>
    </row>
    <row r="198" spans="1:5" ht="12.75">
      <c r="A198" s="35" t="s">
        <v>50</v>
      </c>
      <c r="E198" s="36" t="s">
        <v>47</v>
      </c>
    </row>
    <row r="199" spans="1:5" ht="38.25">
      <c r="A199" s="40" t="s">
        <v>52</v>
      </c>
      <c r="E199" s="38" t="s">
        <v>346</v>
      </c>
    </row>
    <row r="200" spans="1:16" ht="12.75">
      <c r="A200" s="25" t="s">
        <v>45</v>
      </c>
      <c r="B200" s="29" t="s">
        <v>347</v>
      </c>
      <c r="C200" s="29" t="s">
        <v>348</v>
      </c>
      <c r="D200" s="25" t="s">
        <v>47</v>
      </c>
      <c r="E200" s="30" t="s">
        <v>349</v>
      </c>
      <c r="F200" s="31" t="s">
        <v>316</v>
      </c>
      <c r="G200" s="32">
        <v>84</v>
      </c>
      <c r="H200" s="33">
        <v>0</v>
      </c>
      <c r="I200" s="34">
        <f>ROUND(ROUND(H200,2)*ROUND(G200,3),2)</f>
      </c>
      <c r="O200">
        <f>(I200*21)/100</f>
      </c>
      <c r="P200" t="s">
        <v>23</v>
      </c>
    </row>
    <row r="201" spans="1:5" ht="12.75">
      <c r="A201" s="35" t="s">
        <v>50</v>
      </c>
      <c r="E201" s="36" t="s">
        <v>47</v>
      </c>
    </row>
    <row r="202" spans="1:5" ht="51">
      <c r="A202" s="40" t="s">
        <v>52</v>
      </c>
      <c r="E202" s="38" t="s">
        <v>350</v>
      </c>
    </row>
    <row r="203" spans="1:16" ht="12.75">
      <c r="A203" s="25" t="s">
        <v>45</v>
      </c>
      <c r="B203" s="29" t="s">
        <v>351</v>
      </c>
      <c r="C203" s="29" t="s">
        <v>352</v>
      </c>
      <c r="D203" s="25" t="s">
        <v>47</v>
      </c>
      <c r="E203" s="30" t="s">
        <v>353</v>
      </c>
      <c r="F203" s="31" t="s">
        <v>316</v>
      </c>
      <c r="G203" s="32">
        <v>36</v>
      </c>
      <c r="H203" s="33">
        <v>0</v>
      </c>
      <c r="I203" s="34">
        <f>ROUND(ROUND(H203,2)*ROUND(G203,3),2)</f>
      </c>
      <c r="O203">
        <f>(I203*21)/100</f>
      </c>
      <c r="P203" t="s">
        <v>23</v>
      </c>
    </row>
    <row r="204" spans="1:5" ht="12.75">
      <c r="A204" s="35" t="s">
        <v>50</v>
      </c>
      <c r="E204" s="36" t="s">
        <v>47</v>
      </c>
    </row>
    <row r="205" spans="1:5" ht="25.5">
      <c r="A205" s="40" t="s">
        <v>52</v>
      </c>
      <c r="E205" s="38" t="s">
        <v>354</v>
      </c>
    </row>
    <row r="206" spans="1:16" ht="12.75">
      <c r="A206" s="25" t="s">
        <v>45</v>
      </c>
      <c r="B206" s="29" t="s">
        <v>355</v>
      </c>
      <c r="C206" s="29" t="s">
        <v>356</v>
      </c>
      <c r="D206" s="25" t="s">
        <v>47</v>
      </c>
      <c r="E206" s="30" t="s">
        <v>357</v>
      </c>
      <c r="F206" s="31" t="s">
        <v>316</v>
      </c>
      <c r="G206" s="32">
        <v>135</v>
      </c>
      <c r="H206" s="33">
        <v>0</v>
      </c>
      <c r="I206" s="34">
        <f>ROUND(ROUND(H206,2)*ROUND(G206,3),2)</f>
      </c>
      <c r="O206">
        <f>(I206*21)/100</f>
      </c>
      <c r="P206" t="s">
        <v>23</v>
      </c>
    </row>
    <row r="207" spans="1:5" ht="12.75">
      <c r="A207" s="35" t="s">
        <v>50</v>
      </c>
      <c r="E207" s="36" t="s">
        <v>47</v>
      </c>
    </row>
    <row r="208" spans="1:5" ht="25.5">
      <c r="A208" s="40" t="s">
        <v>52</v>
      </c>
      <c r="E208" s="38" t="s">
        <v>358</v>
      </c>
    </row>
    <row r="209" spans="1:16" ht="12.75">
      <c r="A209" s="25" t="s">
        <v>45</v>
      </c>
      <c r="B209" s="29" t="s">
        <v>359</v>
      </c>
      <c r="C209" s="29" t="s">
        <v>360</v>
      </c>
      <c r="D209" s="25" t="s">
        <v>47</v>
      </c>
      <c r="E209" s="30" t="s">
        <v>361</v>
      </c>
      <c r="F209" s="31" t="s">
        <v>89</v>
      </c>
      <c r="G209" s="32">
        <v>60</v>
      </c>
      <c r="H209" s="33">
        <v>0</v>
      </c>
      <c r="I209" s="34">
        <f>ROUND(ROUND(H209,2)*ROUND(G209,3),2)</f>
      </c>
      <c r="O209">
        <f>(I209*21)/100</f>
      </c>
      <c r="P209" t="s">
        <v>23</v>
      </c>
    </row>
    <row r="210" spans="1:5" ht="12.75">
      <c r="A210" s="35" t="s">
        <v>50</v>
      </c>
      <c r="E210" s="36" t="s">
        <v>47</v>
      </c>
    </row>
    <row r="211" spans="1:5" ht="25.5">
      <c r="A211" s="40" t="s">
        <v>52</v>
      </c>
      <c r="E211" s="38" t="s">
        <v>312</v>
      </c>
    </row>
    <row r="212" spans="1:16" ht="12.75">
      <c r="A212" s="25" t="s">
        <v>45</v>
      </c>
      <c r="B212" s="29" t="s">
        <v>362</v>
      </c>
      <c r="C212" s="29" t="s">
        <v>363</v>
      </c>
      <c r="D212" s="25" t="s">
        <v>47</v>
      </c>
      <c r="E212" s="30" t="s">
        <v>364</v>
      </c>
      <c r="F212" s="31" t="s">
        <v>316</v>
      </c>
      <c r="G212" s="32">
        <v>17</v>
      </c>
      <c r="H212" s="33">
        <v>0</v>
      </c>
      <c r="I212" s="34">
        <f>ROUND(ROUND(H212,2)*ROUND(G212,3),2)</f>
      </c>
      <c r="O212">
        <f>(I212*21)/100</f>
      </c>
      <c r="P212" t="s">
        <v>23</v>
      </c>
    </row>
    <row r="213" spans="1:5" ht="12.75">
      <c r="A213" s="35" t="s">
        <v>50</v>
      </c>
      <c r="E213" s="36" t="s">
        <v>365</v>
      </c>
    </row>
    <row r="214" spans="1:5" ht="12.75">
      <c r="A214" s="37" t="s">
        <v>52</v>
      </c>
      <c r="E214" s="38" t="s">
        <v>47</v>
      </c>
    </row>
    <row r="215" spans="1:18" ht="12.75" customHeight="1">
      <c r="A215" s="6" t="s">
        <v>43</v>
      </c>
      <c r="B215" s="6"/>
      <c r="C215" s="42" t="s">
        <v>40</v>
      </c>
      <c r="D215" s="6"/>
      <c r="E215" s="27" t="s">
        <v>366</v>
      </c>
      <c r="F215" s="6"/>
      <c r="G215" s="6"/>
      <c r="H215" s="6"/>
      <c r="I215" s="43">
        <f>0+Q215</f>
      </c>
      <c r="O215">
        <f>0+R215</f>
      </c>
      <c r="Q215">
        <f>0+I216+I219+I222+I225+I228+I231+I234+I237+I240+I243+I246+I249+I252+I255+I258+I261+I264+I267+I270+I273+I276+I279+I282+I285+I288+I291+I294+I297+I300+I303+I306+I309+I312+I315+I318+I321+I324+I327+I330+I333</f>
      </c>
      <c r="R215">
        <f>0+O216+O219+O222+O225+O228+O231+O234+O237+O240+O243+O246+O249+O252+O255+O258+O261+O264+O267+O270+O273+O276+O279+O282+O285+O288+O291+O294+O297+O300+O303+O306+O309+O312+O315+O318+O321+O324+O327+O330+O333</f>
      </c>
    </row>
    <row r="216" spans="1:16" ht="25.5">
      <c r="A216" s="25" t="s">
        <v>45</v>
      </c>
      <c r="B216" s="29" t="s">
        <v>367</v>
      </c>
      <c r="C216" s="29" t="s">
        <v>368</v>
      </c>
      <c r="D216" s="25" t="s">
        <v>47</v>
      </c>
      <c r="E216" s="30" t="s">
        <v>369</v>
      </c>
      <c r="F216" s="31" t="s">
        <v>89</v>
      </c>
      <c r="G216" s="32">
        <v>15</v>
      </c>
      <c r="H216" s="33">
        <v>0</v>
      </c>
      <c r="I216" s="34">
        <f>ROUND(ROUND(H216,2)*ROUND(G216,3),2)</f>
      </c>
      <c r="O216">
        <f>(I216*21)/100</f>
      </c>
      <c r="P216" t="s">
        <v>23</v>
      </c>
    </row>
    <row r="217" spans="1:5" ht="12.75">
      <c r="A217" s="35" t="s">
        <v>50</v>
      </c>
      <c r="E217" s="36" t="s">
        <v>370</v>
      </c>
    </row>
    <row r="218" spans="1:5" ht="38.25">
      <c r="A218" s="40" t="s">
        <v>52</v>
      </c>
      <c r="E218" s="38" t="s">
        <v>371</v>
      </c>
    </row>
    <row r="219" spans="1:16" ht="25.5">
      <c r="A219" s="25" t="s">
        <v>45</v>
      </c>
      <c r="B219" s="29" t="s">
        <v>372</v>
      </c>
      <c r="C219" s="29" t="s">
        <v>373</v>
      </c>
      <c r="D219" s="25" t="s">
        <v>47</v>
      </c>
      <c r="E219" s="30" t="s">
        <v>374</v>
      </c>
      <c r="F219" s="31" t="s">
        <v>89</v>
      </c>
      <c r="G219" s="32">
        <v>15</v>
      </c>
      <c r="H219" s="33">
        <v>0</v>
      </c>
      <c r="I219" s="34">
        <f>ROUND(ROUND(H219,2)*ROUND(G219,3),2)</f>
      </c>
      <c r="O219">
        <f>(I219*21)/100</f>
      </c>
      <c r="P219" t="s">
        <v>23</v>
      </c>
    </row>
    <row r="220" spans="1:5" ht="12.75">
      <c r="A220" s="35" t="s">
        <v>50</v>
      </c>
      <c r="E220" s="36" t="s">
        <v>375</v>
      </c>
    </row>
    <row r="221" spans="1:5" ht="38.25">
      <c r="A221" s="40" t="s">
        <v>52</v>
      </c>
      <c r="E221" s="38" t="s">
        <v>371</v>
      </c>
    </row>
    <row r="222" spans="1:16" ht="12.75">
      <c r="A222" s="25" t="s">
        <v>45</v>
      </c>
      <c r="B222" s="29" t="s">
        <v>376</v>
      </c>
      <c r="C222" s="29" t="s">
        <v>377</v>
      </c>
      <c r="D222" s="25" t="s">
        <v>47</v>
      </c>
      <c r="E222" s="30" t="s">
        <v>378</v>
      </c>
      <c r="F222" s="31" t="s">
        <v>89</v>
      </c>
      <c r="G222" s="32">
        <v>14</v>
      </c>
      <c r="H222" s="33">
        <v>0</v>
      </c>
      <c r="I222" s="34">
        <f>ROUND(ROUND(H222,2)*ROUND(G222,3),2)</f>
      </c>
      <c r="O222">
        <f>(I222*21)/100</f>
      </c>
      <c r="P222" t="s">
        <v>23</v>
      </c>
    </row>
    <row r="223" spans="1:5" ht="25.5">
      <c r="A223" s="35" t="s">
        <v>50</v>
      </c>
      <c r="E223" s="36" t="s">
        <v>75</v>
      </c>
    </row>
    <row r="224" spans="1:5" ht="25.5">
      <c r="A224" s="40" t="s">
        <v>52</v>
      </c>
      <c r="E224" s="38" t="s">
        <v>379</v>
      </c>
    </row>
    <row r="225" spans="1:16" ht="12.75">
      <c r="A225" s="25" t="s">
        <v>45</v>
      </c>
      <c r="B225" s="29" t="s">
        <v>380</v>
      </c>
      <c r="C225" s="29" t="s">
        <v>381</v>
      </c>
      <c r="D225" s="25" t="s">
        <v>47</v>
      </c>
      <c r="E225" s="30" t="s">
        <v>382</v>
      </c>
      <c r="F225" s="31" t="s">
        <v>316</v>
      </c>
      <c r="G225" s="32">
        <v>174</v>
      </c>
      <c r="H225" s="33">
        <v>0</v>
      </c>
      <c r="I225" s="34">
        <f>ROUND(ROUND(H225,2)*ROUND(G225,3),2)</f>
      </c>
      <c r="O225">
        <f>(I225*21)/100</f>
      </c>
      <c r="P225" t="s">
        <v>23</v>
      </c>
    </row>
    <row r="226" spans="1:5" ht="12.75">
      <c r="A226" s="35" t="s">
        <v>50</v>
      </c>
      <c r="E226" s="36" t="s">
        <v>47</v>
      </c>
    </row>
    <row r="227" spans="1:5" ht="63.75">
      <c r="A227" s="40" t="s">
        <v>52</v>
      </c>
      <c r="E227" s="38" t="s">
        <v>383</v>
      </c>
    </row>
    <row r="228" spans="1:16" ht="25.5">
      <c r="A228" s="25" t="s">
        <v>45</v>
      </c>
      <c r="B228" s="29" t="s">
        <v>384</v>
      </c>
      <c r="C228" s="29" t="s">
        <v>385</v>
      </c>
      <c r="D228" s="25" t="s">
        <v>47</v>
      </c>
      <c r="E228" s="30" t="s">
        <v>386</v>
      </c>
      <c r="F228" s="31" t="s">
        <v>316</v>
      </c>
      <c r="G228" s="32">
        <v>6</v>
      </c>
      <c r="H228" s="33">
        <v>0</v>
      </c>
      <c r="I228" s="34">
        <f>ROUND(ROUND(H228,2)*ROUND(G228,3),2)</f>
      </c>
      <c r="O228">
        <f>(I228*21)/100</f>
      </c>
      <c r="P228" t="s">
        <v>23</v>
      </c>
    </row>
    <row r="229" spans="1:5" ht="12.75">
      <c r="A229" s="35" t="s">
        <v>50</v>
      </c>
      <c r="E229" s="36" t="s">
        <v>47</v>
      </c>
    </row>
    <row r="230" spans="1:5" ht="25.5">
      <c r="A230" s="40" t="s">
        <v>52</v>
      </c>
      <c r="E230" s="38" t="s">
        <v>387</v>
      </c>
    </row>
    <row r="231" spans="1:16" ht="12.75">
      <c r="A231" s="25" t="s">
        <v>45</v>
      </c>
      <c r="B231" s="29" t="s">
        <v>388</v>
      </c>
      <c r="C231" s="29" t="s">
        <v>389</v>
      </c>
      <c r="D231" s="25" t="s">
        <v>47</v>
      </c>
      <c r="E231" s="30" t="s">
        <v>390</v>
      </c>
      <c r="F231" s="31" t="s">
        <v>316</v>
      </c>
      <c r="G231" s="32">
        <v>1</v>
      </c>
      <c r="H231" s="33">
        <v>0</v>
      </c>
      <c r="I231" s="34">
        <f>ROUND(ROUND(H231,2)*ROUND(G231,3),2)</f>
      </c>
      <c r="O231">
        <f>(I231*21)/100</f>
      </c>
      <c r="P231" t="s">
        <v>23</v>
      </c>
    </row>
    <row r="232" spans="1:5" ht="12.75">
      <c r="A232" s="35" t="s">
        <v>50</v>
      </c>
      <c r="E232" s="36" t="s">
        <v>391</v>
      </c>
    </row>
    <row r="233" spans="1:5" ht="38.25">
      <c r="A233" s="40" t="s">
        <v>52</v>
      </c>
      <c r="E233" s="38" t="s">
        <v>392</v>
      </c>
    </row>
    <row r="234" spans="1:16" ht="25.5">
      <c r="A234" s="25" t="s">
        <v>45</v>
      </c>
      <c r="B234" s="29" t="s">
        <v>393</v>
      </c>
      <c r="C234" s="29" t="s">
        <v>394</v>
      </c>
      <c r="D234" s="25" t="s">
        <v>47</v>
      </c>
      <c r="E234" s="30" t="s">
        <v>395</v>
      </c>
      <c r="F234" s="31" t="s">
        <v>316</v>
      </c>
      <c r="G234" s="32">
        <v>19</v>
      </c>
      <c r="H234" s="33">
        <v>0</v>
      </c>
      <c r="I234" s="34">
        <f>ROUND(ROUND(H234,2)*ROUND(G234,3),2)</f>
      </c>
      <c r="O234">
        <f>(I234*21)/100</f>
      </c>
      <c r="P234" t="s">
        <v>23</v>
      </c>
    </row>
    <row r="235" spans="1:5" ht="12.75">
      <c r="A235" s="35" t="s">
        <v>50</v>
      </c>
      <c r="E235" s="36" t="s">
        <v>47</v>
      </c>
    </row>
    <row r="236" spans="1:5" ht="89.25">
      <c r="A236" s="40" t="s">
        <v>52</v>
      </c>
      <c r="E236" s="38" t="s">
        <v>396</v>
      </c>
    </row>
    <row r="237" spans="1:16" ht="25.5">
      <c r="A237" s="25" t="s">
        <v>45</v>
      </c>
      <c r="B237" s="29" t="s">
        <v>397</v>
      </c>
      <c r="C237" s="29" t="s">
        <v>398</v>
      </c>
      <c r="D237" s="25" t="s">
        <v>47</v>
      </c>
      <c r="E237" s="30" t="s">
        <v>399</v>
      </c>
      <c r="F237" s="31" t="s">
        <v>316</v>
      </c>
      <c r="G237" s="32">
        <v>5</v>
      </c>
      <c r="H237" s="33">
        <v>0</v>
      </c>
      <c r="I237" s="34">
        <f>ROUND(ROUND(H237,2)*ROUND(G237,3),2)</f>
      </c>
      <c r="O237">
        <f>(I237*21)/100</f>
      </c>
      <c r="P237" t="s">
        <v>23</v>
      </c>
    </row>
    <row r="238" spans="1:5" ht="12.75">
      <c r="A238" s="35" t="s">
        <v>50</v>
      </c>
      <c r="E238" s="36" t="s">
        <v>47</v>
      </c>
    </row>
    <row r="239" spans="1:5" ht="63.75">
      <c r="A239" s="40" t="s">
        <v>52</v>
      </c>
      <c r="E239" s="38" t="s">
        <v>400</v>
      </c>
    </row>
    <row r="240" spans="1:16" ht="12.75">
      <c r="A240" s="25" t="s">
        <v>45</v>
      </c>
      <c r="B240" s="29" t="s">
        <v>401</v>
      </c>
      <c r="C240" s="29" t="s">
        <v>402</v>
      </c>
      <c r="D240" s="25" t="s">
        <v>56</v>
      </c>
      <c r="E240" s="30" t="s">
        <v>403</v>
      </c>
      <c r="F240" s="31" t="s">
        <v>316</v>
      </c>
      <c r="G240" s="32">
        <v>19</v>
      </c>
      <c r="H240" s="33">
        <v>0</v>
      </c>
      <c r="I240" s="34">
        <f>ROUND(ROUND(H240,2)*ROUND(G240,3),2)</f>
      </c>
      <c r="O240">
        <f>(I240*21)/100</f>
      </c>
      <c r="P240" t="s">
        <v>23</v>
      </c>
    </row>
    <row r="241" spans="1:5" ht="12.75">
      <c r="A241" s="35" t="s">
        <v>50</v>
      </c>
      <c r="E241" s="36" t="s">
        <v>375</v>
      </c>
    </row>
    <row r="242" spans="1:5" ht="76.5">
      <c r="A242" s="40" t="s">
        <v>52</v>
      </c>
      <c r="E242" s="38" t="s">
        <v>404</v>
      </c>
    </row>
    <row r="243" spans="1:16" ht="12.75">
      <c r="A243" s="25" t="s">
        <v>45</v>
      </c>
      <c r="B243" s="29" t="s">
        <v>405</v>
      </c>
      <c r="C243" s="29" t="s">
        <v>402</v>
      </c>
      <c r="D243" s="25" t="s">
        <v>61</v>
      </c>
      <c r="E243" s="30" t="s">
        <v>403</v>
      </c>
      <c r="F243" s="31" t="s">
        <v>316</v>
      </c>
      <c r="G243" s="32">
        <v>3</v>
      </c>
      <c r="H243" s="33">
        <v>0</v>
      </c>
      <c r="I243" s="34">
        <f>ROUND(ROUND(H243,2)*ROUND(G243,3),2)</f>
      </c>
      <c r="O243">
        <f>(I243*21)/100</f>
      </c>
      <c r="P243" t="s">
        <v>23</v>
      </c>
    </row>
    <row r="244" spans="1:5" ht="12.75">
      <c r="A244" s="35" t="s">
        <v>50</v>
      </c>
      <c r="E244" s="36" t="s">
        <v>406</v>
      </c>
    </row>
    <row r="245" spans="1:5" ht="63.75">
      <c r="A245" s="40" t="s">
        <v>52</v>
      </c>
      <c r="E245" s="38" t="s">
        <v>407</v>
      </c>
    </row>
    <row r="246" spans="1:16" ht="25.5">
      <c r="A246" s="25" t="s">
        <v>45</v>
      </c>
      <c r="B246" s="29" t="s">
        <v>408</v>
      </c>
      <c r="C246" s="29" t="s">
        <v>409</v>
      </c>
      <c r="D246" s="25" t="s">
        <v>47</v>
      </c>
      <c r="E246" s="30" t="s">
        <v>410</v>
      </c>
      <c r="F246" s="31" t="s">
        <v>316</v>
      </c>
      <c r="G246" s="32">
        <v>2</v>
      </c>
      <c r="H246" s="33">
        <v>0</v>
      </c>
      <c r="I246" s="34">
        <f>ROUND(ROUND(H246,2)*ROUND(G246,3),2)</f>
      </c>
      <c r="O246">
        <f>(I246*21)/100</f>
      </c>
      <c r="P246" t="s">
        <v>23</v>
      </c>
    </row>
    <row r="247" spans="1:5" ht="12.75">
      <c r="A247" s="35" t="s">
        <v>50</v>
      </c>
      <c r="E247" s="36" t="s">
        <v>411</v>
      </c>
    </row>
    <row r="248" spans="1:5" ht="38.25">
      <c r="A248" s="40" t="s">
        <v>52</v>
      </c>
      <c r="E248" s="38" t="s">
        <v>412</v>
      </c>
    </row>
    <row r="249" spans="1:16" ht="12.75">
      <c r="A249" s="25" t="s">
        <v>45</v>
      </c>
      <c r="B249" s="29" t="s">
        <v>413</v>
      </c>
      <c r="C249" s="29" t="s">
        <v>414</v>
      </c>
      <c r="D249" s="25" t="s">
        <v>47</v>
      </c>
      <c r="E249" s="30" t="s">
        <v>415</v>
      </c>
      <c r="F249" s="31" t="s">
        <v>316</v>
      </c>
      <c r="G249" s="32">
        <v>2</v>
      </c>
      <c r="H249" s="33">
        <v>0</v>
      </c>
      <c r="I249" s="34">
        <f>ROUND(ROUND(H249,2)*ROUND(G249,3),2)</f>
      </c>
      <c r="O249">
        <f>(I249*21)/100</f>
      </c>
      <c r="P249" t="s">
        <v>23</v>
      </c>
    </row>
    <row r="250" spans="1:5" ht="12.75">
      <c r="A250" s="35" t="s">
        <v>50</v>
      </c>
      <c r="E250" s="36" t="s">
        <v>416</v>
      </c>
    </row>
    <row r="251" spans="1:5" ht="38.25">
      <c r="A251" s="40" t="s">
        <v>52</v>
      </c>
      <c r="E251" s="38" t="s">
        <v>417</v>
      </c>
    </row>
    <row r="252" spans="1:16" ht="12.75">
      <c r="A252" s="25" t="s">
        <v>45</v>
      </c>
      <c r="B252" s="29" t="s">
        <v>418</v>
      </c>
      <c r="C252" s="29" t="s">
        <v>419</v>
      </c>
      <c r="D252" s="25" t="s">
        <v>47</v>
      </c>
      <c r="E252" s="30" t="s">
        <v>420</v>
      </c>
      <c r="F252" s="31" t="s">
        <v>136</v>
      </c>
      <c r="G252" s="32">
        <v>24</v>
      </c>
      <c r="H252" s="33">
        <v>0</v>
      </c>
      <c r="I252" s="34">
        <f>ROUND(ROUND(H252,2)*ROUND(G252,3),2)</f>
      </c>
      <c r="O252">
        <f>(I252*21)/100</f>
      </c>
      <c r="P252" t="s">
        <v>23</v>
      </c>
    </row>
    <row r="253" spans="1:5" ht="12.75">
      <c r="A253" s="35" t="s">
        <v>50</v>
      </c>
      <c r="E253" s="36" t="s">
        <v>375</v>
      </c>
    </row>
    <row r="254" spans="1:5" ht="25.5">
      <c r="A254" s="40" t="s">
        <v>52</v>
      </c>
      <c r="E254" s="38" t="s">
        <v>421</v>
      </c>
    </row>
    <row r="255" spans="1:16" ht="12.75">
      <c r="A255" s="25" t="s">
        <v>45</v>
      </c>
      <c r="B255" s="29" t="s">
        <v>422</v>
      </c>
      <c r="C255" s="29" t="s">
        <v>423</v>
      </c>
      <c r="D255" s="25" t="s">
        <v>47</v>
      </c>
      <c r="E255" s="30" t="s">
        <v>424</v>
      </c>
      <c r="F255" s="31" t="s">
        <v>316</v>
      </c>
      <c r="G255" s="32">
        <v>6</v>
      </c>
      <c r="H255" s="33">
        <v>0</v>
      </c>
      <c r="I255" s="34">
        <f>ROUND(ROUND(H255,2)*ROUND(G255,3),2)</f>
      </c>
      <c r="O255">
        <f>(I255*21)/100</f>
      </c>
      <c r="P255" t="s">
        <v>23</v>
      </c>
    </row>
    <row r="256" spans="1:5" ht="25.5">
      <c r="A256" s="35" t="s">
        <v>50</v>
      </c>
      <c r="E256" s="36" t="s">
        <v>425</v>
      </c>
    </row>
    <row r="257" spans="1:5" ht="25.5">
      <c r="A257" s="40" t="s">
        <v>52</v>
      </c>
      <c r="E257" s="38" t="s">
        <v>426</v>
      </c>
    </row>
    <row r="258" spans="1:16" ht="25.5">
      <c r="A258" s="25" t="s">
        <v>45</v>
      </c>
      <c r="B258" s="29" t="s">
        <v>427</v>
      </c>
      <c r="C258" s="29" t="s">
        <v>428</v>
      </c>
      <c r="D258" s="25" t="s">
        <v>47</v>
      </c>
      <c r="E258" s="30" t="s">
        <v>429</v>
      </c>
      <c r="F258" s="31" t="s">
        <v>316</v>
      </c>
      <c r="G258" s="32">
        <v>14</v>
      </c>
      <c r="H258" s="33">
        <v>0</v>
      </c>
      <c r="I258" s="34">
        <f>ROUND(ROUND(H258,2)*ROUND(G258,3),2)</f>
      </c>
      <c r="O258">
        <f>(I258*21)/100</f>
      </c>
      <c r="P258" t="s">
        <v>23</v>
      </c>
    </row>
    <row r="259" spans="1:5" ht="12.75">
      <c r="A259" s="35" t="s">
        <v>50</v>
      </c>
      <c r="E259" s="36" t="s">
        <v>47</v>
      </c>
    </row>
    <row r="260" spans="1:5" ht="63.75">
      <c r="A260" s="40" t="s">
        <v>52</v>
      </c>
      <c r="E260" s="38" t="s">
        <v>430</v>
      </c>
    </row>
    <row r="261" spans="1:16" ht="12.75">
      <c r="A261" s="25" t="s">
        <v>45</v>
      </c>
      <c r="B261" s="29" t="s">
        <v>431</v>
      </c>
      <c r="C261" s="29" t="s">
        <v>432</v>
      </c>
      <c r="D261" s="25" t="s">
        <v>47</v>
      </c>
      <c r="E261" s="30" t="s">
        <v>433</v>
      </c>
      <c r="F261" s="31" t="s">
        <v>316</v>
      </c>
      <c r="G261" s="32">
        <v>1</v>
      </c>
      <c r="H261" s="33">
        <v>0</v>
      </c>
      <c r="I261" s="34">
        <f>ROUND(ROUND(H261,2)*ROUND(G261,3),2)</f>
      </c>
      <c r="O261">
        <f>(I261*21)/100</f>
      </c>
      <c r="P261" t="s">
        <v>23</v>
      </c>
    </row>
    <row r="262" spans="1:5" ht="12.75">
      <c r="A262" s="35" t="s">
        <v>50</v>
      </c>
      <c r="E262" s="36" t="s">
        <v>47</v>
      </c>
    </row>
    <row r="263" spans="1:5" ht="25.5">
      <c r="A263" s="40" t="s">
        <v>52</v>
      </c>
      <c r="E263" s="38" t="s">
        <v>434</v>
      </c>
    </row>
    <row r="264" spans="1:16" ht="12.75">
      <c r="A264" s="25" t="s">
        <v>45</v>
      </c>
      <c r="B264" s="29" t="s">
        <v>435</v>
      </c>
      <c r="C264" s="29" t="s">
        <v>436</v>
      </c>
      <c r="D264" s="25" t="s">
        <v>47</v>
      </c>
      <c r="E264" s="30" t="s">
        <v>437</v>
      </c>
      <c r="F264" s="31" t="s">
        <v>316</v>
      </c>
      <c r="G264" s="32">
        <v>4</v>
      </c>
      <c r="H264" s="33">
        <v>0</v>
      </c>
      <c r="I264" s="34">
        <f>ROUND(ROUND(H264,2)*ROUND(G264,3),2)</f>
      </c>
      <c r="O264">
        <f>(I264*21)/100</f>
      </c>
      <c r="P264" t="s">
        <v>23</v>
      </c>
    </row>
    <row r="265" spans="1:5" ht="25.5">
      <c r="A265" s="35" t="s">
        <v>50</v>
      </c>
      <c r="E265" s="36" t="s">
        <v>425</v>
      </c>
    </row>
    <row r="266" spans="1:5" ht="25.5">
      <c r="A266" s="40" t="s">
        <v>52</v>
      </c>
      <c r="E266" s="38" t="s">
        <v>438</v>
      </c>
    </row>
    <row r="267" spans="1:16" ht="25.5">
      <c r="A267" s="25" t="s">
        <v>45</v>
      </c>
      <c r="B267" s="29" t="s">
        <v>439</v>
      </c>
      <c r="C267" s="29" t="s">
        <v>440</v>
      </c>
      <c r="D267" s="25" t="s">
        <v>47</v>
      </c>
      <c r="E267" s="30" t="s">
        <v>441</v>
      </c>
      <c r="F267" s="31" t="s">
        <v>136</v>
      </c>
      <c r="G267" s="32">
        <v>1728.5</v>
      </c>
      <c r="H267" s="33">
        <v>0</v>
      </c>
      <c r="I267" s="34">
        <f>ROUND(ROUND(H267,2)*ROUND(G267,3),2)</f>
      </c>
      <c r="O267">
        <f>(I267*21)/100</f>
      </c>
      <c r="P267" t="s">
        <v>23</v>
      </c>
    </row>
    <row r="268" spans="1:5" ht="25.5">
      <c r="A268" s="35" t="s">
        <v>50</v>
      </c>
      <c r="E268" s="36" t="s">
        <v>442</v>
      </c>
    </row>
    <row r="269" spans="1:5" ht="89.25">
      <c r="A269" s="40" t="s">
        <v>52</v>
      </c>
      <c r="E269" s="38" t="s">
        <v>443</v>
      </c>
    </row>
    <row r="270" spans="1:16" ht="25.5">
      <c r="A270" s="25" t="s">
        <v>45</v>
      </c>
      <c r="B270" s="29" t="s">
        <v>444</v>
      </c>
      <c r="C270" s="29" t="s">
        <v>445</v>
      </c>
      <c r="D270" s="25" t="s">
        <v>47</v>
      </c>
      <c r="E270" s="30" t="s">
        <v>446</v>
      </c>
      <c r="F270" s="31" t="s">
        <v>136</v>
      </c>
      <c r="G270" s="32">
        <v>228.5</v>
      </c>
      <c r="H270" s="33">
        <v>0</v>
      </c>
      <c r="I270" s="34">
        <f>ROUND(ROUND(H270,2)*ROUND(G270,3),2)</f>
      </c>
      <c r="O270">
        <f>(I270*21)/100</f>
      </c>
      <c r="P270" t="s">
        <v>23</v>
      </c>
    </row>
    <row r="271" spans="1:5" ht="25.5">
      <c r="A271" s="35" t="s">
        <v>50</v>
      </c>
      <c r="E271" s="36" t="s">
        <v>447</v>
      </c>
    </row>
    <row r="272" spans="1:5" ht="76.5">
      <c r="A272" s="40" t="s">
        <v>52</v>
      </c>
      <c r="E272" s="38" t="s">
        <v>448</v>
      </c>
    </row>
    <row r="273" spans="1:16" ht="25.5">
      <c r="A273" s="25" t="s">
        <v>45</v>
      </c>
      <c r="B273" s="29" t="s">
        <v>449</v>
      </c>
      <c r="C273" s="29" t="s">
        <v>450</v>
      </c>
      <c r="D273" s="25" t="s">
        <v>47</v>
      </c>
      <c r="E273" s="30" t="s">
        <v>451</v>
      </c>
      <c r="F273" s="31" t="s">
        <v>136</v>
      </c>
      <c r="G273" s="32">
        <v>1500</v>
      </c>
      <c r="H273" s="33">
        <v>0</v>
      </c>
      <c r="I273" s="34">
        <f>ROUND(ROUND(H273,2)*ROUND(G273,3),2)</f>
      </c>
      <c r="O273">
        <f>(I273*21)/100</f>
      </c>
      <c r="P273" t="s">
        <v>23</v>
      </c>
    </row>
    <row r="274" spans="1:5" ht="38.25">
      <c r="A274" s="35" t="s">
        <v>50</v>
      </c>
      <c r="E274" s="36" t="s">
        <v>452</v>
      </c>
    </row>
    <row r="275" spans="1:5" ht="25.5">
      <c r="A275" s="40" t="s">
        <v>52</v>
      </c>
      <c r="E275" s="38" t="s">
        <v>453</v>
      </c>
    </row>
    <row r="276" spans="1:16" ht="12.75">
      <c r="A276" s="25" t="s">
        <v>45</v>
      </c>
      <c r="B276" s="29" t="s">
        <v>454</v>
      </c>
      <c r="C276" s="29" t="s">
        <v>455</v>
      </c>
      <c r="D276" s="25" t="s">
        <v>47</v>
      </c>
      <c r="E276" s="30" t="s">
        <v>456</v>
      </c>
      <c r="F276" s="31" t="s">
        <v>316</v>
      </c>
      <c r="G276" s="32">
        <v>60</v>
      </c>
      <c r="H276" s="33">
        <v>0</v>
      </c>
      <c r="I276" s="34">
        <f>ROUND(ROUND(H276,2)*ROUND(G276,3),2)</f>
      </c>
      <c r="O276">
        <f>(I276*21)/100</f>
      </c>
      <c r="P276" t="s">
        <v>23</v>
      </c>
    </row>
    <row r="277" spans="1:5" ht="12.75">
      <c r="A277" s="35" t="s">
        <v>50</v>
      </c>
      <c r="E277" s="36" t="s">
        <v>47</v>
      </c>
    </row>
    <row r="278" spans="1:5" ht="25.5">
      <c r="A278" s="40" t="s">
        <v>52</v>
      </c>
      <c r="E278" s="38" t="s">
        <v>457</v>
      </c>
    </row>
    <row r="279" spans="1:16" ht="12.75">
      <c r="A279" s="25" t="s">
        <v>45</v>
      </c>
      <c r="B279" s="29" t="s">
        <v>458</v>
      </c>
      <c r="C279" s="29" t="s">
        <v>459</v>
      </c>
      <c r="D279" s="25" t="s">
        <v>47</v>
      </c>
      <c r="E279" s="30" t="s">
        <v>460</v>
      </c>
      <c r="F279" s="31" t="s">
        <v>316</v>
      </c>
      <c r="G279" s="32">
        <v>5</v>
      </c>
      <c r="H279" s="33">
        <v>0</v>
      </c>
      <c r="I279" s="34">
        <f>ROUND(ROUND(H279,2)*ROUND(G279,3),2)</f>
      </c>
      <c r="O279">
        <f>(I279*21)/100</f>
      </c>
      <c r="P279" t="s">
        <v>23</v>
      </c>
    </row>
    <row r="280" spans="1:5" ht="12.75">
      <c r="A280" s="35" t="s">
        <v>50</v>
      </c>
      <c r="E280" s="36" t="s">
        <v>47</v>
      </c>
    </row>
    <row r="281" spans="1:5" ht="25.5">
      <c r="A281" s="40" t="s">
        <v>52</v>
      </c>
      <c r="E281" s="38" t="s">
        <v>461</v>
      </c>
    </row>
    <row r="282" spans="1:16" ht="12.75">
      <c r="A282" s="25" t="s">
        <v>45</v>
      </c>
      <c r="B282" s="29" t="s">
        <v>462</v>
      </c>
      <c r="C282" s="29" t="s">
        <v>463</v>
      </c>
      <c r="D282" s="25" t="s">
        <v>47</v>
      </c>
      <c r="E282" s="30" t="s">
        <v>464</v>
      </c>
      <c r="F282" s="31" t="s">
        <v>316</v>
      </c>
      <c r="G282" s="32">
        <v>24</v>
      </c>
      <c r="H282" s="33">
        <v>0</v>
      </c>
      <c r="I282" s="34">
        <f>ROUND(ROUND(H282,2)*ROUND(G282,3),2)</f>
      </c>
      <c r="O282">
        <f>(I282*21)/100</f>
      </c>
      <c r="P282" t="s">
        <v>23</v>
      </c>
    </row>
    <row r="283" spans="1:5" ht="12.75">
      <c r="A283" s="35" t="s">
        <v>50</v>
      </c>
      <c r="E283" s="36" t="s">
        <v>47</v>
      </c>
    </row>
    <row r="284" spans="1:5" ht="25.5">
      <c r="A284" s="40" t="s">
        <v>52</v>
      </c>
      <c r="E284" s="38" t="s">
        <v>465</v>
      </c>
    </row>
    <row r="285" spans="1:16" ht="12.75">
      <c r="A285" s="25" t="s">
        <v>45</v>
      </c>
      <c r="B285" s="29" t="s">
        <v>466</v>
      </c>
      <c r="C285" s="29" t="s">
        <v>467</v>
      </c>
      <c r="D285" s="25" t="s">
        <v>47</v>
      </c>
      <c r="E285" s="30" t="s">
        <v>468</v>
      </c>
      <c r="F285" s="31" t="s">
        <v>89</v>
      </c>
      <c r="G285" s="32">
        <v>1810</v>
      </c>
      <c r="H285" s="33">
        <v>0</v>
      </c>
      <c r="I285" s="34">
        <f>ROUND(ROUND(H285,2)*ROUND(G285,3),2)</f>
      </c>
      <c r="O285">
        <f>(I285*21)/100</f>
      </c>
      <c r="P285" t="s">
        <v>23</v>
      </c>
    </row>
    <row r="286" spans="1:5" ht="12.75">
      <c r="A286" s="35" t="s">
        <v>50</v>
      </c>
      <c r="E286" s="36" t="s">
        <v>469</v>
      </c>
    </row>
    <row r="287" spans="1:5" ht="140.25">
      <c r="A287" s="40" t="s">
        <v>52</v>
      </c>
      <c r="E287" s="38" t="s">
        <v>470</v>
      </c>
    </row>
    <row r="288" spans="1:16" ht="12.75">
      <c r="A288" s="25" t="s">
        <v>45</v>
      </c>
      <c r="B288" s="29" t="s">
        <v>471</v>
      </c>
      <c r="C288" s="29" t="s">
        <v>472</v>
      </c>
      <c r="D288" s="25" t="s">
        <v>47</v>
      </c>
      <c r="E288" s="30" t="s">
        <v>473</v>
      </c>
      <c r="F288" s="31" t="s">
        <v>89</v>
      </c>
      <c r="G288" s="32">
        <v>1552</v>
      </c>
      <c r="H288" s="33">
        <v>0</v>
      </c>
      <c r="I288" s="34">
        <f>ROUND(ROUND(H288,2)*ROUND(G288,3),2)</f>
      </c>
      <c r="O288">
        <f>(I288*21)/100</f>
      </c>
      <c r="P288" t="s">
        <v>23</v>
      </c>
    </row>
    <row r="289" spans="1:5" ht="25.5">
      <c r="A289" s="35" t="s">
        <v>50</v>
      </c>
      <c r="E289" s="36" t="s">
        <v>474</v>
      </c>
    </row>
    <row r="290" spans="1:5" ht="140.25">
      <c r="A290" s="40" t="s">
        <v>52</v>
      </c>
      <c r="E290" s="38" t="s">
        <v>475</v>
      </c>
    </row>
    <row r="291" spans="1:16" ht="12.75">
      <c r="A291" s="25" t="s">
        <v>45</v>
      </c>
      <c r="B291" s="29" t="s">
        <v>476</v>
      </c>
      <c r="C291" s="29" t="s">
        <v>477</v>
      </c>
      <c r="D291" s="25" t="s">
        <v>47</v>
      </c>
      <c r="E291" s="30" t="s">
        <v>478</v>
      </c>
      <c r="F291" s="31" t="s">
        <v>316</v>
      </c>
      <c r="G291" s="32">
        <v>2</v>
      </c>
      <c r="H291" s="33">
        <v>0</v>
      </c>
      <c r="I291" s="34">
        <f>ROUND(ROUND(H291,2)*ROUND(G291,3),2)</f>
      </c>
      <c r="O291">
        <f>(I291*21)/100</f>
      </c>
      <c r="P291" t="s">
        <v>23</v>
      </c>
    </row>
    <row r="292" spans="1:5" ht="25.5">
      <c r="A292" s="35" t="s">
        <v>50</v>
      </c>
      <c r="E292" s="36" t="s">
        <v>479</v>
      </c>
    </row>
    <row r="293" spans="1:5" ht="38.25">
      <c r="A293" s="40" t="s">
        <v>52</v>
      </c>
      <c r="E293" s="38" t="s">
        <v>480</v>
      </c>
    </row>
    <row r="294" spans="1:16" ht="12.75">
      <c r="A294" s="25" t="s">
        <v>45</v>
      </c>
      <c r="B294" s="29" t="s">
        <v>481</v>
      </c>
      <c r="C294" s="29" t="s">
        <v>482</v>
      </c>
      <c r="D294" s="25" t="s">
        <v>47</v>
      </c>
      <c r="E294" s="30" t="s">
        <v>483</v>
      </c>
      <c r="F294" s="31" t="s">
        <v>316</v>
      </c>
      <c r="G294" s="32">
        <v>1</v>
      </c>
      <c r="H294" s="33">
        <v>0</v>
      </c>
      <c r="I294" s="34">
        <f>ROUND(ROUND(H294,2)*ROUND(G294,3),2)</f>
      </c>
      <c r="O294">
        <f>(I294*21)/100</f>
      </c>
      <c r="P294" t="s">
        <v>23</v>
      </c>
    </row>
    <row r="295" spans="1:5" ht="25.5">
      <c r="A295" s="35" t="s">
        <v>50</v>
      </c>
      <c r="E295" s="36" t="s">
        <v>479</v>
      </c>
    </row>
    <row r="296" spans="1:5" ht="38.25">
      <c r="A296" s="40" t="s">
        <v>52</v>
      </c>
      <c r="E296" s="38" t="s">
        <v>484</v>
      </c>
    </row>
    <row r="297" spans="1:16" ht="12.75">
      <c r="A297" s="25" t="s">
        <v>45</v>
      </c>
      <c r="B297" s="29" t="s">
        <v>485</v>
      </c>
      <c r="C297" s="29" t="s">
        <v>486</v>
      </c>
      <c r="D297" s="25" t="s">
        <v>47</v>
      </c>
      <c r="E297" s="30" t="s">
        <v>487</v>
      </c>
      <c r="F297" s="31" t="s">
        <v>89</v>
      </c>
      <c r="G297" s="32">
        <v>13</v>
      </c>
      <c r="H297" s="33">
        <v>0</v>
      </c>
      <c r="I297" s="34">
        <f>ROUND(ROUND(H297,2)*ROUND(G297,3),2)</f>
      </c>
      <c r="O297">
        <f>(I297*21)/100</f>
      </c>
      <c r="P297" t="s">
        <v>23</v>
      </c>
    </row>
    <row r="298" spans="1:5" ht="12.75">
      <c r="A298" s="35" t="s">
        <v>50</v>
      </c>
      <c r="E298" s="36" t="s">
        <v>488</v>
      </c>
    </row>
    <row r="299" spans="1:5" ht="51">
      <c r="A299" s="40" t="s">
        <v>52</v>
      </c>
      <c r="E299" s="38" t="s">
        <v>489</v>
      </c>
    </row>
    <row r="300" spans="1:16" ht="12.75">
      <c r="A300" s="25" t="s">
        <v>45</v>
      </c>
      <c r="B300" s="29" t="s">
        <v>490</v>
      </c>
      <c r="C300" s="29" t="s">
        <v>491</v>
      </c>
      <c r="D300" s="25" t="s">
        <v>47</v>
      </c>
      <c r="E300" s="30" t="s">
        <v>492</v>
      </c>
      <c r="F300" s="31" t="s">
        <v>89</v>
      </c>
      <c r="G300" s="32">
        <v>15.5</v>
      </c>
      <c r="H300" s="33">
        <v>0</v>
      </c>
      <c r="I300" s="34">
        <f>ROUND(ROUND(H300,2)*ROUND(G300,3),2)</f>
      </c>
      <c r="O300">
        <f>(I300*21)/100</f>
      </c>
      <c r="P300" t="s">
        <v>23</v>
      </c>
    </row>
    <row r="301" spans="1:5" ht="12.75">
      <c r="A301" s="35" t="s">
        <v>50</v>
      </c>
      <c r="E301" s="36" t="s">
        <v>488</v>
      </c>
    </row>
    <row r="302" spans="1:5" ht="51">
      <c r="A302" s="40" t="s">
        <v>52</v>
      </c>
      <c r="E302" s="38" t="s">
        <v>493</v>
      </c>
    </row>
    <row r="303" spans="1:16" ht="12.75">
      <c r="A303" s="25" t="s">
        <v>45</v>
      </c>
      <c r="B303" s="29" t="s">
        <v>494</v>
      </c>
      <c r="C303" s="29" t="s">
        <v>495</v>
      </c>
      <c r="D303" s="25" t="s">
        <v>47</v>
      </c>
      <c r="E303" s="30" t="s">
        <v>496</v>
      </c>
      <c r="F303" s="31" t="s">
        <v>74</v>
      </c>
      <c r="G303" s="32">
        <v>3</v>
      </c>
      <c r="H303" s="33">
        <v>0</v>
      </c>
      <c r="I303" s="34">
        <f>ROUND(ROUND(H303,2)*ROUND(G303,3),2)</f>
      </c>
      <c r="O303">
        <f>(I303*21)/100</f>
      </c>
      <c r="P303" t="s">
        <v>23</v>
      </c>
    </row>
    <row r="304" spans="1:5" ht="12.75">
      <c r="A304" s="35" t="s">
        <v>50</v>
      </c>
      <c r="E304" s="36" t="s">
        <v>47</v>
      </c>
    </row>
    <row r="305" spans="1:5" ht="102">
      <c r="A305" s="40" t="s">
        <v>52</v>
      </c>
      <c r="E305" s="38" t="s">
        <v>497</v>
      </c>
    </row>
    <row r="306" spans="1:16" ht="12.75">
      <c r="A306" s="25" t="s">
        <v>45</v>
      </c>
      <c r="B306" s="29" t="s">
        <v>498</v>
      </c>
      <c r="C306" s="29" t="s">
        <v>499</v>
      </c>
      <c r="D306" s="25" t="s">
        <v>47</v>
      </c>
      <c r="E306" s="30" t="s">
        <v>500</v>
      </c>
      <c r="F306" s="31" t="s">
        <v>89</v>
      </c>
      <c r="G306" s="32">
        <v>1200</v>
      </c>
      <c r="H306" s="33">
        <v>0</v>
      </c>
      <c r="I306" s="34">
        <f>ROUND(ROUND(H306,2)*ROUND(G306,3),2)</f>
      </c>
      <c r="O306">
        <f>(I306*21)/100</f>
      </c>
      <c r="P306" t="s">
        <v>23</v>
      </c>
    </row>
    <row r="307" spans="1:5" ht="12.75">
      <c r="A307" s="35" t="s">
        <v>50</v>
      </c>
      <c r="E307" s="36" t="s">
        <v>501</v>
      </c>
    </row>
    <row r="308" spans="1:5" ht="25.5">
      <c r="A308" s="40" t="s">
        <v>52</v>
      </c>
      <c r="E308" s="38" t="s">
        <v>107</v>
      </c>
    </row>
    <row r="309" spans="1:16" ht="12.75">
      <c r="A309" s="25" t="s">
        <v>45</v>
      </c>
      <c r="B309" s="29" t="s">
        <v>502</v>
      </c>
      <c r="C309" s="29" t="s">
        <v>503</v>
      </c>
      <c r="D309" s="25" t="s">
        <v>47</v>
      </c>
      <c r="E309" s="30" t="s">
        <v>504</v>
      </c>
      <c r="F309" s="31" t="s">
        <v>89</v>
      </c>
      <c r="G309" s="32">
        <v>1200</v>
      </c>
      <c r="H309" s="33">
        <v>0</v>
      </c>
      <c r="I309" s="34">
        <f>ROUND(ROUND(H309,2)*ROUND(G309,3),2)</f>
      </c>
      <c r="O309">
        <f>(I309*21)/100</f>
      </c>
      <c r="P309" t="s">
        <v>23</v>
      </c>
    </row>
    <row r="310" spans="1:5" ht="25.5">
      <c r="A310" s="35" t="s">
        <v>50</v>
      </c>
      <c r="E310" s="36" t="s">
        <v>505</v>
      </c>
    </row>
    <row r="311" spans="1:5" ht="25.5">
      <c r="A311" s="40" t="s">
        <v>52</v>
      </c>
      <c r="E311" s="38" t="s">
        <v>107</v>
      </c>
    </row>
    <row r="312" spans="1:16" ht="25.5">
      <c r="A312" s="25" t="s">
        <v>45</v>
      </c>
      <c r="B312" s="29" t="s">
        <v>506</v>
      </c>
      <c r="C312" s="29" t="s">
        <v>507</v>
      </c>
      <c r="D312" s="25" t="s">
        <v>47</v>
      </c>
      <c r="E312" s="30" t="s">
        <v>508</v>
      </c>
      <c r="F312" s="31" t="s">
        <v>89</v>
      </c>
      <c r="G312" s="32">
        <v>164</v>
      </c>
      <c r="H312" s="33">
        <v>0</v>
      </c>
      <c r="I312" s="34">
        <f>ROUND(ROUND(H312,2)*ROUND(G312,3),2)</f>
      </c>
      <c r="O312">
        <f>(I312*21)/100</f>
      </c>
      <c r="P312" t="s">
        <v>23</v>
      </c>
    </row>
    <row r="313" spans="1:5" ht="25.5">
      <c r="A313" s="35" t="s">
        <v>50</v>
      </c>
      <c r="E313" s="36" t="s">
        <v>509</v>
      </c>
    </row>
    <row r="314" spans="1:5" ht="63.75">
      <c r="A314" s="40" t="s">
        <v>52</v>
      </c>
      <c r="E314" s="38" t="s">
        <v>510</v>
      </c>
    </row>
    <row r="315" spans="1:16" ht="12.75">
      <c r="A315" s="25" t="s">
        <v>45</v>
      </c>
      <c r="B315" s="29" t="s">
        <v>511</v>
      </c>
      <c r="C315" s="29" t="s">
        <v>512</v>
      </c>
      <c r="D315" s="25" t="s">
        <v>47</v>
      </c>
      <c r="E315" s="30" t="s">
        <v>513</v>
      </c>
      <c r="F315" s="31" t="s">
        <v>89</v>
      </c>
      <c r="G315" s="32">
        <v>25</v>
      </c>
      <c r="H315" s="33">
        <v>0</v>
      </c>
      <c r="I315" s="34">
        <f>ROUND(ROUND(H315,2)*ROUND(G315,3),2)</f>
      </c>
      <c r="O315">
        <f>(I315*21)/100</f>
      </c>
      <c r="P315" t="s">
        <v>23</v>
      </c>
    </row>
    <row r="316" spans="1:5" ht="12.75">
      <c r="A316" s="35" t="s">
        <v>50</v>
      </c>
      <c r="E316" s="36" t="s">
        <v>514</v>
      </c>
    </row>
    <row r="317" spans="1:5" ht="38.25">
      <c r="A317" s="40" t="s">
        <v>52</v>
      </c>
      <c r="E317" s="38" t="s">
        <v>515</v>
      </c>
    </row>
    <row r="318" spans="1:16" ht="12.75">
      <c r="A318" s="25" t="s">
        <v>45</v>
      </c>
      <c r="B318" s="29" t="s">
        <v>516</v>
      </c>
      <c r="C318" s="29" t="s">
        <v>517</v>
      </c>
      <c r="D318" s="25" t="s">
        <v>47</v>
      </c>
      <c r="E318" s="30" t="s">
        <v>518</v>
      </c>
      <c r="F318" s="31" t="s">
        <v>89</v>
      </c>
      <c r="G318" s="32">
        <v>21</v>
      </c>
      <c r="H318" s="33">
        <v>0</v>
      </c>
      <c r="I318" s="34">
        <f>ROUND(ROUND(H318,2)*ROUND(G318,3),2)</f>
      </c>
      <c r="O318">
        <f>(I318*21)/100</f>
      </c>
      <c r="P318" t="s">
        <v>23</v>
      </c>
    </row>
    <row r="319" spans="1:5" ht="38.25">
      <c r="A319" s="35" t="s">
        <v>50</v>
      </c>
      <c r="E319" s="36" t="s">
        <v>519</v>
      </c>
    </row>
    <row r="320" spans="1:5" ht="63.75">
      <c r="A320" s="40" t="s">
        <v>52</v>
      </c>
      <c r="E320" s="38" t="s">
        <v>520</v>
      </c>
    </row>
    <row r="321" spans="1:16" ht="12.75">
      <c r="A321" s="25" t="s">
        <v>45</v>
      </c>
      <c r="B321" s="29" t="s">
        <v>521</v>
      </c>
      <c r="C321" s="29" t="s">
        <v>522</v>
      </c>
      <c r="D321" s="25" t="s">
        <v>47</v>
      </c>
      <c r="E321" s="30" t="s">
        <v>523</v>
      </c>
      <c r="F321" s="31" t="s">
        <v>136</v>
      </c>
      <c r="G321" s="32">
        <v>33000</v>
      </c>
      <c r="H321" s="33">
        <v>0</v>
      </c>
      <c r="I321" s="34">
        <f>ROUND(ROUND(H321,2)*ROUND(G321,3),2)</f>
      </c>
      <c r="O321">
        <f>(I321*21)/100</f>
      </c>
      <c r="P321" t="s">
        <v>23</v>
      </c>
    </row>
    <row r="322" spans="1:5" ht="12.75">
      <c r="A322" s="35" t="s">
        <v>50</v>
      </c>
      <c r="E322" s="36" t="s">
        <v>524</v>
      </c>
    </row>
    <row r="323" spans="1:5" ht="12.75">
      <c r="A323" s="40" t="s">
        <v>52</v>
      </c>
      <c r="E323" s="38" t="s">
        <v>47</v>
      </c>
    </row>
    <row r="324" spans="1:16" ht="12.75">
      <c r="A324" s="25" t="s">
        <v>45</v>
      </c>
      <c r="B324" s="29" t="s">
        <v>525</v>
      </c>
      <c r="C324" s="29" t="s">
        <v>526</v>
      </c>
      <c r="D324" s="25" t="s">
        <v>47</v>
      </c>
      <c r="E324" s="30" t="s">
        <v>527</v>
      </c>
      <c r="F324" s="31" t="s">
        <v>74</v>
      </c>
      <c r="G324" s="32">
        <v>4.5</v>
      </c>
      <c r="H324" s="33">
        <v>0</v>
      </c>
      <c r="I324" s="34">
        <f>ROUND(ROUND(H324,2)*ROUND(G324,3),2)</f>
      </c>
      <c r="O324">
        <f>(I324*21)/100</f>
      </c>
      <c r="P324" t="s">
        <v>23</v>
      </c>
    </row>
    <row r="325" spans="1:5" ht="25.5">
      <c r="A325" s="35" t="s">
        <v>50</v>
      </c>
      <c r="E325" s="36" t="s">
        <v>75</v>
      </c>
    </row>
    <row r="326" spans="1:5" ht="102">
      <c r="A326" s="40" t="s">
        <v>52</v>
      </c>
      <c r="E326" s="38" t="s">
        <v>528</v>
      </c>
    </row>
    <row r="327" spans="1:16" ht="12.75">
      <c r="A327" s="25" t="s">
        <v>45</v>
      </c>
      <c r="B327" s="29" t="s">
        <v>529</v>
      </c>
      <c r="C327" s="29" t="s">
        <v>530</v>
      </c>
      <c r="D327" s="25" t="s">
        <v>47</v>
      </c>
      <c r="E327" s="30" t="s">
        <v>531</v>
      </c>
      <c r="F327" s="31" t="s">
        <v>89</v>
      </c>
      <c r="G327" s="32">
        <v>28.5</v>
      </c>
      <c r="H327" s="33">
        <v>0</v>
      </c>
      <c r="I327" s="34">
        <f>ROUND(ROUND(H327,2)*ROUND(G327,3),2)</f>
      </c>
      <c r="O327">
        <f>(I327*21)/100</f>
      </c>
      <c r="P327" t="s">
        <v>23</v>
      </c>
    </row>
    <row r="328" spans="1:5" ht="12.75">
      <c r="A328" s="35" t="s">
        <v>50</v>
      </c>
      <c r="E328" s="36" t="s">
        <v>532</v>
      </c>
    </row>
    <row r="329" spans="1:5" ht="102">
      <c r="A329" s="40" t="s">
        <v>52</v>
      </c>
      <c r="E329" s="38" t="s">
        <v>533</v>
      </c>
    </row>
    <row r="330" spans="1:16" ht="12.75">
      <c r="A330" s="25" t="s">
        <v>45</v>
      </c>
      <c r="B330" s="29" t="s">
        <v>534</v>
      </c>
      <c r="C330" s="29" t="s">
        <v>535</v>
      </c>
      <c r="D330" s="25" t="s">
        <v>47</v>
      </c>
      <c r="E330" s="30" t="s">
        <v>536</v>
      </c>
      <c r="F330" s="31" t="s">
        <v>89</v>
      </c>
      <c r="G330" s="32">
        <v>20</v>
      </c>
      <c r="H330" s="33">
        <v>0</v>
      </c>
      <c r="I330" s="34">
        <f>ROUND(ROUND(H330,2)*ROUND(G330,3),2)</f>
      </c>
      <c r="O330">
        <f>(I330*21)/100</f>
      </c>
      <c r="P330" t="s">
        <v>23</v>
      </c>
    </row>
    <row r="331" spans="1:5" ht="25.5">
      <c r="A331" s="35" t="s">
        <v>50</v>
      </c>
      <c r="E331" s="36" t="s">
        <v>75</v>
      </c>
    </row>
    <row r="332" spans="1:5" ht="51">
      <c r="A332" s="40" t="s">
        <v>52</v>
      </c>
      <c r="E332" s="38" t="s">
        <v>537</v>
      </c>
    </row>
    <row r="333" spans="1:16" ht="12.75">
      <c r="A333" s="25" t="s">
        <v>45</v>
      </c>
      <c r="B333" s="29" t="s">
        <v>538</v>
      </c>
      <c r="C333" s="29" t="s">
        <v>539</v>
      </c>
      <c r="D333" s="25" t="s">
        <v>47</v>
      </c>
      <c r="E333" s="30" t="s">
        <v>540</v>
      </c>
      <c r="F333" s="31" t="s">
        <v>316</v>
      </c>
      <c r="G333" s="32">
        <v>9</v>
      </c>
      <c r="H333" s="33">
        <v>0</v>
      </c>
      <c r="I333" s="34">
        <f>ROUND(ROUND(H333,2)*ROUND(G333,3),2)</f>
      </c>
      <c r="O333">
        <f>(I333*21)/100</f>
      </c>
      <c r="P333" t="s">
        <v>23</v>
      </c>
    </row>
    <row r="334" spans="1:5" ht="12.75">
      <c r="A334" s="35" t="s">
        <v>50</v>
      </c>
      <c r="E334" s="36" t="s">
        <v>532</v>
      </c>
    </row>
    <row r="335" spans="1:5" ht="63.75">
      <c r="A335" s="37" t="s">
        <v>52</v>
      </c>
      <c r="E335" s="38" t="s">
        <v>541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542</v>
      </c>
      <c r="I3" s="39">
        <f>0+I8+I15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542</v>
      </c>
      <c r="D4" s="6"/>
      <c r="E4" s="18" t="s">
        <v>543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544</v>
      </c>
      <c r="D9" s="25" t="s">
        <v>47</v>
      </c>
      <c r="E9" s="30" t="s">
        <v>545</v>
      </c>
      <c r="F9" s="31" t="s">
        <v>49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546</v>
      </c>
    </row>
    <row r="11" spans="1:5" ht="12.75">
      <c r="A11" s="40" t="s">
        <v>52</v>
      </c>
      <c r="E11" s="38" t="s">
        <v>47</v>
      </c>
    </row>
    <row r="12" spans="1:16" ht="12.75">
      <c r="A12" s="25" t="s">
        <v>45</v>
      </c>
      <c r="B12" s="29" t="s">
        <v>23</v>
      </c>
      <c r="C12" s="29" t="s">
        <v>547</v>
      </c>
      <c r="D12" s="25" t="s">
        <v>47</v>
      </c>
      <c r="E12" s="30" t="s">
        <v>548</v>
      </c>
      <c r="F12" s="31" t="s">
        <v>49</v>
      </c>
      <c r="G12" s="32">
        <v>1</v>
      </c>
      <c r="H12" s="33">
        <v>0</v>
      </c>
      <c r="I12" s="34">
        <f>ROUND(ROUND(H12,2)*ROUND(G12,3),2)</f>
      </c>
      <c r="O12">
        <f>(I12*21)/100</f>
      </c>
      <c r="P12" t="s">
        <v>23</v>
      </c>
    </row>
    <row r="13" spans="1:5" ht="12.75">
      <c r="A13" s="35" t="s">
        <v>50</v>
      </c>
      <c r="E13" s="36" t="s">
        <v>549</v>
      </c>
    </row>
    <row r="14" spans="1:5" ht="12.75">
      <c r="A14" s="37" t="s">
        <v>52</v>
      </c>
      <c r="E14" s="38" t="s">
        <v>47</v>
      </c>
    </row>
    <row r="15" spans="1:18" ht="12.75" customHeight="1">
      <c r="A15" s="6" t="s">
        <v>43</v>
      </c>
      <c r="B15" s="6"/>
      <c r="C15" s="42" t="s">
        <v>40</v>
      </c>
      <c r="D15" s="6"/>
      <c r="E15" s="27" t="s">
        <v>366</v>
      </c>
      <c r="F15" s="6"/>
      <c r="G15" s="6"/>
      <c r="H15" s="6"/>
      <c r="I15" s="43">
        <f>0+Q15</f>
      </c>
      <c r="O15">
        <f>0+R15</f>
      </c>
      <c r="Q15">
        <f>0+I16+I19+I22</f>
      </c>
      <c r="R15">
        <f>0+O16+O19+O22</f>
      </c>
    </row>
    <row r="16" spans="1:16" ht="12.75">
      <c r="A16" s="25" t="s">
        <v>45</v>
      </c>
      <c r="B16" s="29" t="s">
        <v>22</v>
      </c>
      <c r="C16" s="29" t="s">
        <v>550</v>
      </c>
      <c r="D16" s="25" t="s">
        <v>47</v>
      </c>
      <c r="E16" s="30" t="s">
        <v>551</v>
      </c>
      <c r="F16" s="31" t="s">
        <v>49</v>
      </c>
      <c r="G16" s="32">
        <v>1</v>
      </c>
      <c r="H16" s="33">
        <v>0</v>
      </c>
      <c r="I16" s="34">
        <f>ROUND(ROUND(H16,2)*ROUND(G16,3),2)</f>
      </c>
      <c r="O16">
        <f>(I16*21)/100</f>
      </c>
      <c r="P16" t="s">
        <v>23</v>
      </c>
    </row>
    <row r="17" spans="1:5" ht="102">
      <c r="A17" s="35" t="s">
        <v>50</v>
      </c>
      <c r="E17" s="36" t="s">
        <v>552</v>
      </c>
    </row>
    <row r="18" spans="1:5" ht="12.75">
      <c r="A18" s="40" t="s">
        <v>52</v>
      </c>
      <c r="E18" s="38" t="s">
        <v>47</v>
      </c>
    </row>
    <row r="19" spans="1:16" ht="12.75">
      <c r="A19" s="25" t="s">
        <v>45</v>
      </c>
      <c r="B19" s="29" t="s">
        <v>33</v>
      </c>
      <c r="C19" s="29" t="s">
        <v>553</v>
      </c>
      <c r="D19" s="25" t="s">
        <v>47</v>
      </c>
      <c r="E19" s="30" t="s">
        <v>554</v>
      </c>
      <c r="F19" s="31" t="s">
        <v>49</v>
      </c>
      <c r="G19" s="32">
        <v>1</v>
      </c>
      <c r="H19" s="33">
        <v>0</v>
      </c>
      <c r="I19" s="34">
        <f>ROUND(ROUND(H19,2)*ROUND(G19,3),2)</f>
      </c>
      <c r="O19">
        <f>(I19*21)/100</f>
      </c>
      <c r="P19" t="s">
        <v>23</v>
      </c>
    </row>
    <row r="20" spans="1:5" ht="102">
      <c r="A20" s="35" t="s">
        <v>50</v>
      </c>
      <c r="E20" s="36" t="s">
        <v>555</v>
      </c>
    </row>
    <row r="21" spans="1:5" ht="12.75">
      <c r="A21" s="40" t="s">
        <v>52</v>
      </c>
      <c r="E21" s="38" t="s">
        <v>47</v>
      </c>
    </row>
    <row r="22" spans="1:16" ht="12.75">
      <c r="A22" s="25" t="s">
        <v>45</v>
      </c>
      <c r="B22" s="29" t="s">
        <v>35</v>
      </c>
      <c r="C22" s="29" t="s">
        <v>556</v>
      </c>
      <c r="D22" s="25" t="s">
        <v>47</v>
      </c>
      <c r="E22" s="30" t="s">
        <v>557</v>
      </c>
      <c r="F22" s="31" t="s">
        <v>49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02">
      <c r="A23" s="35" t="s">
        <v>50</v>
      </c>
      <c r="E23" s="36" t="s">
        <v>558</v>
      </c>
    </row>
    <row r="24" spans="1:5" ht="12.75">
      <c r="A24" s="37" t="s">
        <v>52</v>
      </c>
      <c r="E24" s="38" t="s">
        <v>47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0+O8+O54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559</v>
      </c>
      <c r="I3" s="39">
        <f>0+I8+I54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559</v>
      </c>
      <c r="D4" s="6"/>
      <c r="E4" s="18" t="s">
        <v>560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0+I9+I12+I15+I18+I21+I24+I27+I30+I33+I36+I39+I42+I45+I48+I51</f>
      </c>
      <c r="R8">
        <f>0+O9+O12+O15+O18+O21+O24+O27+O30+O33+O36+O39+O42+O45+O48+O51</f>
      </c>
    </row>
    <row r="9" spans="1:16" ht="12.75">
      <c r="A9" s="25" t="s">
        <v>45</v>
      </c>
      <c r="B9" s="29" t="s">
        <v>29</v>
      </c>
      <c r="C9" s="29" t="s">
        <v>561</v>
      </c>
      <c r="D9" s="25" t="s">
        <v>47</v>
      </c>
      <c r="E9" s="30" t="s">
        <v>562</v>
      </c>
      <c r="F9" s="31" t="s">
        <v>49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563</v>
      </c>
    </row>
    <row r="11" spans="1:5" ht="12.75">
      <c r="A11" s="40" t="s">
        <v>52</v>
      </c>
      <c r="E11" s="38" t="s">
        <v>47</v>
      </c>
    </row>
    <row r="12" spans="1:16" ht="12.75">
      <c r="A12" s="25" t="s">
        <v>45</v>
      </c>
      <c r="B12" s="29" t="s">
        <v>23</v>
      </c>
      <c r="C12" s="29" t="s">
        <v>564</v>
      </c>
      <c r="D12" s="25" t="s">
        <v>47</v>
      </c>
      <c r="E12" s="30" t="s">
        <v>565</v>
      </c>
      <c r="F12" s="31" t="s">
        <v>49</v>
      </c>
      <c r="G12" s="32">
        <v>1</v>
      </c>
      <c r="H12" s="33">
        <v>0</v>
      </c>
      <c r="I12" s="34">
        <f>ROUND(ROUND(H12,2)*ROUND(G12,3),2)</f>
      </c>
      <c r="O12">
        <f>(I12*21)/100</f>
      </c>
      <c r="P12" t="s">
        <v>23</v>
      </c>
    </row>
    <row r="13" spans="1:5" ht="25.5">
      <c r="A13" s="35" t="s">
        <v>50</v>
      </c>
      <c r="E13" s="36" t="s">
        <v>566</v>
      </c>
    </row>
    <row r="14" spans="1:5" ht="12.75">
      <c r="A14" s="40" t="s">
        <v>52</v>
      </c>
      <c r="E14" s="38" t="s">
        <v>47</v>
      </c>
    </row>
    <row r="15" spans="1:16" ht="12.75">
      <c r="A15" s="25" t="s">
        <v>45</v>
      </c>
      <c r="B15" s="29" t="s">
        <v>22</v>
      </c>
      <c r="C15" s="29" t="s">
        <v>567</v>
      </c>
      <c r="D15" s="25" t="s">
        <v>568</v>
      </c>
      <c r="E15" s="30" t="s">
        <v>569</v>
      </c>
      <c r="F15" s="31" t="s">
        <v>49</v>
      </c>
      <c r="G15" s="32">
        <v>1</v>
      </c>
      <c r="H15" s="33">
        <v>0</v>
      </c>
      <c r="I15" s="34">
        <f>ROUND(ROUND(H15,2)*ROUND(G15,3),2)</f>
      </c>
      <c r="O15">
        <f>(I15*21)/100</f>
      </c>
      <c r="P15" t="s">
        <v>23</v>
      </c>
    </row>
    <row r="16" spans="1:5" ht="38.25">
      <c r="A16" s="35" t="s">
        <v>50</v>
      </c>
      <c r="E16" s="36" t="s">
        <v>570</v>
      </c>
    </row>
    <row r="17" spans="1:5" ht="12.75">
      <c r="A17" s="40" t="s">
        <v>52</v>
      </c>
      <c r="E17" s="38" t="s">
        <v>47</v>
      </c>
    </row>
    <row r="18" spans="1:16" ht="12.75">
      <c r="A18" s="25" t="s">
        <v>45</v>
      </c>
      <c r="B18" s="29" t="s">
        <v>33</v>
      </c>
      <c r="C18" s="29" t="s">
        <v>571</v>
      </c>
      <c r="D18" s="25" t="s">
        <v>47</v>
      </c>
      <c r="E18" s="30" t="s">
        <v>572</v>
      </c>
      <c r="F18" s="31" t="s">
        <v>49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573</v>
      </c>
    </row>
    <row r="20" spans="1:5" ht="12.75">
      <c r="A20" s="40" t="s">
        <v>52</v>
      </c>
      <c r="E20" s="38" t="s">
        <v>47</v>
      </c>
    </row>
    <row r="21" spans="1:16" ht="12.75">
      <c r="A21" s="25" t="s">
        <v>45</v>
      </c>
      <c r="B21" s="29" t="s">
        <v>35</v>
      </c>
      <c r="C21" s="29" t="s">
        <v>574</v>
      </c>
      <c r="D21" s="25" t="s">
        <v>47</v>
      </c>
      <c r="E21" s="30" t="s">
        <v>575</v>
      </c>
      <c r="F21" s="31" t="s">
        <v>576</v>
      </c>
      <c r="G21" s="32">
        <v>45.258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25.5">
      <c r="A22" s="35" t="s">
        <v>50</v>
      </c>
      <c r="E22" s="36" t="s">
        <v>577</v>
      </c>
    </row>
    <row r="23" spans="1:5" ht="12.75">
      <c r="A23" s="40" t="s">
        <v>52</v>
      </c>
      <c r="E23" s="38" t="s">
        <v>578</v>
      </c>
    </row>
    <row r="24" spans="1:16" ht="12.75">
      <c r="A24" s="25" t="s">
        <v>45</v>
      </c>
      <c r="B24" s="29" t="s">
        <v>37</v>
      </c>
      <c r="C24" s="29" t="s">
        <v>547</v>
      </c>
      <c r="D24" s="25" t="s">
        <v>56</v>
      </c>
      <c r="E24" s="30" t="s">
        <v>548</v>
      </c>
      <c r="F24" s="31" t="s">
        <v>49</v>
      </c>
      <c r="G24" s="32">
        <v>1</v>
      </c>
      <c r="H24" s="33">
        <v>0</v>
      </c>
      <c r="I24" s="34">
        <f>ROUND(ROUND(H24,2)*ROUND(G24,3),2)</f>
      </c>
      <c r="O24">
        <f>(I24*21)/100</f>
      </c>
      <c r="P24" t="s">
        <v>23</v>
      </c>
    </row>
    <row r="25" spans="1:5" ht="25.5">
      <c r="A25" s="35" t="s">
        <v>50</v>
      </c>
      <c r="E25" s="36" t="s">
        <v>579</v>
      </c>
    </row>
    <row r="26" spans="1:5" ht="12.75">
      <c r="A26" s="40" t="s">
        <v>52</v>
      </c>
      <c r="E26" s="38" t="s">
        <v>47</v>
      </c>
    </row>
    <row r="27" spans="1:16" ht="12.75">
      <c r="A27" s="25" t="s">
        <v>45</v>
      </c>
      <c r="B27" s="29" t="s">
        <v>81</v>
      </c>
      <c r="C27" s="29" t="s">
        <v>547</v>
      </c>
      <c r="D27" s="25" t="s">
        <v>61</v>
      </c>
      <c r="E27" s="30" t="s">
        <v>548</v>
      </c>
      <c r="F27" s="31" t="s">
        <v>49</v>
      </c>
      <c r="G27" s="32">
        <v>1</v>
      </c>
      <c r="H27" s="33">
        <v>0</v>
      </c>
      <c r="I27" s="34">
        <f>ROUND(ROUND(H27,2)*ROUND(G27,3),2)</f>
      </c>
      <c r="O27">
        <f>(I27*21)/100</f>
      </c>
      <c r="P27" t="s">
        <v>23</v>
      </c>
    </row>
    <row r="28" spans="1:5" ht="12.75">
      <c r="A28" s="35" t="s">
        <v>50</v>
      </c>
      <c r="E28" s="36" t="s">
        <v>580</v>
      </c>
    </row>
    <row r="29" spans="1:5" ht="12.75">
      <c r="A29" s="40" t="s">
        <v>52</v>
      </c>
      <c r="E29" s="38" t="s">
        <v>47</v>
      </c>
    </row>
    <row r="30" spans="1:16" ht="12.75">
      <c r="A30" s="25" t="s">
        <v>45</v>
      </c>
      <c r="B30" s="29" t="s">
        <v>86</v>
      </c>
      <c r="C30" s="29" t="s">
        <v>581</v>
      </c>
      <c r="D30" s="25" t="s">
        <v>47</v>
      </c>
      <c r="E30" s="30" t="s">
        <v>582</v>
      </c>
      <c r="F30" s="31" t="s">
        <v>49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40" t="s">
        <v>52</v>
      </c>
      <c r="E32" s="38" t="s">
        <v>47</v>
      </c>
    </row>
    <row r="33" spans="1:16" ht="12.75">
      <c r="A33" s="25" t="s">
        <v>45</v>
      </c>
      <c r="B33" s="29" t="s">
        <v>40</v>
      </c>
      <c r="C33" s="29" t="s">
        <v>583</v>
      </c>
      <c r="D33" s="25" t="s">
        <v>47</v>
      </c>
      <c r="E33" s="30" t="s">
        <v>584</v>
      </c>
      <c r="F33" s="31" t="s">
        <v>49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585</v>
      </c>
    </row>
    <row r="35" spans="1:5" ht="12.75">
      <c r="A35" s="40" t="s">
        <v>52</v>
      </c>
      <c r="E35" s="38" t="s">
        <v>47</v>
      </c>
    </row>
    <row r="36" spans="1:16" ht="12.75">
      <c r="A36" s="25" t="s">
        <v>45</v>
      </c>
      <c r="B36" s="29" t="s">
        <v>42</v>
      </c>
      <c r="C36" s="29" t="s">
        <v>586</v>
      </c>
      <c r="D36" s="25" t="s">
        <v>47</v>
      </c>
      <c r="E36" s="30" t="s">
        <v>587</v>
      </c>
      <c r="F36" s="31" t="s">
        <v>576</v>
      </c>
      <c r="G36" s="32">
        <v>45.258</v>
      </c>
      <c r="H36" s="33">
        <v>0</v>
      </c>
      <c r="I36" s="34">
        <f>ROUND(ROUND(H36,2)*ROUND(G36,3),2)</f>
      </c>
      <c r="O36">
        <f>(I36*21)/100</f>
      </c>
      <c r="P36" t="s">
        <v>23</v>
      </c>
    </row>
    <row r="37" spans="1:5" ht="12.75">
      <c r="A37" s="35" t="s">
        <v>50</v>
      </c>
      <c r="E37" s="36" t="s">
        <v>47</v>
      </c>
    </row>
    <row r="38" spans="1:5" ht="12.75">
      <c r="A38" s="40" t="s">
        <v>52</v>
      </c>
      <c r="E38" s="38" t="s">
        <v>578</v>
      </c>
    </row>
    <row r="39" spans="1:16" ht="12.75">
      <c r="A39" s="25" t="s">
        <v>45</v>
      </c>
      <c r="B39" s="29" t="s">
        <v>98</v>
      </c>
      <c r="C39" s="29" t="s">
        <v>588</v>
      </c>
      <c r="D39" s="25" t="s">
        <v>47</v>
      </c>
      <c r="E39" s="30" t="s">
        <v>589</v>
      </c>
      <c r="F39" s="31" t="s">
        <v>49</v>
      </c>
      <c r="G39" s="32">
        <v>1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50</v>
      </c>
      <c r="E40" s="36" t="s">
        <v>590</v>
      </c>
    </row>
    <row r="41" spans="1:5" ht="12.75">
      <c r="A41" s="40" t="s">
        <v>52</v>
      </c>
      <c r="E41" s="38" t="s">
        <v>47</v>
      </c>
    </row>
    <row r="42" spans="1:16" ht="12.75">
      <c r="A42" s="25" t="s">
        <v>45</v>
      </c>
      <c r="B42" s="29" t="s">
        <v>103</v>
      </c>
      <c r="C42" s="29" t="s">
        <v>591</v>
      </c>
      <c r="D42" s="25" t="s">
        <v>47</v>
      </c>
      <c r="E42" s="30" t="s">
        <v>592</v>
      </c>
      <c r="F42" s="31" t="s">
        <v>49</v>
      </c>
      <c r="G42" s="32">
        <v>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25.5">
      <c r="A43" s="35" t="s">
        <v>50</v>
      </c>
      <c r="E43" s="36" t="s">
        <v>593</v>
      </c>
    </row>
    <row r="44" spans="1:5" ht="12.75">
      <c r="A44" s="40" t="s">
        <v>52</v>
      </c>
      <c r="E44" s="38" t="s">
        <v>47</v>
      </c>
    </row>
    <row r="45" spans="1:16" ht="12.75">
      <c r="A45" s="25" t="s">
        <v>45</v>
      </c>
      <c r="B45" s="29" t="s">
        <v>108</v>
      </c>
      <c r="C45" s="29" t="s">
        <v>594</v>
      </c>
      <c r="D45" s="25" t="s">
        <v>47</v>
      </c>
      <c r="E45" s="30" t="s">
        <v>595</v>
      </c>
      <c r="F45" s="31" t="s">
        <v>49</v>
      </c>
      <c r="G45" s="32">
        <v>1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51">
      <c r="A46" s="35" t="s">
        <v>50</v>
      </c>
      <c r="E46" s="36" t="s">
        <v>596</v>
      </c>
    </row>
    <row r="47" spans="1:5" ht="12.75">
      <c r="A47" s="40" t="s">
        <v>52</v>
      </c>
      <c r="E47" s="38" t="s">
        <v>47</v>
      </c>
    </row>
    <row r="48" spans="1:16" ht="12.75">
      <c r="A48" s="25" t="s">
        <v>45</v>
      </c>
      <c r="B48" s="29" t="s">
        <v>113</v>
      </c>
      <c r="C48" s="29" t="s">
        <v>597</v>
      </c>
      <c r="D48" s="25" t="s">
        <v>47</v>
      </c>
      <c r="E48" s="30" t="s">
        <v>598</v>
      </c>
      <c r="F48" s="31" t="s">
        <v>49</v>
      </c>
      <c r="G48" s="32">
        <v>1</v>
      </c>
      <c r="H48" s="33">
        <v>0</v>
      </c>
      <c r="I48" s="34">
        <f>ROUND(ROUND(H48,2)*ROUND(G48,3),2)</f>
      </c>
      <c r="O48">
        <f>(I48*21)/100</f>
      </c>
      <c r="P48" t="s">
        <v>23</v>
      </c>
    </row>
    <row r="49" spans="1:5" ht="76.5">
      <c r="A49" s="35" t="s">
        <v>50</v>
      </c>
      <c r="E49" s="36" t="s">
        <v>599</v>
      </c>
    </row>
    <row r="50" spans="1:5" ht="12.75">
      <c r="A50" s="40" t="s">
        <v>52</v>
      </c>
      <c r="E50" s="38" t="s">
        <v>47</v>
      </c>
    </row>
    <row r="51" spans="1:16" ht="12.75">
      <c r="A51" s="25" t="s">
        <v>45</v>
      </c>
      <c r="B51" s="29" t="s">
        <v>118</v>
      </c>
      <c r="C51" s="29" t="s">
        <v>600</v>
      </c>
      <c r="D51" s="25" t="s">
        <v>568</v>
      </c>
      <c r="E51" s="30" t="s">
        <v>601</v>
      </c>
      <c r="F51" s="31" t="s">
        <v>49</v>
      </c>
      <c r="G51" s="32">
        <v>1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38.25">
      <c r="A52" s="35" t="s">
        <v>50</v>
      </c>
      <c r="E52" s="36" t="s">
        <v>602</v>
      </c>
    </row>
    <row r="53" spans="1:5" ht="12.75">
      <c r="A53" s="37" t="s">
        <v>52</v>
      </c>
      <c r="E53" s="38" t="s">
        <v>47</v>
      </c>
    </row>
    <row r="54" spans="1:18" ht="12.75" customHeight="1">
      <c r="A54" s="6" t="s">
        <v>43</v>
      </c>
      <c r="B54" s="6"/>
      <c r="C54" s="42" t="s">
        <v>29</v>
      </c>
      <c r="D54" s="6"/>
      <c r="E54" s="27" t="s">
        <v>71</v>
      </c>
      <c r="F54" s="6"/>
      <c r="G54" s="6"/>
      <c r="H54" s="6"/>
      <c r="I54" s="43">
        <f>0+Q54</f>
      </c>
      <c r="O54">
        <f>0+R54</f>
      </c>
      <c r="Q54">
        <f>0+I55</f>
      </c>
      <c r="R54">
        <f>0+O55</f>
      </c>
    </row>
    <row r="55" spans="1:16" ht="12.75">
      <c r="A55" s="25" t="s">
        <v>45</v>
      </c>
      <c r="B55" s="29" t="s">
        <v>123</v>
      </c>
      <c r="C55" s="29" t="s">
        <v>603</v>
      </c>
      <c r="D55" s="25" t="s">
        <v>47</v>
      </c>
      <c r="E55" s="30" t="s">
        <v>604</v>
      </c>
      <c r="F55" s="31" t="s">
        <v>49</v>
      </c>
      <c r="G55" s="32">
        <v>1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605</v>
      </c>
    </row>
    <row r="57" spans="1:5" ht="12.75">
      <c r="A57" s="37" t="s">
        <v>52</v>
      </c>
      <c r="E57" s="38" t="s">
        <v>47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