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A471551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001" sheetId="3" r:id="rId3"/>
    <sheet name="SO 101" sheetId="4" r:id="rId4"/>
    <sheet name="SO 180" sheetId="5" r:id="rId5"/>
    <sheet name="SO 201" sheetId="6" r:id="rId6"/>
  </sheets>
  <definedNames/>
  <calcPr/>
  <webPublishing/>
</workbook>
</file>

<file path=xl/sharedStrings.xml><?xml version="1.0" encoding="utf-8"?>
<sst xmlns="http://schemas.openxmlformats.org/spreadsheetml/2006/main" count="2651" uniqueCount="862">
  <si>
    <t>Rekapitulace ceny</t>
  </si>
  <si>
    <t>Stavba: 2017/0104 - III/24423 Byšice, most ev.č. 24423-3- přes potok v obci Byšice - PD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</si>
  <si>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</si>
  <si>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</si>
  <si>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</si>
  <si>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</si>
  <si>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</si>
  <si>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</si>
  <si>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</si>
  <si>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</si>
  <si>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</si>
  <si>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</si>
  <si>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</si>
  <si>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</si>
  <si>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2017/0104</t>
  </si>
  <si>
    <t>III/24423 Byšice, most ev.č. 24423-3- přes potok v obci Byšice - PD</t>
  </si>
  <si>
    <t>O</t>
  </si>
  <si>
    <t>Rozpočet:</t>
  </si>
  <si>
    <t>0,00</t>
  </si>
  <si>
    <t>15,00</t>
  </si>
  <si>
    <t>21,00</t>
  </si>
  <si>
    <t>3</t>
  </si>
  <si>
    <t>2</t>
  </si>
  <si>
    <t>SO 000</t>
  </si>
  <si>
    <t>Všeobecné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</si>
  <si>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</si>
  <si>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</si>
  <si>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</si>
  <si>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</si>
  <si>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</si>
  <si>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</si>
  <si>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</si>
  <si>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</si>
  <si>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</si>
  <si>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</si>
  <si>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</si>
  <si>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</si>
  <si>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</si>
  <si>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</si>
  <si>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</si>
  <si>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</si>
  <si>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</si>
  <si>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</si>
  <si>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</si>
  <si>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</si>
  <si>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00400R</t>
  </si>
  <si>
    <t/>
  </si>
  <si>
    <t>Příplatek za práce malého rozsahu</t>
  </si>
  <si>
    <t>KPL</t>
  </si>
  <si>
    <t>PP</t>
  </si>
  <si>
    <t>předpoklad 20% z ceny díla</t>
  </si>
  <si>
    <t>VV</t>
  </si>
  <si>
    <t>1=1.000 [A]</t>
  </si>
  <si>
    <t>TS</t>
  </si>
  <si>
    <t>00410R</t>
  </si>
  <si>
    <t>Vedlejší náklady</t>
  </si>
  <si>
    <t>obsahují zejména náklady na: 
Ztížené výrobní podmínky související s umístěním stavby, provozními nebo 
dopravními omezeními 
Uvedení stavbou dotčených ploch a staveništní dopravou dotčených komunikací 
do původního nebo projektovaného stavu 
Zajištění bezpečnosti při provádění stavby ve smyslu bezpečnosti práce a 
ochrany životního prostředí 
Likvidace přebytečného stavebního materiálu odpovídajícím způsobem 
Péče o nepředané objekty a konstrukce stavby, jejich ošetřování 
Nutný rozsah stavebního pojištění budovaného díla na předmětné stavbě a 
pojištění odpovědnosti za škodu způsobenou dodavatelem třetí osobě 
Zajištění bankovních garancí 
Všechny další nutné náklady k řádnému a úplnému zhotovení předmětu díla 
zřejmé ze zadávací dokumentace nebo místních podmínek</t>
  </si>
  <si>
    <t>00420R</t>
  </si>
  <si>
    <t>Ostatní náklady</t>
  </si>
  <si>
    <t>obsahují zejména náklady na: 
Úpravu příslušné dokumentace dle technologických postupů zhotovitele a dle při 
provádění díla zjištěných skutečností 
Zpracování Plánu havarijních opatření zařízení staveniště a mechanizace 
Zpracování Povodňového plánu stavby 
Zpracování Plánu bezpečnosti a ochrany zdraví při práci na staveništi (dle § 15, 
odst. 2 zákona č. 309/2006 Sb., kterým se upravují další požadavky BOZP) 
Zpracování technologických postupů a plánů kontrol 
Všechny další nutné činnosti k řádnému a úplnému zhotovení předmětu díla 
zřejmé ze zadávací dokumentace nebo místních podmínek</t>
  </si>
  <si>
    <t>02821</t>
  </si>
  <si>
    <t>PRŮZKUMNÉ PRÁCE ARCHEOLOGICKÉ NA POVRCHU</t>
  </si>
  <si>
    <t>zahrnuje veškeré náklady spojené s objednatelem požadovanými pracemi</t>
  </si>
  <si>
    <t>02910</t>
  </si>
  <si>
    <t>OSTATNÍ POŽADAVKY - ZEMĚMĚŘIČSKÁ MĚŘENÍ</t>
  </si>
  <si>
    <t>veškeré zeměměřičské práce na stavbě, zahrnuje také vypracování geometrického plánu, dle skutečného provedení stavby, pro oddělení pozemků potvrzeného příslušným katastrálním úřadem</t>
  </si>
  <si>
    <t>zahrnuje veškeré náklady spojené s objednatelem požadovanými pracemi,   
- pro stanovení orientační investorské ceny určete jednotkovou cenu jako 1% odhadované ceny stavby</t>
  </si>
  <si>
    <t>02943</t>
  </si>
  <si>
    <t>OSTATNÍ POŽADAVKY - VYPRACOVÁNÍ RDS</t>
  </si>
  <si>
    <t>Realizační dokumentace stavby (dále jen „RDS“) dle kap. 10 Směrnice pro dokumentaci staveb pozemních komunikací (SDS PK) (8/2017), vč. dodatku č. 1 (04/2018) – Realizační dokumentace stavby (RDS)  v rozsahu dle kap. 6 Technických kvalitativních podmínek pro dokumentaci staveb pozemních komunikací (TKP-D) (8/2006), příloha č. 5. 
-před zahájením výkopů bude zhotovena RDS/VTD PRO PAŽENÍ !!!  
Součástí je předání dokumentace v tištěné podobě a předání 1 x v elektronické podobě (rozsah a uspořádání odpovídající podobě tištěné) v uzavřeném (PDF) a otevřeném formátu (DWG, XLS, DOC, apod.)</t>
  </si>
  <si>
    <t>7</t>
  </si>
  <si>
    <t>02944</t>
  </si>
  <si>
    <t>OSTAT POŽADAVKY - DOKUMENTACE SKUTEČ PROVEDENÍ V DIGIT FORMĚ</t>
  </si>
  <si>
    <t>8</t>
  </si>
  <si>
    <t>02946</t>
  </si>
  <si>
    <t>OSTAT POŽADAVKY - FOTODOKUMENTACE</t>
  </si>
  <si>
    <t>KUS</t>
  </si>
  <si>
    <t>v průběhu stavby, 2 ks předány investorovi</t>
  </si>
  <si>
    <t>2=2.000 [A]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</si>
  <si>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</si>
  <si>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02971</t>
  </si>
  <si>
    <t>OSTAT POŽADAVKY - GEOTECHNICKÝ MONITORING NA POVRCHU</t>
  </si>
  <si>
    <t>body HVB</t>
  </si>
  <si>
    <t>02991</t>
  </si>
  <si>
    <t>OSTATNÍ POŽADAVKY - INFORMAČNÍ TABULE</t>
  </si>
  <si>
    <t>s údaji o stavbě s textem dle vzoru objednatele vč. osazení dle požadavku objednatele, materiálové řešení bude odsouhlaseno objednatelem"</t>
  </si>
  <si>
    <t>položka zahrnuje: 
- dodání a osazení informačních tabulí v předepsaném provedení a množství s obsahem předepsaným zadavatelem 
- veškeré nosné a upevňovací konstrukce 
- základové konstrukce včetně nutných zemních prací 
- demontáž a odvoz po skončení platnosti 
- případně nutné opravy poškozených čátí během platnosti</t>
  </si>
  <si>
    <t>11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</si>
  <si>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</si>
  <si>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</si>
  <si>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</si>
  <si>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SO 001</t>
  </si>
  <si>
    <t>Příprava území a demolice mostu ev. č. 24423-3</t>
  </si>
  <si>
    <t>014102</t>
  </si>
  <si>
    <t>POPLATKY ZA SKLÁDKU</t>
  </si>
  <si>
    <t>T</t>
  </si>
  <si>
    <t>pol. 966168 železobeton - předpoklad 2,5 t/m3 
k fakturaci budou doloženy vážní lístky ze skládky</t>
  </si>
  <si>
    <t>pol. 966168: 22,488*2,5=56.220 [A]</t>
  </si>
  <si>
    <t>zahrnuje veškeré poplatky provozovateli skládky související s uložením odpadu na skládce.</t>
  </si>
  <si>
    <t>pol. 966158 - prostý beton - předpoklad 2,4 t/m3 
k fakturaci budou doloženy vážní lístky ze skládky</t>
  </si>
  <si>
    <t>po. 966158: 76,735*2,4=184.164 [A]</t>
  </si>
  <si>
    <t>pol. 11332 - podklad zpevněných ploch z kameniva nestmeleného - předpoklad 2,2 t/m3 
k fakturaci budou doloženy vážní lístky ze skládky</t>
  </si>
  <si>
    <t>pol. 11332: 127,117*2,2=279.657 [A]</t>
  </si>
  <si>
    <t>pol. 96614 - předpoklad 2,2 t/m3 
k fakturaci budou doloženy vážní lístky ze skládky</t>
  </si>
  <si>
    <t>1,823*2,2=4.011 [A]</t>
  </si>
  <si>
    <t>pol. 113728 - asflatové vrstvy: předpoklad 2,4 t/m3 
k fakturaci budou doloženy vážní lístky ze skládky</t>
  </si>
  <si>
    <t>pol. 113728: 45,302*2,4=108.725 [A]</t>
  </si>
  <si>
    <t>014132</t>
  </si>
  <si>
    <t>POPLATKY ZA SKLÁDKU TYP S-NO (NEBEZPEČNÝ ODPAD)</t>
  </si>
  <si>
    <t>pol. 97817 mostní izolace - odhad 0,024 t/m2 
k fakturaci budou doloženy vážní lístky ze skládky</t>
  </si>
  <si>
    <t>51,916*0,024=1.246 [A]</t>
  </si>
  <si>
    <t>Zemní práce</t>
  </si>
  <si>
    <t>11201</t>
  </si>
  <si>
    <t>KÁCENÍ STROMŮ D KMENE DO 0,5M S ODSTRANĚNÍM PAŘEZŮ</t>
  </si>
  <si>
    <t>dle Dendrologického průzkumu 
- včetně štěpkování a odvozu a uložení na skládku</t>
  </si>
  <si>
    <t>Kácení stromů se měří v [ks] poražených stromů (průměr stromů se měří v místě řezu) a zahrnuje zejména: 
- poražení stromu a osekání větví 
- spálení větví na hromadách nebo štěpkování 
- dopravu a uložení kmenů, případné další práce s nimi dle pokynů zadávací dokumentace 
Odstranění pařezů se měří v [ks] vytrhaných nebo vykopaných pařezů a zahrnuje zejména: 
- vytrhání nebo vykopání pařezů 
- veškeré zemní práce spojené s odstraněním pařezů 
- dopravu a uložení pařezů, případně další práce s nimi dle pokynů zadávací dokumentace 
- zásyp jam po pařezech</t>
  </si>
  <si>
    <t>11202</t>
  </si>
  <si>
    <t>KÁCENÍ STROMŮ D KMENE DO 0,9M S ODSTRANĚNÍM PAŘEZŮ</t>
  </si>
  <si>
    <t>11204</t>
  </si>
  <si>
    <t>KÁCENÍ STROMŮ D KMENE DO 0,3M S ODSTRANĚNÍM PAŘEZŮ</t>
  </si>
  <si>
    <t>5=5.000 [A]</t>
  </si>
  <si>
    <t>11214</t>
  </si>
  <si>
    <t>KÁCENÍ STROMŮ D KMENE DO 0,3M</t>
  </si>
  <si>
    <t>dle Dendrologického průzkumu 
- odstranění dalších kmenů se společným pařezem 
- včetně štěpkování a odvozu a uložení na skládku</t>
  </si>
  <si>
    <t>4=4.000 [A]</t>
  </si>
  <si>
    <t>Kácení stromů se měří v [ks] poražených stromů (průměr stromů se měří v místě řezu) a zahrnuje zejména: 
- poražení stromu a osekání větví 
- spálení větví na hromadách nebo štěpkování 
- dopravu a uložení kmenů, případné další práce s nimi dle pokynů zadávací dokumentace</t>
  </si>
  <si>
    <t>11332</t>
  </si>
  <si>
    <t>ODSTRANĚNÍ PODKLADŮ ZPEVNĚNÝCH PLOCH Z KAMENIVA NESTMELENÉHO</t>
  </si>
  <si>
    <t>M3</t>
  </si>
  <si>
    <t>odstranění nestmelených konstrukčních vrstev vozovky na mostě</t>
  </si>
  <si>
    <t>most: (0,52-0,12)*10.26*4.66=19.125 [A] 
navazující komunikace: (0,45-0,12)*(72,5-10.26-2*1,75)*6,0=107.992 [B] 
Celkem: A+B=127.117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</si>
  <si>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</si>
  <si>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</t>
  </si>
  <si>
    <t>113728</t>
  </si>
  <si>
    <t>FRÉZOVÁNÍ ZPEVNĚNÝCH PLOCH ASFALTOVÝCH, ODVOZ DO 20KM</t>
  </si>
  <si>
    <t>- frézování vozovky na mostě 
- tloušťka živičné vrstvy dle IGP 12 cm</t>
  </si>
  <si>
    <t>most: 10.26*4.66*0.12=5.737 [A] 
navazující komunikace: 
          (72,5-10.26-2*1)*5,2*0,12=38.837 [B] 
          zazubení na koncích úprav: 
          2*0,5*5,2*0,1=0.520 [C] 
          2*0,5*5,2*0,04=0.208 [D] 
Celkem: A+B+C+D=45.302 [E]</t>
  </si>
  <si>
    <t>13</t>
  </si>
  <si>
    <t>184B15</t>
  </si>
  <si>
    <t>VYSAZOVÁNÍ STROMŮ LISTNATÝCH S BALEM OBVOD KMENE DO 16CM, PODCHOZÍ VÝŠ MIN 2,4M</t>
  </si>
  <si>
    <t>náhradní výsadba dle požadavků obce Liblice - 9 ks 
včetně všech požadavků předepsaných v Rozhodnutí obce Liblice</t>
  </si>
  <si>
    <t>9=9.000 [A]</t>
  </si>
  <si>
    <t>Položka vysazování stromů zahrnuje i hloubení jamek (min. rozměry pro stromy min. 1,5 násobek balu výpěstku) s event. výměnou půdy, s hnojením anorganickým hnojivem a přídavkem organického hnojiva min. 5kg pro stromy, zálivku, kůly, chráničky ke stromům nebo ochrana stromů nátěrem a pod. 
Obvod kmene se měří ve výšce 1,00m nad zemí. 
položka zahrnuje veškerý materiál, výrobky a polotovary, včetně mimostaveništní a vnitrostaveništní dopravy (rovněž přesuny), včetně naložení a složení, případně s uložením</t>
  </si>
  <si>
    <t>14</t>
  </si>
  <si>
    <t>184B16</t>
  </si>
  <si>
    <t>VYSAZOVÁNÍ STROMŮ LISTNATÝCH S BALEM OBVOD KMENE DO 18CM, PODCHOZÍ VÝŠ MIN 2,4M</t>
  </si>
  <si>
    <t>náhradní výsadba dle požadavku obce Byšice - 1 ks 
včetně všech požadavků předepsaných v Rozhodnutí obce Byšice</t>
  </si>
  <si>
    <t>Ostatní konstrukce a práce</t>
  </si>
  <si>
    <t>15</t>
  </si>
  <si>
    <t>9112A3</t>
  </si>
  <si>
    <t>ZÁBRADLÍ MOSTNÍ S VODOR MADLY - DEMONTÁŽ S PŘESUNEM</t>
  </si>
  <si>
    <t>M</t>
  </si>
  <si>
    <t>- včetně odřezání zábradlí na lávce na hranici pozemku p.č. 932 
- včetně odvozu na místo určené investorem nebo do sběrných surovin 
- zisk se převede na účet objednatele</t>
  </si>
  <si>
    <t>most: 9,2 +10.2=19.400 [A] 
lávka: 2,6+2,8=5.400 [B] 
Celkem: A+B=24.800 [C]</t>
  </si>
  <si>
    <t>položka zahrnuje: 
- demontáž a odstranění zařízení 
- jeho odvoz na předepsané místo</t>
  </si>
  <si>
    <t>16</t>
  </si>
  <si>
    <t>9113C3</t>
  </si>
  <si>
    <t>SVODIDLO OCEL SILNIČ JEDNOSTR, ÚROVEŇ ZADRŽ H2 - DEMONTÁŽ S PŘESUNEM</t>
  </si>
  <si>
    <t>odstranění svodidla na mostě 
- včetně odvozu na místo určené investorem nebo do sběrných surovin 
- zisk se převede na účet objednatele</t>
  </si>
  <si>
    <t>15=15.000 [A]</t>
  </si>
  <si>
    <t>položka zahrnuje:  
- demontáž a odstranění zařízení  
- jeho odvoz na předepsané místo</t>
  </si>
  <si>
    <t>17</t>
  </si>
  <si>
    <t>916811</t>
  </si>
  <si>
    <t>R</t>
  </si>
  <si>
    <t>ODDĚL OPLOCENÍ S PODSTAVCI DRÁTĚNNÉ - DOD A MONTÁŽ</t>
  </si>
  <si>
    <t>provizorní oplocení parcely p.č. 1218/1, 
- Výška: 1,8 m, rozteč sloupků max. 3,0 m, pletivo vyrobené z ocelových drátů s povrchovou úpravou Zn + PVC s napínacím drátem na obou koncích pletiva, velikost oka max. 55 x 55 mm. Plot bude opatřený protipodhrabovými deskami. ( musí zabránit možnosti úniku (podhrabání) psa z oplocované parcely během stavby) 
- součástí provizorního oplocení bude vjezdová brána šířky min. 3,5 m, Brána bude dvoukřídlá s rámem z jäckelu min. 60x40x2, výška brány a její výplň stejné jako u plotu. Brána bude zamykatelná. 
Schematické umístění oplocení a brány je zřejmé z výkresu Postupu výstavby, SO 201 př. 8.</t>
  </si>
  <si>
    <t>3,7+15,2+4,5+2,5=25.900 [A]</t>
  </si>
  <si>
    <t>položka zahrnuje: 
- dodání zařízení v předepsaném provedení včetně jejich osazení 
- údržbu po celou dobu trvání funkce, náhradu zničených nebo ztracených kusů, nutnou opravu poškozených částí</t>
  </si>
  <si>
    <t>18</t>
  </si>
  <si>
    <t>916813</t>
  </si>
  <si>
    <t>ODDĚL OPLOCENÍ S PODSTAVCI DRÁTĚNNÉ - DEMONTÁŽ</t>
  </si>
  <si>
    <t>odstranění provizorního oplocení - pol. 916811.R</t>
  </si>
  <si>
    <t>25,9=25.900 [A]</t>
  </si>
  <si>
    <t>Položka zahrnuje odstranění, demontáž a odklizení zařízení s odvozem na předepsané místo</t>
  </si>
  <si>
    <t>19</t>
  </si>
  <si>
    <t>96614</t>
  </si>
  <si>
    <t>BOURÁNÍ KONSTRUKCÍ Z CIHEL A TVÁRNIC</t>
  </si>
  <si>
    <t>odstranění sloupků plotu u pozemku p.č. 1217</t>
  </si>
  <si>
    <t>sloupky: (0,45*0,45*1,8)*5=1.823 [A]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</si>
  <si>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</si>
  <si>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20</t>
  </si>
  <si>
    <t>966158</t>
  </si>
  <si>
    <t>BOURÁNÍ KONSTRUKCÍ Z PROST BETONU S ODVOZEM DO 20KM</t>
  </si>
  <si>
    <t>opěry: 2*5,6*5.4=60.480 [A] 
odplavený zbytek regulační zdi na povodní straně mostu: 1,35*2,3=3.105 [B] 
lávka s propustkem: 2,1*3,35*1,8-(0,3*0,3*3,14*2,1)=12.070 [C] 
základ sloupků plotu u pozemku p.č. 1217: 0,6*0,6*0,6*5=1.080 [D] 
Celkem: A+B+C+D=76.735 [E]</t>
  </si>
  <si>
    <t>21</t>
  </si>
  <si>
    <t>966168</t>
  </si>
  <si>
    <t>BOURÁNÍ KONSTRUKCÍ ZE ŽELEZOBETONU S ODVOZEM DO 20KM</t>
  </si>
  <si>
    <t>nosna konstrukce: 1,62*8,0=12.960 [A] 
nk nad opěrami: (5*0,62*0,8*2)=4.960 [B] 
rimsy: 0,25*9,95+0,2*10,4=4.568 [C] 
Celkem: A+B+C=22.488 [D]</t>
  </si>
  <si>
    <t>22</t>
  </si>
  <si>
    <t>967188</t>
  </si>
  <si>
    <t>VYBOURÁNÍ ČÁSTÍ KONSTRUKCÍ KOVOVÝCH S ODVOZEM DO 20KM</t>
  </si>
  <si>
    <t>- odstranění dopravních značek, odhad 0,05 t/kus 
- odstranění brány na pozemku 1218/1, odhad 0,2 t 
- včetně odvozu na místo určené investorem nebo do sběrných surovin 
- zisk se převede na účet objednatele</t>
  </si>
  <si>
    <t>4*0,05=0.200 [A] 
1*0,2=0.200 [B] 
Celkem: A+B=0.400 [C]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</si>
  <si>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položka zahrnuje veškeré další práce plynoucí z technologického předpisu a z platných předpisů</t>
  </si>
  <si>
    <t>23</t>
  </si>
  <si>
    <t>97817</t>
  </si>
  <si>
    <t>ODSTRANĚNÍ MOSTNÍ IZOLACE</t>
  </si>
  <si>
    <t>M2</t>
  </si>
  <si>
    <t>(4,66+0,4)*10,26=51.916 [A]</t>
  </si>
  <si>
    <t>SO 101</t>
  </si>
  <si>
    <t>Komunikace III/24423</t>
  </si>
  <si>
    <t>pol. 12673 - předpoklad 2,0 t/m3 
pol. 12930 - předpoklad 2,0 t/m3 
pol. 13173 - předpoklad 2,0 t/m3 
k fakturaci budou doloženy vážní lístky ze skládky</t>
  </si>
  <si>
    <t>pol. 12673: 86,803*2,0=173.606 [A] 
pol. 12930: 14,955*2,0=29.910 [B] 
pol. 13173: 107,655*2,0=215.310 [C] 
Celkem: A+B+C=418.826 [D]</t>
  </si>
  <si>
    <t>113763</t>
  </si>
  <si>
    <t>FRÉZOVÁNÍ DRÁŽKY PRŮŘEZU DO 300MM2 V ASFALTOVÉ VOZOVCE</t>
  </si>
  <si>
    <t>frézování drážky v obrusné vrstvě pro těsnící zálivku</t>
  </si>
  <si>
    <t>mezi vozovkou a odvodňovacím poružkem z LA: 10,25+0,25+1,25+0,25=12.000 [A]</t>
  </si>
  <si>
    <t>Položka zahrnuje veškerou manipulaci s vybouranou sutí a s vybouranými hmotami vč. uložení na skládku.</t>
  </si>
  <si>
    <t>113766</t>
  </si>
  <si>
    <t>FRÉZOVÁNÍ DRÁŽKY PRŮŘEZU DO 800MM2 V ASFALTOVÉ VOZOVCE</t>
  </si>
  <si>
    <t>podél říms: 20+4,86=24.860 [A] 
podél obrubníku: 10,0+1,25=11.250 [B] 
příčná spára v obrusné vrstvě na rozhraní nové vozovky a stávající vozovky: 5,13+5,58=10.710 [C] 
Celkem: A+B+C=46.820 [D]</t>
  </si>
  <si>
    <t>12110</t>
  </si>
  <si>
    <t>SEJMUTÍ ORNICE NEBO LESNÍ PŮDY</t>
  </si>
  <si>
    <t>levá strana: (2*23+2,5*10+1,8*31)*0.1=12.680 [A] 
pravá strana: (3,0*27+3,6*25)*0.1=17.100 [B] 
Celkem: A+B=29.780 [C]</t>
  </si>
  <si>
    <t>položka zahrnuje sejmutí ornice bez ohledu na tloušťku vrstvy a její vodorovnou dopravu 
nezahrnuje uložení na trvalou skládku</t>
  </si>
  <si>
    <t>125738</t>
  </si>
  <si>
    <t>VYKOPÁVKY ZE ZEMNÍKŮ A SKLÁDEK TŘ. I, ODVOZ DO 20KM</t>
  </si>
  <si>
    <t>pol. 18222: 198,616m2 * 0,15m</t>
  </si>
  <si>
    <t>29,780=29.780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</si>
  <si>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</si>
  <si>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12673</t>
  </si>
  <si>
    <t>ZŘÍZENÍ STUPŇŮ V PODLOŽÍ NÁSYPŮ TŘ. I</t>
  </si>
  <si>
    <t>odkop pro sjezd a propustek: (2,75*0,44+1,6*0,3+1,5*0,97)*(4+2*0,5)+(1,5*0,97)*(2*2,25)=22.273 [A] 
odkop odvodňovacího příkopu po pravé straně před mostem: 1,9*0,6*19,7=22.458 [B] 
stupně násypu za mostem: 
     levá strana: 1,75*0,3*20=10.500 [C] 
     pravá strana: (2,2*0,62+1,3*0,3)*18=31.572 [D] 
Celkem: A+B+C+D=86.803 [E]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</si>
  <si>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</si>
  <si>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12930</t>
  </si>
  <si>
    <t>ČIŠTĚNÍ PŘÍKOPŮ OD NÁNOSU</t>
  </si>
  <si>
    <t>čistění příkopu vlevo za mostem do hloubky 0,5 m, ve staničení km 0,043 00 - km 0,066 00 
rozsah: přílohy 2 a 5</t>
  </si>
  <si>
    <t>(0,3+0,5*2)*0,5*23=14.950 [A]</t>
  </si>
  <si>
    <t>- vodorovná a svislá doprava, přemístění, přeložení, manipulace s výkopkem a uložení na skládku (bez poplatku)</t>
  </si>
  <si>
    <t>13173</t>
  </si>
  <si>
    <t>HLOUBENÍ JAM ZAPAŽ I NEPAŽ TŘ. I</t>
  </si>
  <si>
    <t>výkop pro opěrnou zeď před sjezdem: 2,65*1,36*(20+2*1)=79.288 [A] 
výkop pro opěrnou zeď za sjezdem: (2,75*1,57+1,4*0,8)*(4,84-1,3)=19.249 [B] 
výkop pro odvodňovací U-žlab: 1,56*0,7*7,5=8.190 [C] 
výkop pro drenáž: 0,4*0,4*5,8=0.928 [D] 
Celkem: A+B+C+D=107.655 [E]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</si>
  <si>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</si>
  <si>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17120</t>
  </si>
  <si>
    <t>ULOŽENÍ SYPANINY DO NÁSYPŮ A NA SKLÁDKY BEZ ZHUTNĚNÍ</t>
  </si>
  <si>
    <t>uložení  vytěžené zeminy na řízenou skládku nebo mezideponii 
pol. 12110, pol. 12673, pol. 13173,</t>
  </si>
  <si>
    <t>pol. 12110: 29,78=29.780 [A] 
pol. 12673: 86,803=86.803 [B] 
pol. 13173: 107,655=107.655 [C] 
Celkem: A+B+C=224.238 [D]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</si>
  <si>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</si>
  <si>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</si>
  <si>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</si>
  <si>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zemina vhodná dle ČSN 73 6133 hutněná po vrstvách tl. max. 300 mm</t>
  </si>
  <si>
    <t>rub opěrné zdi:  
     před sjezdem: 0,96*(20,0+2*1,0)=21.120 [A] 
     před mostem: 1,28*(4,8-1,3)=4.480 [B] 
líc opěrné zdi:  
     před sjezdem: 0,48*(20,0+2*1,0)=10.560 [C] 
     před mostem: 0,51*6=3.060 [D] 
zásyp příkopových U-žlabů: 0,97*8,3+0,23*1,7=8.442 [E] 
rozšíření násypu po levé straně za mostem: 1,75*0,3*23=12.075 [F] 
rozšíření násypu po pravé straně za mostem: (1,6*0,3+1,2*0,36)*16=14.592 [G] 
násyp sjezdu k pozemku p.č. 1218/1: (2,2*0,28+1,5*0,28)*5,2=5.387 [H] 
Celkem: A+B+C+D+E+F+G+H=79.716 [I]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</si>
  <si>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</si>
  <si>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</si>
  <si>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</si>
  <si>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propustku ze ŠP fr. 0-22 zhutněný na 97% PS, do vzdálenosti 0,2 m od trouby 94% PS</t>
  </si>
  <si>
    <t>1,05*8=8.400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</si>
  <si>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</si>
  <si>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17680</t>
  </si>
  <si>
    <t>VÝPLNĚ Z NAKUPOVANÝCH MATERIÁLŮ</t>
  </si>
  <si>
    <t>zpevnění terénu dotčeného stavbou navazující na sjezd na pozemek p.č. 1218/1 zaválcovaným štěrkem tl. 100 mm v šířce 4 m a délce 1 m</t>
  </si>
  <si>
    <t>4*1*0,1=0.400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</si>
  <si>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</si>
  <si>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</si>
  <si>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</si>
  <si>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5,5*30+7,5*21,5=326.250 [A]</t>
  </si>
  <si>
    <t>položka zahrnuje úpravu pláně včetně vyrovnání výškových rozdílů. Míru zhutnění určuje projekt.</t>
  </si>
  <si>
    <t>18222</t>
  </si>
  <si>
    <t>ROZPROSTŘENÍ ORNICE VE SVAHU V TL DO 0,15M</t>
  </si>
  <si>
    <t>levá strana: 1,5*1,12*2,0+(1,2+0,5)*19+2*1,5*3,5+1,0*6,3+(1,3*1,12+0,5)*29=109.184 [A] 
pravá strana: (1,5+0,6)*1,12*19+(1,85+0,5)*1,12*17=89.432 [B] 
Celkem: A+B=198.616 [C]</t>
  </si>
  <si>
    <t>položka zahrnuje: 
nutné přemístění ornice z dočasných skládek vzdálených do 50m 
rozprostření ornice v předepsané tloušťce ve svahu přes 1:5</t>
  </si>
  <si>
    <t>18242</t>
  </si>
  <si>
    <t>ZALOŽENÍ TRÁVNÍKU HYDROOSEVEM NA ORNICI</t>
  </si>
  <si>
    <t>levá strana: 1,5*1,12*2,0+(1,2+0,5)*19+2*1,5*3,5+1,0*6,3+1,3*1,12*29=94.684 [A] 
pravá strana: (1,5+0,6)*1,12*19+(1,85+0,5)*1,12*17=89.432 [B] 
Celkem: A+B=184.116 [C]</t>
  </si>
  <si>
    <t>Zahrnuje dodání předepsané travní směsi, hydroosev na ornici, zalévání, první pokosení, to vše bez ohledu na sklon terénu</t>
  </si>
  <si>
    <t>18247</t>
  </si>
  <si>
    <t>OŠETŘOVÁNÍ TRÁVNÍKU</t>
  </si>
  <si>
    <t>včetně chemického odplevelení trávníku</t>
  </si>
  <si>
    <t>Zahrnuje pokosení se shrabáním, naložení shrabků na dopravní prostředek, s odvozem a se složením, to vše bez ohledu na sklon terénu 
zahrnuje nutné zalití a hnojení</t>
  </si>
  <si>
    <t>Základy</t>
  </si>
  <si>
    <t>212035</t>
  </si>
  <si>
    <t>TRATIVODY KOMPLET Z TRUB NEKOV DN DO 150MM, RÝHA TŘ I</t>
  </si>
  <si>
    <t>podélná drenáž DN 150</t>
  </si>
  <si>
    <t>6,5+1,8=8.300 [A]</t>
  </si>
  <si>
    <t>Položka platí pro kompletní konstrukce trativodů a zahrnuje zejména: 
- výkop rýhy předepsaného tvaru v dané třídě těžitelnosti, výplň, zásyp trativodu včetně dopravy, uložení přebytečného materiálu, dodávky předepsaného materiálu pro výplň a zásyp 
- zřízení spojovací vrstvy 
- zřízení podkladu a lože trativodu z předepsaného materiálu 
- dodávka a uložení trativodu předepsaného materiálu a profilu 
- obsyp trativodu předepsaným materiálem 
- ukončení trativodu zaústěním do potrubí nebo vodoteče, případně vybudování ukončujícího objektu (kapličky) dle VL 
- veškerý materiál, výrobky a polotovary, včetně mimostaveništní a vnitrostaveništní dopravy 
- nezahrnuje opláštění z geotextilie, fólie</t>
  </si>
  <si>
    <t>21361</t>
  </si>
  <si>
    <t>DRENÁŽNÍ VRSTVY Z GEOTEXTILIE</t>
  </si>
  <si>
    <t>obalení rýhy pro drenáž netkanou separační geotextílií, plošná hmotnost min. 200 g/m2</t>
  </si>
  <si>
    <t>(6,5+1,8)*1,65=13.695 [A]</t>
  </si>
  <si>
    <t>Položka zahrnuje: 
- dodávku předepsané geotextilie (včetně nutných přesahů) pro drenážní vrstvu, včetně mimostaveništní a vnitrostaveništní dopravy 
- provedení drenážní vrstvy předepsaných rozměrů a předepsaného tvaru</t>
  </si>
  <si>
    <t>21461</t>
  </si>
  <si>
    <t>SEPARAČNÍ GEOTEXTILIE</t>
  </si>
  <si>
    <t>separační geotextilie na rubu opěrné zdi z gabionů, plošná hmotnost min. 600 g/m2</t>
  </si>
  <si>
    <t>opěrná zeď před sjezdem: (0,3+0,3+0,7+1,3+0,4)*20+(1,0*1,3+0,3*0,3)*2=62.780 [A] 
opěrná zeď před mostem: (0,3+0,3+0,7+1,5+0,4)*4,84+(1,0*1,5+0,3*0,3)=17.078 [B] 
Celkem: A+B=79.858 [C]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</si>
  <si>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  
není-li v zadávací dokumentaci uvedeno jinak, jedná se o nakupovaný materiál</t>
  </si>
  <si>
    <t>27211</t>
  </si>
  <si>
    <t>ZÁKLADY Z DÍLCŮ BETONOVÝCH</t>
  </si>
  <si>
    <t>podezdívka plotu k pozemku p.č. 1218/1 ze zmonolitněných betonových tvarovek š. 0,3 m a výšky 1,1 m (z toho 0,8 m základ a 0,3 m nad terénem)</t>
  </si>
  <si>
    <t>0,3*(0,8+0,3)*(4,5+4,4+5,5+1,1)=5.115 [A]</t>
  </si>
  <si>
    <t>- dodání  dílce  požadovaného  tvaru  a  vlastností,  jeho  skladování,  doprava  a  osazení  do 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okamžiku, 
- další práce dané případně specifikací k příslušnému prefabrik. dílci (úprava pohledových ploch, příp. rubových ploch, osazení měřících zařízení, zkoušení a měření dílců a pod.).</t>
  </si>
  <si>
    <t>272313</t>
  </si>
  <si>
    <t>ZÁKLADY Z PROSTÉHO BETONU DO C16/20</t>
  </si>
  <si>
    <t>základy zděných sloupků pro plot u pozemku p.č. 1217 z betonu C16/20 - XF1</t>
  </si>
  <si>
    <t>(0,6*0,6*0,6)*6=1.296 [A]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</si>
  <si>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</t>
  </si>
  <si>
    <t>Svislé konstrukce</t>
  </si>
  <si>
    <t>317125</t>
  </si>
  <si>
    <t>ŘÍMSY Z DÍLCŮ ŽELEZOBETONOVÝCH DO C30/37</t>
  </si>
  <si>
    <t>lícní prefabrikáty výšky 0,7 m a 0,5 m beton C30/37 - XD3, XF4</t>
  </si>
  <si>
    <t>římsa ma zdi u mostu: (0.7*0.12)*4,86=0.408 [A] 
římsa na zdi před sjezdem: (0.5*0.12)*20,0=1.200 [B] 
Celkem: A+B=1.608 [C]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</si>
  <si>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</si>
  <si>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317325</t>
  </si>
  <si>
    <t>ŘÍMSY ZE ŽELEZOBETONU DO C30/37</t>
  </si>
  <si>
    <t>monolitická část říms z betonu C 30/37 - XFD3,XF4</t>
  </si>
  <si>
    <t>římsa ma zdi u mostu: 0,644*4,86=3.130 [A] 
římsa na zdi před sjezdem: 0,627*20=12.540 [B] 
Celkem: A+B=15.670 [C]</t>
  </si>
  <si>
    <t>položka zahrnuje:  
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</si>
  <si>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24</t>
  </si>
  <si>
    <t>317365</t>
  </si>
  <si>
    <t>VÝZTUŽ ŘÍMS Z OCELI 10505, B500B</t>
  </si>
  <si>
    <t>uvažovaná míra vyztužení 140 kg/m3</t>
  </si>
  <si>
    <t>15,67*0,15=2.351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</si>
  <si>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 
- povrchovou antikorozní úpravu výztuže, 
- separaci výztuže, 
- osazení měřících zařízení a úpravy pro ně, 
- osazení měřících skříní nebo míst pro měření bludných proudů.</t>
  </si>
  <si>
    <t>25</t>
  </si>
  <si>
    <t>31823</t>
  </si>
  <si>
    <t>ZDI ODDĚLOVACÍ A OHRADNÍ Z CIHEL PÁLENÝCH</t>
  </si>
  <si>
    <t>výměna plotu u pozemku p.č. 1217 
- barva a formát cihel musí odpovídat stávajícím sloupkům</t>
  </si>
  <si>
    <t>sloupky: (0,45*0,45*1,8)*6=2.187 [A]</t>
  </si>
  <si>
    <t>Položka zahrnuje veškerý materiál, výrobky a polotovary, včetně mimostaveništní a vnitrostaveništní dopravy (rovněž přesuny), včetně naložení a složení, případně s uložením.</t>
  </si>
  <si>
    <t>26</t>
  </si>
  <si>
    <t>3272A9</t>
  </si>
  <si>
    <t>ZDI OPĚR, ZÁRUB, NÁBŘEŽ Z GABIONŮ RUČNĚ ROVNANÝCH, DRÁT O4,0MM, POVRCHOVÁ ÚPRAVA Zn + Al + PA6</t>
  </si>
  <si>
    <t>opěrná zeď před sjezdem: (1,0*0,8+1,0*0,5+0,3*0,3)*20,0=27.800 [A] 
opěrná zeď mezi sjezdem a mostem: (1,0*1,0+1,0*0,5+0,3*0,3)*4,86=7.727 [B] 
Celkem: A+B=35.527 [C]</t>
  </si>
  <si>
    <t>- položka zahrnuje dodávku a osazení drátěných košů s výplní lomovým kamenem.  
- gabionové matrace se vykazují v pol.č.2722**.</t>
  </si>
  <si>
    <t>27</t>
  </si>
  <si>
    <t>33817A</t>
  </si>
  <si>
    <t>SLOUPKY OHRADNÍ A PLOTOVÉ Z DÍLCŮ KOVOVÝCH KOTVENÉ DO PATEK NEBO BERANĚNÉ</t>
  </si>
  <si>
    <t>sloupky plotu u pozemku p.č. 1218/1 - předpoklad 0,02 t/ks 
- Výška sloupků 2,0 m nad zemí. Rozteč sloupků 2,5 m. Sloupek profilu 60x60x1,5 mm s povrchovou úpravou Zn + PVC.</t>
  </si>
  <si>
    <t>7*0,02=0.140 [A]</t>
  </si>
  <si>
    <t>- dodání a osazení předepsaného sloupku včetně PKO 
- případnou betonovou patku z předepsané třídy betonu 
- nutné zemní práce</t>
  </si>
  <si>
    <t>Vodorovné konstrukce</t>
  </si>
  <si>
    <t>28</t>
  </si>
  <si>
    <t>451313</t>
  </si>
  <si>
    <t>PODKLADNÍ A VÝPLŇOVÉ VRSTVY Z PROSTÉHO BETONU C16/20</t>
  </si>
  <si>
    <t>podkladní beton pod římsy C16/20n - XF1</t>
  </si>
  <si>
    <t>(1,0*0,1)*(20,4+5,06)=2.546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</si>
  <si>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</si>
  <si>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29</t>
  </si>
  <si>
    <t>45152</t>
  </si>
  <si>
    <t>PODKLADNÍ A VÝPLŇOVÉ VRSTVY Z KAMENIVA DRCENÉHO</t>
  </si>
  <si>
    <t>štěrkodrť ŠD 0-32</t>
  </si>
  <si>
    <t>podkladní vrstva gabionu: 1,6*0,2*(20+2*0,3+4,86+0,3)=8.243 [A]</t>
  </si>
  <si>
    <t>položka zahrnuje dodávku předepsaného kameniva, mimostaveništní a vnitrostaveništní dopravu a jeho uložení 
není-li v zadávací dokumentaci uvedeno jinak, jedná se o nakupovaný materiál</t>
  </si>
  <si>
    <t>30</t>
  </si>
  <si>
    <t>45157</t>
  </si>
  <si>
    <t>PODKLADNÍ A VÝPLŇOVÉ VRSTVY Z KAMENIVA TĚŽENÉHO</t>
  </si>
  <si>
    <t>štěrkopískový podysp příkopových U-žlabů tl. 100 mm 
štěrkopískový podsyp propustku pod samostatným sjezdem na pozemek p.č. 1218 v tl. 150 mm nehutněný</t>
  </si>
  <si>
    <t>příkopové U-žlaby: 0,89*0,1*(10+2*0,2)=0.926 [A] 
ocelový propsutek: 1,5*0,15*8,5=1.913 [B] 
Celkem: A+B=2.839 [C]</t>
  </si>
  <si>
    <t>31</t>
  </si>
  <si>
    <t>465512</t>
  </si>
  <si>
    <t>DLAŽBY Z LOMOVÉHO KAMENE NA MC</t>
  </si>
  <si>
    <t>do betonu, vč. betonových obrubníků kolem dlažeb a patek, vč. podkl. vrstev a spádování, vč. příp. spárování proti CHRL</t>
  </si>
  <si>
    <t>odláždění čela propustku: 
     vtok: (1,6*1,25*1,4+0,7*1,6)*0,35=1.372 [A] 
     výtok: (1,6*1,25*1,4+0,7*1,6)*0,35=1.372 [B] 
odláždění vtoku do U- žlabů: (1,55*0,4+(1,55*0,5+1,55*1,0)*1,4)*0,35=1.356 [C] 
Celkem: A+B+C=4.100 [D]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</si>
  <si>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</si>
  <si>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Komunikace</t>
  </si>
  <si>
    <t>32</t>
  </si>
  <si>
    <t>56330</t>
  </si>
  <si>
    <t>VOZOVKOVÉ VRSTVY ZE ŠTĚRKODRTI</t>
  </si>
  <si>
    <t>2 podkladní vrstvy štěrkodrti ŠDa tloušťky 150 mm</t>
  </si>
  <si>
    <t>spodní podkladní vrstva: (72,5-9.86-2*1,75)*(5,5+2*0,40)*0,15-(1,25+0,4)*(20,0+4,86)*0,15=49.734 [A] 
ochranná vrstva:  
     km 0,001 75 - km 0,022 00: (5,5-1,25+1,29)*20,25*((0,15+0,17)/2)=17.950 [B] 
     km 0,022 00 - km 0,028 00: (5,5+0,70+0,80)*6*((0,15+0,18)/2)=6.930 [C] 
     km 0,028 00 - km 0,035 72: (5,5-1,28+0,80)*7,72*((0,15+0,18)/2)=6.394 [D] 
     km 0,045 58 - km 0,050 80: (5,75+0,7+1,65)*5,22*((0,15+0,19)/2)=7.188 [E] 
     km 0,050 80 - km 0,070 75: (5,5+2*0,7)*19,95*((0,15+0,18)/2)+0,65*19,55*0,15=24.619 [F] 
podkladní vrstva sjezdu na pozemek p.č. 1218/1: (4+2*0,25)*5,8*0,2=5.220 [G] 
podkladní vrstva chodníku: 1,75*10*0,25=4.375 [H] 
obsyp drenáže: (0,4*0,4-(0.075*0.075*3,14))*(6,5+1,8)=1.181 [I] 
Celkem: A+B+C+D+E+F+G+H+I=123.591 [J]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</si>
  <si>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</si>
  <si>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33</t>
  </si>
  <si>
    <t>56931</t>
  </si>
  <si>
    <t>ZPEVNĚNÍ KRAJNIC ZE ŠTĚRKODRTI TL. DO 50MM</t>
  </si>
  <si>
    <t>zásp krajnice živičným recyklátem tl. 50 mm v šířce 0,5 m</t>
  </si>
  <si>
    <t>levá strana: 
     ZÚ - začátek opěrné zdi: 2,05*(0,2+0,65)/2=0.871 [A] 
     za mostem do KÚ: 23*0,5=11.500 [B] 
pravá strana:  
     ZÚ - chodník před mostem: 24,1*0,5=12.050 [C] 
     za mostem - KÚ: 18,6*0,5=9.300 [D] 
Celkem: A+B+C+D=33.721 [E]</t>
  </si>
  <si>
    <t>- dodání kameniva předepsané kvality a zrnitosti 
- rozprostření a zhutnění vrstvy v předepsané tloušťce 
- zřízení vrstvy bez rozlišení šířky, pokládání vrstvy po etapách</t>
  </si>
  <si>
    <t>34</t>
  </si>
  <si>
    <t>572131</t>
  </si>
  <si>
    <t>INFILTRAČNÍ POSTŘIK ASFALTOVÝ DO 1,5KG/M2</t>
  </si>
  <si>
    <t>infiltrační postřik PI-E 1,5 kg/m2</t>
  </si>
  <si>
    <t>(72,5-9.86-2*1,0)*(5,5+2*0,10)=345.648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</si>
  <si>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</si>
  <si>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35</t>
  </si>
  <si>
    <t>572211</t>
  </si>
  <si>
    <t>SPOJOVACÍ POSTŘIK Z ASFALTU DO 0,5KG/M2</t>
  </si>
  <si>
    <t>spojovací postřik PS-C 0,3 kg/m2</t>
  </si>
  <si>
    <t>mezi ložnou a obrusnou vrstvou: (72,5-9.86)*5,5=344.520 [A] 
mezi podkladní a ložnou vrstvou: (72,5-9.86-2*0,5)*(5,5+2*0,05)=345.184 [B]</t>
  </si>
  <si>
    <t>36</t>
  </si>
  <si>
    <t>57476</t>
  </si>
  <si>
    <t>VOZOVKOVÉ VÝZTUŽNÉ VRSTVY Z GEOMŘÍŽOVINY S TKANINOU</t>
  </si>
  <si>
    <t>geokompozit s geomříží ze skelných vláken mezi podkladní a ložnou vrstvou v úseku s římsou opěrné zdi v šířce od kraje vozovky s přesahem 1,0 m za konec římsy</t>
  </si>
  <si>
    <t>(1+1)*(20+2*1+4,86*2*1)=63.440 [A]</t>
  </si>
  <si>
    <t>- dodání geomříže v požadované kvalitě a v množství včetně přesahů (přesahy započteny v jednotkové ceně) 
- očištění podkladu 
- pokládka geomříže dle předepsaného technologického předpisu</t>
  </si>
  <si>
    <t>37</t>
  </si>
  <si>
    <t>574A34</t>
  </si>
  <si>
    <t>ASFALTOVÝ BETON PRO OBRUSNÉ VRSTVY ACO 11+, 11S TL. 40MM</t>
  </si>
  <si>
    <t>ACO 11+ 50/70</t>
  </si>
  <si>
    <t>(72,5-9.86)*5,5=344.520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</si>
  <si>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</si>
  <si>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38</t>
  </si>
  <si>
    <t>574C56</t>
  </si>
  <si>
    <t>ASFALTOVÝ BETON PRO LOŽNÍ VRSTVY ACL 16+, 16S TL. 60MM</t>
  </si>
  <si>
    <t>ACL 16+ 50/70</t>
  </si>
  <si>
    <t>(72,5-9.86-2*0,5)*(5,5+2*0,05)=345.184 [A]</t>
  </si>
  <si>
    <t>39</t>
  </si>
  <si>
    <t>574E46</t>
  </si>
  <si>
    <t>ASFALTOVÝ BETON PRO PODKLADNÍ VRSTVY ACP 16+, 16S TL. 50MM</t>
  </si>
  <si>
    <t>ACP 16+ 50/70</t>
  </si>
  <si>
    <t>40</t>
  </si>
  <si>
    <t>575F53</t>
  </si>
  <si>
    <t>LITÝ ASFALT MA IV (OCHRANA MOSTNÍ IZOLACE) 11 TL. 40MM MODIFIK</t>
  </si>
  <si>
    <t>odvodňovací proužky z litého asfaltu navazující na odvodňovací proužek na mostě</t>
  </si>
  <si>
    <t>u O1: 0,25*10,25=2.563 [A] 
u O2: 0,25*1,25=0.313 [B] 
Celkem: A+B=2.876 [C]</t>
  </si>
  <si>
    <t>41</t>
  </si>
  <si>
    <t>582611</t>
  </si>
  <si>
    <t>KRYTY Z BETON DLAŽDIC SE ZÁMKEM ŠEDÝCH TL 60MM DO LOŽE Z KAM</t>
  </si>
  <si>
    <t>dlažba zámková šedá DL60 do lože z kameniva drceného, fr. 4-8 mm tl. 40 mm</t>
  </si>
  <si>
    <t>2,15*3,23+((2,15+1,8)/2) *5,19+(1,8*1,5)/2=18.545 [A]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</si>
  <si>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</si>
  <si>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42</t>
  </si>
  <si>
    <t>582612</t>
  </si>
  <si>
    <t>KRYTY Z BETON DLAŽDIC SE ZÁMKEM ŠEDÝCH TL 80MM DO LOŽE Z KAM</t>
  </si>
  <si>
    <t>dlažba zámková šedá DL80 do lože z dreného kameniva HDK, fr.4-8 mm, tl. 50 mm</t>
  </si>
  <si>
    <t>kryt sjezdu: (4,4+1,5)*4=23.600 [A]</t>
  </si>
  <si>
    <t>43</t>
  </si>
  <si>
    <t>58920</t>
  </si>
  <si>
    <t>VÝPLŇ SPAR MODIFIKOVANÝM ASFALTEM</t>
  </si>
  <si>
    <t>těsnění příčné spáry na začátku a konci úseku: 5,13+5,58=10.710 [A]</t>
  </si>
  <si>
    <t>položka zahrnuje: 
- dodávku předepsaného materiálu 
- vyčištění a výplň spar tímto materiálem</t>
  </si>
  <si>
    <t>Přidružená stavební výroba</t>
  </si>
  <si>
    <t>44</t>
  </si>
  <si>
    <t>711311</t>
  </si>
  <si>
    <t>IZOLACE PODZEMNÍCH OBJEKTŮ PROTI ZEMNÍ VLHKOSTI ASFALTOVÝMI NÁTĚRY</t>
  </si>
  <si>
    <t>izolace římsy pod vozovkou ve skladbě ALP + 2 x ALN</t>
  </si>
  <si>
    <t>bok: (0,15*0,92+0,44+0,13)*(20+4,84)=17.587 [A] 
čela: 0,7*3=2.100 [B] 
Celkem: A+B=19.687 [C]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</si>
  <si>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geotextilii, cementový potěr, izolační přizdívku</t>
  </si>
  <si>
    <t>45</t>
  </si>
  <si>
    <t>76291</t>
  </si>
  <si>
    <t>DŘEVĚNÉ OPLOCENÍ Z ŘEZIVA</t>
  </si>
  <si>
    <t>výplň plotu u pozemku p.č. 1217 výšky 1,4 m 
Výplň plotových polí bude tvořena z dřevěného řeziva se stejným vzhledem jako stávající výplň. Na dvě vodorovné nosné latě o průřezu min. 80 x 30 mm a délce plotového pole budou přišroubovány svislé latě o průřezu 80 x 20 mm, délce přibližně 1,4 m a mezerami mezi jednotlivými latěmi max 40 mm. Dřevěná výplň bude opatřena ochranným nátěrem z vhodné lazury.</t>
  </si>
  <si>
    <t>(20,85+4,25-6*0,45)*1,4=31.360 [A]</t>
  </si>
  <si>
    <t>- položky tesařských konstrukcí zahrnují kompletní konstrukci, včetně úprav řeziva (i impregnaci, povrchové úpravy a pod.), spojovací a ochranné prostředky, upevňovací prvky, lemování, lištování, spárování, není-li zahrnut v jiných položkách, i nátěr konstrukcí, včetně úpravy povrchu před nátěrem.</t>
  </si>
  <si>
    <t>46</t>
  </si>
  <si>
    <t>76793</t>
  </si>
  <si>
    <t>OPLOCENÍ Z RÁMEČKOVÉHO PLETIVA</t>
  </si>
  <si>
    <t>oplocení pozemku p.č. 1218/1 
- výplň plotu výšky 1,7 m (celk. výška polotu vč. podezdívky 2,0 m) 
- svařované pletivo z drátů průměru min. 4 mm, velikost ok max. 50 x 200 mm, povrchová ochrana Zn+PVC 
- přesné provedení a barevný odstín musí být před zahájením stavby odsouhlaseno investorem a majitelem pozemku p.č. 1218/1</t>
  </si>
  <si>
    <t>(4,5+4,4+5,6+1,1)*(2,0-0,3)=26.520 [A]</t>
  </si>
  <si>
    <t>- položka zahrnuje vedle vlastního pletiva i rámy, rošty, lišty, kování, podpěrné, závěsné, upevňovací prvky, spojovací a těsnící materiál, pomocný materiál, kompletní povrchovou úpravu. 
- nejsou zahrnuty sloupky, jejich základové konstrukce a zemní práce, které se vykazují v samostatných položkách 338**, 272**, 26A**, 13***, není zahrnuta podezdívka (272**) 
- součástí položky je  případně i ostnatý drát, uvažovaná plocha se pak vypočítává po horní hranu drátu.</t>
  </si>
  <si>
    <t>47</t>
  </si>
  <si>
    <t>76796</t>
  </si>
  <si>
    <t>VRATA A VRÁTKA</t>
  </si>
  <si>
    <t>vjezdová vrata na pozemek p.č. 1218/1 
- dvoukřídlá vrata světlé šířky min. 3,6 m a výšky 2,0 m. Provedení z ocelových uzavřených profilů se stejnou výplní jako navazující svařovaný plot s povrchovou úpravou Zn + PVC. 
Vrata budou obsahovat vnitřní křížové vzpěry a duplexní povrchovou ochranou (galvanický povlak + lak).  
- přesné provedení a barva bude před zahájením stavby odsouhlaseno investorem a majitelem pozemku p.č. 1218/1</t>
  </si>
  <si>
    <t>3,6*2,0=7.200 [A]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</si>
  <si>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
- je zahrnuto drobné zasklení nebo jiná předepsaná výplň. 
- součástí položky je  případně i ostnatý drát, uvažovaná plocha se pak vypočítává po horní hranu drátu.</t>
  </si>
  <si>
    <t>48</t>
  </si>
  <si>
    <t>78383</t>
  </si>
  <si>
    <t>NÁTĚRY BETON KONSTR TYP S4 (OS-C)</t>
  </si>
  <si>
    <t>ochranný povlak říms na gabionové zdi (S4 dle TKP PK, kap. 31) 
VL4 401.01a</t>
  </si>
  <si>
    <t>(0,15+0,15)*(20+4,86)=7.458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</si>
  <si>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</si>
  <si>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Potrubí</t>
  </si>
  <si>
    <t>49</t>
  </si>
  <si>
    <t>87446</t>
  </si>
  <si>
    <t>POTRUBÍ Z TRUB PLASTOVÝCH ODPADNÍCH DN DO 400MM</t>
  </si>
  <si>
    <t>odpoadní potrubí DN 400 
včetně úpravy tvaru na vtoku a výtoku do koryta</t>
  </si>
  <si>
    <t>7,1+1,7=8.800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</si>
  <si>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</si>
  <si>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50</t>
  </si>
  <si>
    <t>89712</t>
  </si>
  <si>
    <t>VPUSŤ KANALIZAČNÍ ULIČNÍ KOMPLETNÍ Z BETONOVÝCH DÍLCŮ</t>
  </si>
  <si>
    <t>vpusť za mostem u O2 vpravo: 1=1.000 [A]</t>
  </si>
  <si>
    <t>položka zahrnuje: 
- dodávku a osazení předepsaných dílů včetně mříže 
- výplň, těsnění  a tmelení spar a spojů, 
- opatření  povrchů  betonu  izolací  proti zemní vlhkosti v částech, kde přijdou do styku se zeminou nebo kamenivem, 
- předepsané podkladní konstrukce</t>
  </si>
  <si>
    <t>51</t>
  </si>
  <si>
    <t>9111A1</t>
  </si>
  <si>
    <t>ZÁBRADLÍ SILNIČNÍ S VODOR MADLY - DODÁVKA A MONTÁŽ</t>
  </si>
  <si>
    <t>včetně zarážky pro slepeckou hůl ve výšce 100 - 250 mm nad terénem (týká se pouze zábradlí podél komunikace)</t>
  </si>
  <si>
    <t>zábradlí před mostem oddělující chodník na most a vstup na pozemek p.č. 932: 1,75=1.750 [A] 
zábradlí napříč přes příkopový U-žlab s navázáním přivařením na odřezané stávající zábradlí u lávky na pozemku p.č. 932: 2,2=2.200 [B] 
Celkem: A+B=3.950 [C]</t>
  </si>
  <si>
    <t>položka zahrnuje: 
- dodání zábradlí včetně předepsané povrchové úpravy 
- osazení sloupků zaberaněním nebo osazením do betonových bloků (včetně betonových bloků a nutných zemních prací) 
- případné bednění ( trubku) betonové patky v gabionové zdi</t>
  </si>
  <si>
    <t>52</t>
  </si>
  <si>
    <t>915111</t>
  </si>
  <si>
    <t>VODOROVNÉ DOPRAVNÍ ZNAČENÍ BARVOU HLADKÉ - DODÁVKA A POKLÁDKA</t>
  </si>
  <si>
    <t>rozsah dle přílohy 2 - Situace</t>
  </si>
  <si>
    <t>levá strana: 0,125*(72,5-2*1,5)=8.688 [A] 
pravá strana: 0,125*72,5=9.063 [B] 
Celkem: A+B=17.751 [C]</t>
  </si>
  <si>
    <t>položka zahrnuje: 
- dodání a pokládku nátěrového materiálu (měří se pouze natíraná plocha) 
- předznačení a reflexní úpravu</t>
  </si>
  <si>
    <t>53</t>
  </si>
  <si>
    <t>91710</t>
  </si>
  <si>
    <t>OBRUBY Z BETONOVÝCH PALISÁD</t>
  </si>
  <si>
    <t>palisády 160 x 160 mm délky 1,2 m 
a 100 x 100 mm délky 0,6 m</t>
  </si>
  <si>
    <t>přechod ze stávajícího stavu na opěrnou zeď: 0,16*0,16*1,2*2,1=0.065 [A] 
oddělení chodníku navazujícího na most a vstupu na pozemek p.č. 932: 0,10*0,10*0,6*(1,75+0,7)=0.015 [B] 
Celkem: A+B=0.080 [C]</t>
  </si>
  <si>
    <t>Položka zahrnuje: 
dodání a pokládku betonových palisád o rozměrech předepsaných zadávací dokumentací 
betonové lože i boční betonovou opěrku.</t>
  </si>
  <si>
    <t>54</t>
  </si>
  <si>
    <t>917223</t>
  </si>
  <si>
    <t>SILNIČNÍ A CHODNÍKOVÉ OBRUBY Z BETONOVÝCH OBRUBNÍKŮ ŠÍŘ 100MM</t>
  </si>
  <si>
    <t>0,5+2,25+(0,5+1,2*1,2)*2=6.630 [A]</t>
  </si>
  <si>
    <t>Položka zahrnuje: 
dodání a pokládku betonových obrubníků o rozměrech předepsaných zadávací dokumentací 
betonové lože i boční betonovou opěrku.</t>
  </si>
  <si>
    <t>55</t>
  </si>
  <si>
    <t>917224</t>
  </si>
  <si>
    <t>SILNIČNÍ A CHODNÍKOVÉ OBRUBY Z BETONOVÝCH OBRUBNÍKŮ ŠÍŘ 150MM</t>
  </si>
  <si>
    <t>beton. silniční obruba 150/250 do betonu C16/20n - XF1</t>
  </si>
  <si>
    <t>nároží sjezdu u napojení na silnici: (1,6+1)*2=5.200 [A] 
v patě sjezdu: 4=4.000 [B] 
na pravé straně komunikace: 6,75+3,25=10.000 [C] 
Celkem: A+B+C=19.200 [D]</t>
  </si>
  <si>
    <t>56</t>
  </si>
  <si>
    <t>9183D5</t>
  </si>
  <si>
    <t>PROPUSTY Z TRUB DN 600MM Z VLNITÉHO PLECHU</t>
  </si>
  <si>
    <t>propustek pod sjezdem: 8,5=8.500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</si>
  <si>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</si>
  <si>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57</t>
  </si>
  <si>
    <t>93132</t>
  </si>
  <si>
    <t>TĚSNĚNÍ DILATAČ SPAR ASF ZÁLIVKOU MODIFIK</t>
  </si>
  <si>
    <t>těsnící zálivka typu N2 dle ČSN EN 14188 včetně úpravy spár a přípravy povrchu</t>
  </si>
  <si>
    <t>těsnnění spáry u říms: (0,015+0,003)*0,040*(20+4,86)=0.018 [A] 
těsnění spáry okolo odvodňovacího poružku z litého asfaltu:  
       podél obrubníku: (0,015+0,003)*0,040*(10,0+1,25)=0.008 [B] 
       zbytek: 0,010*0,030*(10,25+0,25+1,25+0,25)=0.004 [C] 
Celkem: A+B+C=0.030 [D]</t>
  </si>
  <si>
    <t>položka zahrnuje dodávku a osazení předepsaného materiálu, očištění ploch spáry před úpravou, očištění okolí spáry po úpravě 
nezahrnuje těsnící profil</t>
  </si>
  <si>
    <t>58</t>
  </si>
  <si>
    <t>935212</t>
  </si>
  <si>
    <t>PŘÍKOPOVÉ ŽLABY Z BETON TVÁRNIC ŠÍŘ DO 600MM DO BETONU TL 100MM</t>
  </si>
  <si>
    <t>betonový žlab š. 600 mm do bet. lože C16/20n - XF1 tl. 100 mm</t>
  </si>
  <si>
    <t>vlevo u opěrné zdi k porpustku: 19=19.000 [A] 
vlevo od propustku ke skluzu: 6=6.000 [B] 
vpravo před příkopovým žlabem: 17,7=17.700 [C] 
vpravo za mostem: 12,5=12.500 [D] 
Celkem: A+B+C+D=55.200 [E]</t>
  </si>
  <si>
    <t>položka zahrnuje: 
- dodávku a uložení příkopových tvárnic předepsaného rozměru a kvality 
- dodání a rozprostření lože z předepsaného materiálu v předepsané kvalitěa v předepsané tloušťce 
- veškerou manipulaci s materiálem, vnitrostaveništní i mimostaveništní dopravu 
- ukončení, patky, spárování 
- měří se v metrech běžných délky osy žlabu</t>
  </si>
  <si>
    <t>59</t>
  </si>
  <si>
    <t>935909</t>
  </si>
  <si>
    <t>ŽLABY A RIGOLY Z PŘÍKOPOVÝCH ŽLABŮ (VČETNĚ POKLOPŮ A MŘÍŽÍ) U</t>
  </si>
  <si>
    <t>příkopový žlab U světlé šířky 400 mm a světlé výšky 1100. Celková šířka max 800 mm 
- včetně dopravy, montáže, zatěsnění spár mezi dílci</t>
  </si>
  <si>
    <t>2,5*4=10.000 [A]</t>
  </si>
  <si>
    <t>1. Položka obsahuje:  
 – veškeré práce a materiál obsažený v názvu položky  
2. Položka neobsahuje:  
 X  
3. Způsob měření:  
Měří se metr délkový.</t>
  </si>
  <si>
    <t>SO 180</t>
  </si>
  <si>
    <t>DIO</t>
  </si>
  <si>
    <t>02720R</t>
  </si>
  <si>
    <t>POMOC PRÁCE ZŘÍZ NEBO ZAJIŠŤ REGULACI A OCHRANU DOPRAVY</t>
  </si>
  <si>
    <t>Oprava objízdných tras - frézování krytu vozovky tl. 50 mm, spojovací asfaltový postřik, pokládka obrusné vrstvy z ACO 11 v tl. 50 mm, řezání spar v napojení vozovky a jejich utěsnění modifik. asfaltem 
- položka bude čerpána se souhlasem TDS a investora</t>
  </si>
  <si>
    <t>2500=2 500.000 [A]</t>
  </si>
  <si>
    <t>zahrnuje veškeré náklady spojené s objednatelem požadovanými zařízeními</t>
  </si>
  <si>
    <t>91400</t>
  </si>
  <si>
    <t>DOČASNÉ ZAKRYTÍ NEBO OTOČENÍ STÁVAJÍCÍCH DOPRAVNÍCH ZNAČEK</t>
  </si>
  <si>
    <t>včetně odkrytí po ukončení stavby</t>
  </si>
  <si>
    <t>dočasné zakrytí značky B12 s dodatkovou tabulkou E5: 
1=1.000 [A]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</si>
  <si>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</si>
  <si>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914132</t>
  </si>
  <si>
    <t>DOPRAVNÍ ZNAČKY ZÁKLADNÍ VELIKOSTI OCELOVÉ FÓLIE TŘ 2 - MONTÁŽ S PŘEMÍSTĚNÍM</t>
  </si>
  <si>
    <t>dočasné provizorní dopravní značení vč. provizorních patek a sloupků,</t>
  </si>
  <si>
    <t>provizorní dopravní značení značka IP 22 
3=3.000 [A] 
provizorní dopravní značení značka IS 11c 
7=7.000 [B] 
provizorní dopravní značení značka IP 10a s dodatkovou tabulkou E3a, 
2=2.000 [C] 
provizorní dopravní značení značka IP 10b, 
2=2.000 [D] 
provizorní dopravní značení značka B1 s dodatkovou tabulkou E13, 
2=2.000 [E] 
Celkem: A+B+C+D+E=16.000 [F]</t>
  </si>
  <si>
    <t>položka zahrnuje:  
- dopravu demontované značky z dočasné skládky  
- osazení a montáž značky na místě určeném projektem  
- nutnou opravu poškozených částí  
nezahrnuje dodávku značky</t>
  </si>
  <si>
    <t>914133</t>
  </si>
  <si>
    <t>DOPRAVNÍ ZNAČKY ZÁKLADNÍ VELIKOSTI OCELOVÉ FÓLIE TŘ 2 - DEMONTÁŽ</t>
  </si>
  <si>
    <t>dle pol. 914132: 16=16.000 [A]</t>
  </si>
  <si>
    <t>Položka zahrnuje odstranění, demontáž a odklizení materiálu s odvozem na předepsané místo</t>
  </si>
  <si>
    <t>914139</t>
  </si>
  <si>
    <t>DOPRAV ZNAČKY ZÁKLAD VEL OCEL FÓLIE TŘ 2 - NÁJEMNÉ</t>
  </si>
  <si>
    <t>KSDEN</t>
  </si>
  <si>
    <t>nájemné na po dobu trvání DIO, předpoklad 4 měsíce</t>
  </si>
  <si>
    <t>dle pol. 914132: 16*30*4=1 920.000 [A]</t>
  </si>
  <si>
    <t>položka zahrnuje sazbu za pronájem dopravních značek a zařízení, počet jednotek je určen jako součin počtu značek a počtu dní použití</t>
  </si>
  <si>
    <t>916122</t>
  </si>
  <si>
    <t>DOPRAV SVĚTLO VÝSTRAŽ SOUPRAVA 3KS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</si>
  <si>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</si>
  <si>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</si>
  <si>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</si>
  <si>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dle pol. 916122: 2=2.000 [A]</t>
  </si>
  <si>
    <t>916129</t>
  </si>
  <si>
    <t>DOPRAV SVĚTLO VÝSTRAŽ SOUPRAVA 3KS - NÁJEMNÉ</t>
  </si>
  <si>
    <t>pod dobu trvání DIO, předpoklad 4 měsíce</t>
  </si>
  <si>
    <t>dle pol. 916122: 2*30*4=240.000 [A]</t>
  </si>
  <si>
    <t>položka zahrnuje sazbu za pronájem zařízení. Počet měrných jednotek se určí jako součin počtu zařízení a počtu dní použití.</t>
  </si>
  <si>
    <t>916322</t>
  </si>
  <si>
    <t>DOPRAVNÍ ZÁBRANY Z2 S FÓLIÍ TŘ 2 -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</si>
  <si>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</si>
  <si>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916323</t>
  </si>
  <si>
    <t>DOPRAVNÍ ZÁBRANY Z2 S FÓLIÍ TŘ 2 - DEMONTÁŽ</t>
  </si>
  <si>
    <t>dle po. 916322: 2=2.000 [A]</t>
  </si>
  <si>
    <t>916329</t>
  </si>
  <si>
    <t>DOPRAVNÍ ZÁBRANY Z2 S FÓLIÍ TŘ 2 - NÁJEMNÉ</t>
  </si>
  <si>
    <t>po dobu trvání DIO - předpoklad 4 měsíce</t>
  </si>
  <si>
    <t>dle pol. 916322: 2*30*4=240.000 [A]</t>
  </si>
  <si>
    <t>SO 201</t>
  </si>
  <si>
    <t>Most ev. č. 24423-3</t>
  </si>
  <si>
    <t>pol. 12960 - 1,8 t/m3 
pol. 131378.1 - 2,0 t/m3 
pol. 26174 - 2,0 t/m3 (pouze pod úrovní základové spáry) 
pol. 264728 - 2,0 t/m3 (pouze pod úrovní základové spáry) 
- k fakturaci budou doloženy vážní lístky ze skládky</t>
  </si>
  <si>
    <t>pol. 12960: 13*1,8=23.400 [A] 
pol: 131378.1: 472,877*2,0=945.754 [B] 
pol. 26174: 6,5*22*2*(0,1*0,1*3,14)*2,0=17.961 [C] 
pol. 264728: 5,5*(7+9+7+6)*(0.3*0.3*3.14)*2,0=90.149 [D] 
Celkem: A+B+C+D=1 077.264 [E]</t>
  </si>
  <si>
    <t>odstraněné část výztužných trubek mikropilot - část pol. 227831 - 0,037 t/m3 
- k fakturaci budou doloženy vážní lístky ze skládky</t>
  </si>
  <si>
    <t>(13+9+13+9)*3,5*0,037=5.698 [A]</t>
  </si>
  <si>
    <t>železobeton z provizorní ochrany nosné konstrukce pol. 96716 - 2,5 t/m3 
- k fakturaci budou doloženy vážní lístky ze skládky</t>
  </si>
  <si>
    <t>1,05*2,5=2.625 [A]</t>
  </si>
  <si>
    <t>02620</t>
  </si>
  <si>
    <t>ZKOUŠENÍ KONSTRUKCÍ A PRACÍ NEZÁVISLOU ZKUŠEBNOU</t>
  </si>
  <si>
    <t>odtrhové zkoušky pod izolaci, míra zhutnění přechodové oblasti</t>
  </si>
  <si>
    <t>zahrnuje veškeré náklady spojené s objednatelem požadovanými zkouškami</t>
  </si>
  <si>
    <t>02742</t>
  </si>
  <si>
    <t>PROVIZORNÍ LÁVKY</t>
  </si>
  <si>
    <t>- zřízení provizorní lávky a přístupové cesty včetně případných chodníků a  ramp přes vodoteč po celou dobu výstavby 
- včetně úložného prahu ze silničních panelů 
- VČETNĚ MONTÁŽE, příp. NÁJEMNÉHO, ÚDRŽBY, DEMONTÁŽE, DOPRAVY  a následného uvedení do původního stavu  
Kompletní dodávka provizorního přemostění (v případně odlišného technického řešení mostu  včetně všech kompletních podpěr v korytě vodoteče). Položka zahrnuje všechny náklady zhotovitele spojené s dopravou materiálu na místo určení, montáží, pronájmem, údržbou, demontáží a zpětným odvozem  provizoria. V ceně položky jsou zahrnuty přístupové chodníky  včetně zřízení případného dočasného veřejného osvětlení , včetně zřízení a odstranění přístupové cesty a ramp  provizoria</t>
  </si>
  <si>
    <t>029412</t>
  </si>
  <si>
    <t>OSTATNÍ POŽADAVKY - VYPRACOVÁNÍ MOSTNÍHO LISTU</t>
  </si>
  <si>
    <t>mostní list ve formátu pdf a png včetně zadání do BMS</t>
  </si>
  <si>
    <t>02950</t>
  </si>
  <si>
    <t>OSTATNÍ POŽADAVKY - POSUDKY, KONTROLY, REVIZNÍ ZPRÁVY</t>
  </si>
  <si>
    <t>Plán sledování a údržby mostu</t>
  </si>
  <si>
    <t>02953</t>
  </si>
  <si>
    <t>OSTATNÍ POŽADAVKY - HLAVNÍ MOSTNÍ PROHLÍDKA</t>
  </si>
  <si>
    <t>První hlavní mostní prohlídka (1. HPM) provedená v BMS, tištěný výstup</t>
  </si>
  <si>
    <t>položka zahrnuje : 
- úkony dle ČSN 73 6221 
- provedení hlavní mostní prohlídky oprávněnou fyzickou nebo právnickou osobou 
- vyhotovení záznamu (protokolu), který jednoznačně definuje stav mostu</t>
  </si>
  <si>
    <t>02960</t>
  </si>
  <si>
    <t>OSTATNÍ POŽADAVKY - ODBORNÝ DOZOR</t>
  </si>
  <si>
    <t>BOZP na staveništi 
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řád), podrobněji viz plán BOZP. Zajištění případných pěších tras. 
Náklady na opatření dle požadavků na zajištění BOZP v průběhu výstavby. (pro SO 201)</t>
  </si>
  <si>
    <t>zahrnuje veškeré náklady spojené s objednatelem požadovaným dozorem</t>
  </si>
  <si>
    <t>geotechnický dohled  u převzetí  základové spáry, prvků speciálního zakládání a posouzení zemin ke zpětným zásypům, rovněž v průběhu prací speciálního zakládání 
Geotechnik</t>
  </si>
  <si>
    <t>03770</t>
  </si>
  <si>
    <t>POMOC PRÁCE ZAJIŠŤ NEBO ZŘÍZ ČERPÁNÍ VODY</t>
  </si>
  <si>
    <t>čerpání vody ze stavební jámy po dobu práce pod hladinou spodní vody 
- odhad přítoku 15 l/s</t>
  </si>
  <si>
    <t>zahrnuje objednatelem povolené náklady na požadovaná zařízení zhotovitele</t>
  </si>
  <si>
    <t>frézování drážky v obrusné vrstvě mezi litým odvodňovacím proužkem a vozovkou v průřezu 300 mm2</t>
  </si>
  <si>
    <t>15,6=15.600 [A]</t>
  </si>
  <si>
    <t>příčná spára v obrusné vrstvě na rozhraní nosné konstrukce a přechodové oblasti</t>
  </si>
  <si>
    <t>příčná spára v obrusné vrstvě na rozhraní nosné konstrukce a přechodové oblasti: 2*5,75=11.500 [A] 
podélná spára podél římsy v obrusné vrstvě: 15,5+15,6=31.100 [B] 
podélná spára podél římsy v ochranné vrstvě: 2*9,865=19.730 [C] 
Celkem: A+B+C=62.330 [D]</t>
  </si>
  <si>
    <t>11527</t>
  </si>
  <si>
    <t>PŘEV VOD NA POVRCHU POTR DN DO 1000MM NEBO ŽLAB R.O. DO 3,6M</t>
  </si>
  <si>
    <t>provizorní potrubí pro převedení vodoteče - 2x DN1000 
- položka zahrnuje odstranění včetně odvozu a uložení na skládku</t>
  </si>
  <si>
    <t>2*25,5=51.000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</si>
  <si>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</si>
  <si>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12573</t>
  </si>
  <si>
    <t>VYKOPÁVKY ZE ZEMNÍKŮ A SKLÁDEK TŘ. I</t>
  </si>
  <si>
    <t>pro pol. 171101</t>
  </si>
  <si>
    <t>197,352=197.352 [A]</t>
  </si>
  <si>
    <t>12960</t>
  </si>
  <si>
    <t>ČIŠTĚNÍ VODOTEČÍ A MELIORAČ KANÁLŮ OD NÁNOSŮ</t>
  </si>
  <si>
    <t>čistění koryta vodoteče od nánosů v délce 26 m, odhad výšky nánosu průměrně 0,1 m</t>
  </si>
  <si>
    <t>26*5*0,1=13.000 [A]</t>
  </si>
  <si>
    <t>131738</t>
  </si>
  <si>
    <t>HLOUBENÍ JAM ZAPAŽ I NEPAŽ TŘ. I, ODVOZ DO 20KM</t>
  </si>
  <si>
    <t>- odkopání násypového tělesa u mostu v mocnosti 0,3 m na úroveň vrtání mikropilot - 182,3 m n. m. 
- výkopy základů 
- odkop dna vodoteče pro usazení dalžby v tl. 350 mm 
- výkopy pro betonové stabilizační prahy v potoce</t>
  </si>
  <si>
    <t>násypové těleso tl. 0,3 m: (6+19)*8*0,3=60.000 [A] 
výkopy základů: 
        O1: 9,4*1,7*3,45+6,45*3,45*(3,45/2)+0,45*3,45*9,5+((1,8*2,9)/2)*(2,2+1,9)+1,2*3*11=158.566 [B] 
        O2: 10,7*3,2*3,45+10,7*3,45*(3,45/2)+0,45*1,9*10,2+((1,8*2,9)/2)*(1,1+4,3)+1,3*1,3*11,2=223.549 [C] 
odkop dna vodoteče: 3,8*16,4*0,35=21.812 [D] 
výkopy pro bet. prahy: (2,4+4,65+2,7)*1,0*0,5+(0,85+5,6+1,7)*1,0*0,5=8.950 [E] 
Celkem: A+B+C+D+E=472.877 [F]</t>
  </si>
  <si>
    <t>- odtěžení pracovní plošiny na stávající terén (pol. 171101 a 17180.2)</t>
  </si>
  <si>
    <t>odtěžení pracovní plošiny: 137,352+60=197.352 [B]</t>
  </si>
  <si>
    <t>171101</t>
  </si>
  <si>
    <t>ULOŽENÍ SYPANINY DO NÁSYPŮ SE ZHUTNĚNÍM DO 95% PS</t>
  </si>
  <si>
    <t>- část dočasného násypu pro vrtání zápor a mikropilot- uložení první části výkopu z pol. 131738 do dočasného násypu pro pracovní plošinu 
- zásyp základů z nakupovaných zemin použitých nejprve pro zřízení pracovní plošiny pro vrtání (pol. 17180.2)</t>
  </si>
  <si>
    <t>pol. 131738: 60=60.000 [A] 
pol. 17180.2: 137.352=137.352 [B] 
Celkem: A+B=197.352 [C]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</si>
  <si>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</si>
  <si>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pol. 131738.1: 472,877=472.877 [A] 
pol. 131738.2: 197,352=197.352 [B] 
Celkem: A+B=670.229 [C]</t>
  </si>
  <si>
    <t>17180</t>
  </si>
  <si>
    <t>ULOŽENÍ SYPANINY DO NÁSYPŮ Z NAKUPOVANÝCH MATERIÁLŮ</t>
  </si>
  <si>
    <t>- zásyp základů a opěr 
- odečtena pol. 17180.2- materiál nejprve nakoupený pro dočasnou pracovní plošinu a následně použitý pro zásyp základů 
- svahové kužely</t>
  </si>
  <si>
    <t>O1: 
   za opěrou: 8,43*7,6=64.068 [B] 
   levý bok: 10,2*0,55=5.610 [C] 
   pravý bok:9,2*0,55=5.060 [D] 
   před lícem opěry: 1,8*8,4=15.120 [E] 
O2:  
   za opěrou: 9,1*8,58=78.078 [F] 
   levý bok:17,2*0,85=14.620 [G] 
   pravý bok: 17,6*0,9=15.840 [H] 
   před lícem opěry: 2,5*8,58=21.450 [I] 
pol.17180.2:-137.352=- 137.352 [J] 
svahový kužel u O2 vlevo:0,6*1,9*2,5=2.850 [K] 
svahový kužel u O2 vpravo: 3,5*3,1*0,65=7.053 [L] 
Celkem: B+C+D+E+F+G+H+I+J+K+L=92.397 [M]</t>
  </si>
  <si>
    <t>položka zahrnuje: 
- kompletní provedení zemní konstrukce (násypového tělesa včetně aktivní zóny)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</si>
  <si>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- dočasný zásyp mostního otvoru pro vytvoření plošiny pro vrtání zápor a mikropilot 
- v této položce je odečtena zemina použitá při odtěžení zemní pláně (část pol.131738.1), uložení této zeminy do násypu pol. 17110</t>
  </si>
  <si>
    <t>vtoková strana: 31*1,8--2*0,52*0,52*3,14*5=64.291 [A] 
mostní otvor: (8*1,9-2*0,52*0,52*3,14)*5.4=72.910 [B] 
výtoková strana: 35*2-2*0,52*0,52*3,14*5.8=60.151 [C] 
pol.17110: -60=-60.000 [D] 
Celkem: A+B+C+D=137.352 [E]</t>
  </si>
  <si>
    <t>17280</t>
  </si>
  <si>
    <t>ZŘÍZENÍ TĚSNĚNÍ Z NAKUPOVANÝCH MATERIÁLŮ</t>
  </si>
  <si>
    <t>těsnění v přechodovém klínu dle čl. 5.2, ŠP 2x150mm</t>
  </si>
  <si>
    <t>O1: 7,6*5,3*0,3=12.084 [A] 
O2: 7,8*5,3*0,3=12.402 [B] 
Celkem: A+B=24.486 [C]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</si>
  <si>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</si>
  <si>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17780</t>
  </si>
  <si>
    <t>ZEMNÍ HRÁZKY Z NAKUPOVANÝCH MATERIÁLŮ</t>
  </si>
  <si>
    <t>PYTLE PLNĚNÉ PÍSKEM 
- objemová hmotnost 1600 kg/m3, jeden pytel cca 40 kg, cca 40 pytlů na 1 m3  hráze 
- včetně odstranění odvozu a uložení na skládce</t>
  </si>
  <si>
    <t>návodní hráz: 2,0*2*6,5=26.000 [A] 
povodní hráz: 2,4*1,7*7=28.560 [B] 
Celkem: A+B=54.560 [C]</t>
  </si>
  <si>
    <t>21331</t>
  </si>
  <si>
    <t>DRENÁŽNÍ VRSTVY Z BETONU MEZEROVITÉHO (DRENÁŽNÍHO)</t>
  </si>
  <si>
    <t>obetonování drenáže</t>
  </si>
  <si>
    <t>(0,4*0,4-0,075*0,075*3,14)*(7,6+7,75)=2.185 [A]</t>
  </si>
  <si>
    <t>Položka zahrnuje: 
- dodávku předepsaného materiálu pro drenážní vrstvu, včetně mimostaveništní a vnitrostaveništní dopravy 
- provedení drenážní vrstvy předepsaných rozměrů a předepsaného tvaru</t>
  </si>
  <si>
    <t>21341</t>
  </si>
  <si>
    <t>DRENÁŽNÍ VRSTVY Z PLASTBETONU (PLASTMALTY)</t>
  </si>
  <si>
    <t>drenážní pás na mostě v ose odvodnění výšky 40 mm, šířky 200 mm</t>
  </si>
  <si>
    <t>0,04*0,20*9,9=0.079 [A]</t>
  </si>
  <si>
    <t>22694</t>
  </si>
  <si>
    <t>ZÁPOROVÉ PAŽENÍ Z KOVU DOČASNÉ</t>
  </si>
  <si>
    <t>- zápory profilu a převázka HEB360 - 0,142 t/m 
- rozpěra profil HEB 200 - 0,0613 t/m 
- položka zahrnuje odstranění zápor včetně odvozu a uložení na skládku</t>
  </si>
  <si>
    <t>25 ks dl.9,5 m: 25*9,5*0,142=33.725 [A] 
4 ks dl. 11 m: 4*11*0,142 =6.248 [B] 
převázka: (1,8+5)*0,142=0.966 [C] 
rozpěra:  2,4*0,0613=0.147 [D] 
Celkem: A+B+C+D=41.086 [E]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</si>
  <si>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</si>
  <si>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</t>
  </si>
  <si>
    <t>VÝDŘEVA ZÁPOROVÉHO PAŽENÍ DOČASNÁ (KUBATURA)</t>
  </si>
  <si>
    <t>- tl. 100 mm</t>
  </si>
  <si>
    <t>(11.3+8+9+6)*3.3*0.1=11.319 [A]</t>
  </si>
  <si>
    <t>položka zahrnuje osazení pažin bez ohledu na druh, jejich opotřebení a jejich odstranění</t>
  </si>
  <si>
    <t>227831</t>
  </si>
  <si>
    <t>MIKROPILOTY KOMPLET D DO 150MM NA POVRCHU</t>
  </si>
  <si>
    <t>TR 108/16 S235J0H</t>
  </si>
  <si>
    <t>O1: 
    svislé: (6,5+3,5)*13=130.000 [A] 
    šikmé: (6,5+3,5)*9=90.000 [B] 
O2:  
    svislé: (6,5+3,5)*13=130.000 [C] 
    šikmé: (6,5+3,5)*9=90.000 [D] 
Celkem: A+B+C+D=440.000 [E]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</si>
  <si>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</si>
  <si>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228172</t>
  </si>
  <si>
    <t>ODŘEZÁNÍ PILOT Z KOVOVÝCH DÍLCŮ</t>
  </si>
  <si>
    <t>zkrácení výztužných trubek mikropilot TR 108/16 nad úrovní základové spáry</t>
  </si>
  <si>
    <t>22+22=44.000 [A]</t>
  </si>
  <si>
    <t>zahrnuje i vodorovnou dopravu a uložení na skládku (bez poplatku)</t>
  </si>
  <si>
    <t>26145</t>
  </si>
  <si>
    <t>VRTY PRO KOTVENÍ, INJEKTÁŽ A MIKROPILOTY NA POVRCHU TŘ. IV D DO 300MM</t>
  </si>
  <si>
    <t>vrty skrz stávající betonovou opěru mostu v tl. 3,0 m</t>
  </si>
  <si>
    <t>O1: 3*6=18.000 [A] 
O2: 3*6=18.000 [B] 
Celkem: A+B=36.000 [C]</t>
  </si>
  <si>
    <t>položka zahrnuje: 
přemístění, montáž a demontáž vrtných souprav 
svislou dopravu zeminy z vrtu 
vodorovnou dopravu zeminy bez uložení na skládku 
případně nutné pažení dočasné (včetně odpažení) i trvalé</t>
  </si>
  <si>
    <t>26175</t>
  </si>
  <si>
    <t>VRTY PRO KOTV, INJEKT, MIKROPIL NA POVR TŘ I A II D DO 300MM</t>
  </si>
  <si>
    <t>O1: 
    svislé: (6,5+3,1)*13-3*6=106.800 [A] 
    šikmé: (6,5+3,2)*9=87.300 [B] 
O2:  
    svislé: (6,5+3,1)*13-3*6=106.800 [C] 
    šikmé: (6,5+3,2)*9=87.300 [D] 
Celkem: A+B+C+D=388.200 [E]</t>
  </si>
  <si>
    <t>264728</t>
  </si>
  <si>
    <t>VRTY PRO PILOTY TŘ I A II D DO 600MM</t>
  </si>
  <si>
    <t>-vrty pro zápory průměru 600 mm dl. 9 m 
- včetně dopravy a uložení na skládku</t>
  </si>
  <si>
    <t>(7+9+7+6)*9=261.000 [A]</t>
  </si>
  <si>
    <t>položka zahrnuje: 
- zřízení vrtu, svislou a vodorovnou dopravu zeminy bez uložení na skládku, vrtací práce zapaž. i nepaž. vrtu 
- čerpání vody z vrtu, vyčištění vrtu 
- zabezpečení vrtacích prací 
- dopravu, nájem, provoz a přemístění, montáž a demontáž vrtacích zařízení a dalších mechanismů 
- lešení a podpěrné konstrukce pro práci a manipulaci s vrtacím zařízení a dalších mechanismů 
- vrtací plošiny vč. zemních prací, zpevnění, odvodnění a pod. 
- v případě zapažení dočasnými pažnicemi jejich opotřebení 
- v případě zapažení suspenzí veškeré hospodaření s ní 
- nezahrnuje zapažení trvalými pažnicemi 
- nezahrnuje uložení zeminy na skládku a poplatek za skládku 
nevykazuje se hluché vrtání</t>
  </si>
  <si>
    <t>272324</t>
  </si>
  <si>
    <t>ZÁKLADY ZE ŽELEZOBETONU DO C25/30</t>
  </si>
  <si>
    <t>C25/30-XA2</t>
  </si>
  <si>
    <t>O1: 35,45*0,4=14.180 [A] 
O2: 36,57*0,4=14.628 [B] 
Celkem: A+B=28.808 [C]</t>
  </si>
  <si>
    <t>272365</t>
  </si>
  <si>
    <t>VÝZTUŽ ZÁKLADŮ Z OCELI 10505, B500B</t>
  </si>
  <si>
    <t>vyztužení základové patky - předpoklad 0,100 t/m3</t>
  </si>
  <si>
    <t>28,808*0,10=2.881 [A]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</si>
  <si>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</si>
  <si>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285392</t>
  </si>
  <si>
    <t>DODATEČNÉ KOTVENÍ VLEPENÍM BETONÁŘSKÉ VÝZTUŽE D DO 16MM DO VRTŮ</t>
  </si>
  <si>
    <t>kotvící výztuž spádové desky v množství 9 ks/m2 - betonářská výztuž průměr 12 mm, celkové délky 300 mm do vývrtu průměru 14 mm délky min. 120 mm</t>
  </si>
  <si>
    <t>9,8*((5,4+5,58)/2)*9=484.218 [A]</t>
  </si>
  <si>
    <t>Položka zahrnuje: 
dodání výztuže předepsaného profilu a předepsané délky (do 600mm) 
provedení vrtu předepsaného profilu a předepsané délky (do 300mm) 
vsunutí výztuže do vyvrtaného profilu a její zalepení předepsaným pojivem 
případně nutné lešení</t>
  </si>
  <si>
    <t>lícní prefabrikáty výšky 0,7 m beton C30/37 - XD3, XF4</t>
  </si>
  <si>
    <t>levá římsa: (0.7*0.12)*15,7=1.319 [A] 
pravá římsa: (0.7*0.12)*15,0=1.260 [B] 
Celkem: A+B=2.579 [C]</t>
  </si>
  <si>
    <t>31717</t>
  </si>
  <si>
    <t>KOVOVÉ KONSTRUKCE PRO KOTVENÍ ŘÍMSY</t>
  </si>
  <si>
    <t>KG</t>
  </si>
  <si>
    <t>kotevní prvky á 1,0 m, 6kg/ks</t>
  </si>
  <si>
    <t>(16+15)*6=186.000 [A]</t>
  </si>
  <si>
    <t>Položka zahrnuje dodávku (výrobu) kotevního prvku předepsaného tvaru a jeho osazení do předepsané polohy včetně nezbytných prací (vrty, zálivky apod.)</t>
  </si>
  <si>
    <t>levá římsa: 0,162*15,7=2.543 [A] 
pravá římsa: 0,457*15,0=6.855 [B] 
Celkem: A+B=9.398 [C]</t>
  </si>
  <si>
    <t>9,398*0,14=1.316 [A]</t>
  </si>
  <si>
    <t>333326</t>
  </si>
  <si>
    <t>MOSTNÍ OPĚRY A KŘÍDLA ZE ŽELEZOVÉHO BETONU DO C40/50</t>
  </si>
  <si>
    <t>monolitická dobetonávka prefa patek beton C35/45 - XD1,XF3</t>
  </si>
  <si>
    <t>O1: 8,43*((0,4+0,6)/2)=4.215 [A] 
O2: 9,05*((0,4+0,6)/2)=4.525 [B] 
Celkem: A+B=8.740 [C]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</si>
  <si>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</si>
  <si>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333365</t>
  </si>
  <si>
    <t>VÝZTUŽ MOSTNÍCH OPĚR A KŘÍDEL Z OCELI 10505, B500B</t>
  </si>
  <si>
    <t>uvažovaná míra vyztužení 0,090 kg/m3</t>
  </si>
  <si>
    <t>8,74*0,09=0.787 [A]</t>
  </si>
  <si>
    <t>421127</t>
  </si>
  <si>
    <t>MOSTNÍ NOSNÉ DESKOVÉ KONSTR Z DÍLCŮ ŽELBET DO C50/60</t>
  </si>
  <si>
    <t>beton C45/55 - XD1,XF3</t>
  </si>
  <si>
    <t>(plocha v příčném řezu dílcem odečtena graficky) 
patka O1: 0,99*8,4=8.316 [A] 
křídlo levé O1: 1,92*1+1,42*1+1.02*0,98=4.340 [B] 
křídlo pravé O1: 1,89*0,5+1,39*1=2.335 [C] 
patka O2: 0,99*8,58=8.494 [D] 
křídlo levé O2: 1,90*0,8+1,4*1,17+1,00*0,78=3.938 [E] 
křídlo pravé O2: 1,86*1,01+1,36*0,94+0,96*1,75=4.837 [F] 
nosná konstrukce: 5,70*8,49=48.393 [G] 
Celkem: A+B+C+D+E+F+G=80.653 [H]</t>
  </si>
  <si>
    <t>451311</t>
  </si>
  <si>
    <t>PODKL A VÝPLŇ VRSTVY Z PROST BET DO C8/10</t>
  </si>
  <si>
    <t>beton C8/10 - X0</t>
  </si>
  <si>
    <t>pod O1: 9,3*4,5*0,15=6.278 [A] 
pod O2: 10,1*4,5*0,15=6.818 [B] 
pod drenáží u O1: 1,35*0,4*7,6=4.104 [C] 
pod drenáží u O2: 1,35*0,4*7,75=4.185 [D] 
Celkem: A+B+C+D=21.385 [E]</t>
  </si>
  <si>
    <t>C16/20n - XF1</t>
  </si>
  <si>
    <t>podkladní beton pod římsou u křídel: (0,4*3+1,7*1,87+0,4*2,7+4*1,85)*0,15=1.929 [A]</t>
  </si>
  <si>
    <t>podkladní vrstva ze ŠP fr. 0/8 tl. 200 mm pod silniční panely sloužící jako úložné prahy provizorní lávky</t>
  </si>
  <si>
    <t>(1,0+2*0,3)*(2,0+2*0,3)*0,2*4=3.328 [A]</t>
  </si>
  <si>
    <t>457324</t>
  </si>
  <si>
    <t>VYROVNÁVACÍ A SPÁD ŽELEZOBETON DO C25/30</t>
  </si>
  <si>
    <t>spádová vrstva na nosné kosntrukci průměrná tl. 150 mm z betonu C25/30 - XF1</t>
  </si>
  <si>
    <t>((8,4+8,58)/2)*9,8*0,15=12.480 [A]</t>
  </si>
  <si>
    <t>tvrdá ochrana izolace při fázi výstavby č. 5 - beton C25/30-XF3</t>
  </si>
  <si>
    <t>3*7*0,05=1.050 [A]</t>
  </si>
  <si>
    <t>457365</t>
  </si>
  <si>
    <t>VÝZTUŽ VYROV A SPÁD BETONU Z OCELI 10505, B500B</t>
  </si>
  <si>
    <t>uvažovaná míra vyztužení 120 kg/m3</t>
  </si>
  <si>
    <t>12,48*0,12=1.498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</si>
  <si>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povrchovou antikorozní úpravu výztuže, 
- separaci výztuže</t>
  </si>
  <si>
    <t>výztuž tvrdé ochrany izolace - fáze výstavby č. 5 - uvažováno 60 kg/m3</t>
  </si>
  <si>
    <t>0,06*1,05=0.063 [A]</t>
  </si>
  <si>
    <t>45852</t>
  </si>
  <si>
    <t>VÝPLŇ ZA OPĚRAMI A ZDMI Z KAMENIVA DRCENÉHO</t>
  </si>
  <si>
    <t>výplň zesíleného přechodového klínu u pravéh křídla u O1 v šířce chodníku z ŠD fr. 0/32 podle ČSN EN 13285</t>
  </si>
  <si>
    <t>5,9*0,83*1,65=8.080 [A]</t>
  </si>
  <si>
    <t>45860</t>
  </si>
  <si>
    <t>VÝPLŇ ZA OPĚRAMI A ZDMI Z MEZEROVITÉHO BETONU</t>
  </si>
  <si>
    <t>výplň přechodové oblasti stejnozrnným mezerovitým betonem podle ČSN 73 6124-3</t>
  </si>
  <si>
    <t>5,9*0,83*5,9=28.892 [A] 
5,94*0,76*7,62=34.400 [B] 
Celkem: A+B=63.292 [C]</t>
  </si>
  <si>
    <t>položka zahrnuje: 
- dodávku mezerovitého betonu předepsané kvality a zásyp se zhutněním včetně mimostaveništní a vnitrostaveništní dopravy</t>
  </si>
  <si>
    <t>46451</t>
  </si>
  <si>
    <t>POHOZ DNA A SVAHŮ Z LOMOVÉHO KAMENE</t>
  </si>
  <si>
    <t>- ochrana provizorní hrázky z pytlové rovnaniny na vtokové straně v průměrné tl. 0,5 m 
- LMB 10/60</t>
  </si>
  <si>
    <t>0,5*16=8.000 [A]</t>
  </si>
  <si>
    <t>položka zahrnuje dodávku předepsaného kamene, mimostaveništní a vnitrostaveništní dopravu a jeho uložení 
není-li v zadávací dokumentaci uvedeno jinak, jedná se o nakupovaný materiál</t>
  </si>
  <si>
    <t>koryto: 
     dno: 6*13.75*0,35=28.875 [A] 
     levý břeh: 1,8*1,28(vliv sklonu)*13,75*0,35=11.088 [B] 
     pravý břeh: 1,2*1,28(vliv sklonu)*13,75*0,35=7.392 [C] 
pravý břeh u O1: (0,3+0,25)*1,6*1,28*0,35=0.394 [D] 
levý kužel u O2: (2,65*0,5*1,08+0,85*2,5)*0,35=1.245 [E] 
pravý kužel u O2: (3,0*2,75+0,8*0,62+3,1*0,65*1,08+6,7*0,75*1,28+2,35*1,3*1,2+1,0*1,0)*0,35=7.707 [F] 
Celkem: A+B+C+D+E+F=56.701 [G]</t>
  </si>
  <si>
    <t>467314</t>
  </si>
  <si>
    <t>STUPNĚ A PRAHY VODNÍCH KORYT Z PROSTÉHO BETONU C25/30</t>
  </si>
  <si>
    <t>beton C25/30 - XF3</t>
  </si>
  <si>
    <t>práh před vtokem: (2,4+4,65+2,7)*1,0*0,5=4.875 [A] 
práh za výtokem: (0,85+5,6+1,7)*1,0*0,5=4.075 [B] 
Celkem: A+B=8.950 [C]</t>
  </si>
  <si>
    <t>položka zahrnuje: 
- nutné zemní práce (hloubení rýh apod.) 
- dodání  čerstvého  betonu  (betonové  směsi)  požadované  kvality,  jeho  uložení  do požadovaného tvaru při jakékoliv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doplňkových konstrukcí a vybavení, 
- úpravy povrchu pro položení požadované izolace, povlaků a nátěrů, případně vyspravení,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</t>
  </si>
  <si>
    <t>spojovací psotřik z kationaktivní asf. emulze PS-C 0,3 kg/m2</t>
  </si>
  <si>
    <t>5,75*9,865=56.724 [A]</t>
  </si>
  <si>
    <t>574B34</t>
  </si>
  <si>
    <t>ASFALTOVÝ BETON PRO OBRUSNÉ VRSTVY MODIFIK ACO 11+, 11S TL. 40MM</t>
  </si>
  <si>
    <t>(5,75-0,25)*9.865=54.258 [A]</t>
  </si>
  <si>
    <t>ochrana izolace z MA 11 IV 
odvodňovací poružek z litého asfaltu pouze na nosné konstrukci</t>
  </si>
  <si>
    <t>(5,75-0,2)*9,865=54.751 [A] 
0,25*15,6=3.900 [B] 
Celkem: A+B=58.651 [C]</t>
  </si>
  <si>
    <t>Úpravy povrchů, podlahy, výplně otvorů</t>
  </si>
  <si>
    <t>62592</t>
  </si>
  <si>
    <t>ÚPRAVA POVRCHU BETONOVÝCH PLOCH A KONSTRUKCÍ - STRIÁŽ</t>
  </si>
  <si>
    <t>striáž chodníkové římsy</t>
  </si>
  <si>
    <t>1,5*15=22.500 [A]</t>
  </si>
  <si>
    <t>položka zahrnuje: 
- provedení předepsané úpravy</t>
  </si>
  <si>
    <t>60</t>
  </si>
  <si>
    <t>izolace spodní stavby ve skladbě ALP + 2 x ALN</t>
  </si>
  <si>
    <t>O1 rub: (1,0+1+0,4)*7,6=18.240 [A] 
O1 líc: (1,6+0,28+0,65+0,4)*8,4=24.612 [B] 
O1 levé křídlo: 1,0*(1,6+0,4)+2,9*2+2*2,6+(0,4+0,8+1,35+1,0)*1+0,4*1,2+0,4*1,35=17.570 [C] 
O1 pravé křídlo: 0,5*(1,6+0,4)+2,9*(1,5+0,4)+1,5*2,6=10.410 [D] 
O2 rub: (1,0+1+0,4)*7,78=18.672 [E] 
O2 líc: (2,08+0,28+0,65+0,4)*8,58=29.258 [F] 
O2 levé křídlo: 0,8*(1,6+0,4)+2,9*2+2*2,6+(0,4+0,8+1,35+1,0)*1+0,4*1,2+0,4*1,35=17.170 [G] 
O2 pravé křídlo: 1,0*(1,6+0,4)+2,9*1,9+1,9*2,6+(0,4+0,8+1,35+1,0)*1,75+0,4*1,2+0,4*1,35=19.683 [H] 
Celkem: A+B+C+D+E+F+G+H=155.615 [I]</t>
  </si>
  <si>
    <t>61</t>
  </si>
  <si>
    <t>711312</t>
  </si>
  <si>
    <t>IZOLACE PODZEMNÍCH OBJEKTŮ PROTI ZEMNÍ VLHKOSTI ASFALTOVÝMI PÁSY</t>
  </si>
  <si>
    <t>O1: (2+0,25+0,25)*7,6=19.000 [A] 
O2: (2+0,25+0,25)*7,76=19.400 [B] 
Celkem: A+B=38.400 [C]</t>
  </si>
  <si>
    <t>62</t>
  </si>
  <si>
    <t>711432</t>
  </si>
  <si>
    <t>IZOLACE MOSTOVEK POD ŘÍMSOU ASFALTOVÝMI PÁSY</t>
  </si>
  <si>
    <t>ochrana asf. pásem s hliníkovou vložkou a posypem a vč. úpravy povrchu podkladu dle TKP</t>
  </si>
  <si>
    <t>levá: ((0,6+0,55)/2+0,15+0,10)*9,85=8.126 [A] 
pravá: ((2,05+2,1)/2+0,15+0,1)*9,85=22.901 [B] 
Celkem: A+B=31.027 [C]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</si>
  <si>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lepenku s hliníkovou vložkou, litý asfalt, asfaltový beton</t>
  </si>
  <si>
    <t>63</t>
  </si>
  <si>
    <t>711442</t>
  </si>
  <si>
    <t>IZOLACE MOSTOVEK CELOPLOŠNÁ ASFALTOVÝMI PÁSY S PEČETÍCÍ VRSTVOU</t>
  </si>
  <si>
    <t>vč. úpravy povrchu podkladu dle TKP a nákladů na elektrojiskrivou zkoušku a zařízení pro odvodnění izolace</t>
  </si>
  <si>
    <t>((9,4+9,58)/2)*9,8=93.002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</si>
  <si>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litý asfalt, asfaltový beton 
v této položce se vykáže i izolace rámových konstrukcí (mosty, propusty, kolektory)</t>
  </si>
  <si>
    <t>64</t>
  </si>
  <si>
    <t>711507</t>
  </si>
  <si>
    <t>OCHRANA IZOLACE NA POVRCHU Z PE FÓLIE</t>
  </si>
  <si>
    <t>separační PE fólie pod tvrdou ochranu při dočasné fázi výstavby č. 5</t>
  </si>
  <si>
    <t>3*7=21.000 [A]</t>
  </si>
  <si>
    <t>položka zahrnuje: 
- dodání  předepsaného ochranného materiálu 
- zřízení ochrany izolace</t>
  </si>
  <si>
    <t>65</t>
  </si>
  <si>
    <t>711509</t>
  </si>
  <si>
    <t>OCHRANA IZOLACE NA POVRCHU TEXTILIÍ</t>
  </si>
  <si>
    <t>- rub opěr - geotextilie 600 g/m2 (nebo 2 x 300 g/m2), ochrana těsnící geomembrány 
- dočasná ochrana nosné konstrukce při 5. fázi výstavby</t>
  </si>
  <si>
    <t>rub opěr: 
      O1: 2*7,6=15.200 [A] 
      O2: 2*7,76=15.520 [B] 
dočasná ochrana: 3*7=21.000 [D] 
Celkem: A+B+D=51.720 [E]</t>
  </si>
  <si>
    <t>66</t>
  </si>
  <si>
    <t>71151</t>
  </si>
  <si>
    <t>OCHRANA IZOLACE V PODZEMÍ</t>
  </si>
  <si>
    <t>těsnící geomembrána, vyspádovaná se sklonem k opěře 
 - pevnost min. 20 kN/m, protažení min. 20% v obou směrech</t>
  </si>
  <si>
    <t>O1: 5,7*7,6=43.320 [A] 
O2: 5,7*7,8=44.460 [B] 
Celkem: A+B=87.780 [C]</t>
  </si>
  <si>
    <t>67</t>
  </si>
  <si>
    <t>78382</t>
  </si>
  <si>
    <t>NÁTĚRY BETON KONSTR TYP S2 (OS-B)</t>
  </si>
  <si>
    <t>nátěr hrany NK pod římsou a čel NK - dle VL4</t>
  </si>
  <si>
    <t>NK pod římsami: (0,45+0,3)*2*9,865=14.798 [A]</t>
  </si>
  <si>
    <t>68</t>
  </si>
  <si>
    <t>ochranný povlak (S4 dle TKP PK, kap. 31) 
VL4 401.01a</t>
  </si>
  <si>
    <t>(0,15+0,15)*(15,5+15,6)=9.330 [A]</t>
  </si>
  <si>
    <t>69</t>
  </si>
  <si>
    <t>875332</t>
  </si>
  <si>
    <t>POTRUBÍ DREN Z TRUB PLAST DN DO 150MM DĚROVANÝCH</t>
  </si>
  <si>
    <t>rubová drenáž DN150</t>
  </si>
  <si>
    <t>7,6+7,75+2*0,7=16.750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</si>
  <si>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</t>
  </si>
  <si>
    <t>70</t>
  </si>
  <si>
    <t>87626</t>
  </si>
  <si>
    <t>CHRÁNIČKY Z TRUB PLAST DN DO 80MM</t>
  </si>
  <si>
    <t>rezervní chránička v chodníkové římse profil 75/61</t>
  </si>
  <si>
    <t>15+2*0,5=16.000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</si>
  <si>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</t>
  </si>
  <si>
    <t>71</t>
  </si>
  <si>
    <t>9112B1</t>
  </si>
  <si>
    <t>ZÁBRADLÍ MOSTNÍ SE SVISLOU VÝPLNÍ - DODÁVKA A MONTÁŽ</t>
  </si>
  <si>
    <t>- mostní zábradlí na mostě 
- mostní zábradlí na římsách opěrné zdi SO 101</t>
  </si>
  <si>
    <t>zábradlí na mostě: 15,7+15=30.700 [A] 
zábradlí na opěrné zdi: 4,85+20=24.850 [B] 
Celkem: A+B=55.550 [C]</t>
  </si>
  <si>
    <t>položka zahrnuje: 
dodání zábradlí včetně předepsané povrchové úpravy 
kotvení sloupků, t.j. kotevní desky, šrouby z nerez oceli, vrty a zálivku, pokud zadávací dokumentace nestanoví jinak 
případné nivelační hmoty pod kotevní desky</t>
  </si>
  <si>
    <t>72</t>
  </si>
  <si>
    <t>- mostní zábradlí s bočním uchycením na prefabrikované U- žlaby (SO 101)</t>
  </si>
  <si>
    <t>6,8=6.800 [A]</t>
  </si>
  <si>
    <t>73</t>
  </si>
  <si>
    <t>91345</t>
  </si>
  <si>
    <t>NIVELAČNÍ ZNAČKY KOVOVÉ</t>
  </si>
  <si>
    <t>vč. osazení</t>
  </si>
  <si>
    <t>na spodní stavbě: 
     O1: 2=2.000 [A] 
     O2: 2=2.000 [B] 
na římsách ve středu rozpětí: 2=2.000 [C] 
Celkem: A+B+C=6.000 [D]</t>
  </si>
  <si>
    <t>položka zahrnuje: 
- dodání a osazení nivelační značky včetně nutných zemních prací 
- vnitrostaveništní a mimostaveništní dopravu</t>
  </si>
  <si>
    <t>74</t>
  </si>
  <si>
    <t>91355</t>
  </si>
  <si>
    <t>EVIDENČNÍ ČÍSLO MOSTU</t>
  </si>
  <si>
    <t>položka zahrnuje štítek s evidenčním číslem mostu, sloupek dopravní značky včetně osazení a nutných zemních prací a zabetonování</t>
  </si>
  <si>
    <t>75</t>
  </si>
  <si>
    <t>u O2 vlevo: 2.5=2.500 [A] 
u O2 vpravo: 3=3.000 [B] 
Celkem: A+B=5.500 [C]</t>
  </si>
  <si>
    <t>76</t>
  </si>
  <si>
    <t>podélná spára v obrusné vrstvě: 
     mezi odvodňovacím poružkem a vozovkou: 0,010*0,030*15,6=0.005 [A] 
     mezi římsou a vozovkou:(0,015+0,003)*0,040*(15,5+15,6)=0.022 [B] 
podélná spára v ochranné vrstvě:  
     u římsy: (0,015+0,005)*0,040*9,865*2=0.016 [C] 
příčná spára v obrusné vrstvě na rozhraní nosné konstrukce a přechodové oblasti: 0,020*0,040*2*5,75=0.009 [D] 
Celkem: A+B+C+D=0.052 [E]</t>
  </si>
  <si>
    <t>77</t>
  </si>
  <si>
    <t>93650</t>
  </si>
  <si>
    <t>DROBNÉ DOPLŇK KONSTR KOVOVÉ</t>
  </si>
  <si>
    <t>KS</t>
  </si>
  <si>
    <t>Letopočet vč. loga zhotovitele vč. ochrany</t>
  </si>
  <si>
    <t>- dílenská dokumentace, včetně technologického předpisu spojování, 
- dodání  materiálu  v požadované kvalitě a výroba konstrukce i dílenská (včetně  pomůcek,  přípravků a prostředků pro výrobu) bez ohledu na náročnost a její hmotnost, dílenská montáž, 
- dodání spojovacího materiálu, 
- zřízení  montážních  a  dilatačních  spojů,  spar, včetně potřebných úprav, vložek, opracování, očištění a ošetření, 
- podpěr. konstr. a lešení všech druhů pro montáž konstrukcí i doplňkových, včetně požadovaných otvorů, ochranných a bezpečnostních opatření a základů pro tyto konstrukce a lešení, 
- jakákoliv doprava a manipulace dílců  a  montážních  sestav,  včetně  dopravy konstrukce z výrobny na stavbu, 
- montáž konstrukce na staveništi, včetně montážních prostředků a pomůcek a zednických výpomocí, 
- montážní dokumentace včetně technologického předpisu montáže, 
- výplň, těsnění a tmelení spar a spojů, 
- čištění konstrukce a odstranění všech vrubů (vrypy, otlačeniny a pod.), 
- veškeré druhy opracování povrchů, včetně úprav pod nátěry a pod izolaci, 
- veškeré druhy dílenských základů a základních nátěrů a povlaků, 
- všechny druhy ocelového kotvení, 
- dílenskou přejímku a montážní prohlídku, včetně požadovaných dokladů, 
- zřízení kotevních otvorů nebo jam, nejsou-li částí jiné konstrukce, jejich úpravy, očištění a ošetření, 
- osazení kotvení nebo přímo částí konstrukce do podpůrné konstrukce nebo do zeminy, 
- výplň kotevních otvorů  (příp.  podlití  patních  desek)  maltou,  betonem  nebo  jinou speciální hmotou, vyplnění jam zeminou, 
- ošetření kotevní oblasti proti vzniku trhlin, vlivu povětrnosti a pod., 
- osazení nivelačních značek, včetně jejich zaměření, označení znakem výrobce a vyznačení letopočtu. 
Dokumentace pro zadání stavby může dále předepsat že cena položky ještě obsahuje například: 
- veškeré druhy protikorozní ochrany a nátěry konstrukcí, 
- žárové zinkování ponorem nebo žárové stříkání (metalizace) kovem, 
- zvláštní spojovací prostředky, rozebíratelnost konstrukce, 
- osazení měřících zařízení a úpravy pro ně 
- ochranná opatření před účinky bludných proudů 
- ochranu před přepětím.</t>
  </si>
  <si>
    <t>78</t>
  </si>
  <si>
    <t>96716</t>
  </si>
  <si>
    <t>VYBOURÁNÍ ČÁSTÍ KONSTRUKCÍ ŽELEZOBET</t>
  </si>
  <si>
    <t>odbourání dočasné tvrdé ochrany nosné konstrukce z železobetonu ve fázi výstavby č. 5 (pol. č. 457324.1)</t>
  </si>
  <si>
    <t>1,05=1.050 [A]</t>
  </si>
</sst>
</file>

<file path=xl/styles.xml><?xml version="1.0" encoding="utf-8"?>
<styleSheet xmlns="http://schemas.openxmlformats.org/spreadsheetml/2006/main">
  <numFmts count="1">
    <numFmt numFmtId="177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1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SUM(C10:C14)</f>
      </c>
      <c s="1"/>
      <c s="1"/>
    </row>
    <row r="7" spans="1:5" ht="12.75" customHeight="1">
      <c r="A7" s="1"/>
      <c s="4" t="s">
        <v>4</v>
      </c>
      <c s="7">
        <f>SUM(E10:E14)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23</v>
      </c>
      <c s="20" t="s">
        <v>24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91</v>
      </c>
      <c s="20" t="s">
        <v>92</v>
      </c>
      <c s="21">
        <f>'SO 001'!I3</f>
      </c>
      <c s="21">
        <f>'SO 001'!O2</f>
      </c>
      <c s="21">
        <f>C11+D11</f>
      </c>
    </row>
    <row r="12" spans="1:5" ht="12.75" customHeight="1">
      <c r="A12" s="20" t="s">
        <v>199</v>
      </c>
      <c s="20" t="s">
        <v>200</v>
      </c>
      <c s="21">
        <f>'SO 101'!I3</f>
      </c>
      <c s="21">
        <f>'SO 101'!O2</f>
      </c>
      <c s="21">
        <f>C12+D12</f>
      </c>
    </row>
    <row r="13" spans="1:5" ht="12.75" customHeight="1">
      <c r="A13" s="20" t="s">
        <v>513</v>
      </c>
      <c s="20" t="s">
        <v>514</v>
      </c>
      <c s="21">
        <f>'SO 180'!I3</f>
      </c>
      <c s="21">
        <f>'SO 180'!O2</f>
      </c>
      <c s="21">
        <f>C13+D13</f>
      </c>
    </row>
    <row r="14" spans="1:5" ht="12.75" customHeight="1">
      <c r="A14" s="20" t="s">
        <v>561</v>
      </c>
      <c s="20" t="s">
        <v>562</v>
      </c>
      <c s="21">
        <f>'SO 201'!I3</f>
      </c>
      <c s="21">
        <f>'SO 201'!O2</f>
      </c>
      <c s="21">
        <f>C14+D14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</v>
      </c>
      <c s="37">
        <f>0+I8</f>
      </c>
      <c r="O3" t="s">
        <v>18</v>
      </c>
      <c t="s">
        <v>21</v>
      </c>
    </row>
    <row r="4" spans="1:16" ht="15" customHeight="1">
      <c r="A4" t="s">
        <v>16</v>
      </c>
      <c s="16" t="s">
        <v>17</v>
      </c>
      <c s="17" t="s">
        <v>23</v>
      </c>
      <c s="6"/>
      <c s="18" t="s">
        <v>24</v>
      </c>
      <c s="6"/>
      <c s="6"/>
      <c s="19"/>
      <c s="19"/>
      <c r="O4" t="s">
        <v>19</v>
      </c>
      <c t="s">
        <v>21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0+I9+I13+I17+I21+I25+I29+I33+I37+I41+I45+I49</f>
      </c>
      <c>
        <f>0+O9+O13+O17+O21+O25+O29+O33+O37+O41+O45+O49</f>
      </c>
    </row>
    <row r="9" spans="1:16" ht="12.75">
      <c r="A9" s="25" t="s">
        <v>44</v>
      </c>
      <c s="29" t="s">
        <v>28</v>
      </c>
      <c s="29" t="s">
        <v>45</v>
      </c>
      <c s="25" t="s">
        <v>46</v>
      </c>
      <c s="30" t="s">
        <v>47</v>
      </c>
      <c s="31" t="s">
        <v>48</v>
      </c>
      <c s="32">
        <v>1</v>
      </c>
      <c s="32">
        <v>0</v>
      </c>
      <c s="32">
        <f>ROUND(ROUND(H9,3)*ROUND(G9,3),3)</f>
      </c>
      <c r="O9">
        <f>(I9*21)/100</f>
      </c>
      <c t="s">
        <v>22</v>
      </c>
    </row>
    <row r="10" spans="1:5" ht="12.75">
      <c r="A10" s="33" t="s">
        <v>49</v>
      </c>
      <c r="E10" s="34" t="s">
        <v>50</v>
      </c>
    </row>
    <row r="11" spans="1:5" ht="12.75">
      <c r="A11" s="35" t="s">
        <v>51</v>
      </c>
      <c r="E11" s="36" t="s">
        <v>52</v>
      </c>
    </row>
    <row r="12" spans="1:5" ht="12.75">
      <c r="A12" t="s">
        <v>53</v>
      </c>
      <c r="E12" s="34" t="s">
        <v>46</v>
      </c>
    </row>
    <row r="13" spans="1:16" ht="12.75">
      <c r="A13" s="25" t="s">
        <v>44</v>
      </c>
      <c s="29" t="s">
        <v>22</v>
      </c>
      <c s="29" t="s">
        <v>54</v>
      </c>
      <c s="25" t="s">
        <v>46</v>
      </c>
      <c s="30" t="s">
        <v>55</v>
      </c>
      <c s="31" t="s">
        <v>48</v>
      </c>
      <c s="32">
        <v>1</v>
      </c>
      <c s="32">
        <v>0</v>
      </c>
      <c s="32">
        <f>ROUND(ROUND(H13,3)*ROUND(G13,3),3)</f>
      </c>
      <c r="O13">
        <f>(I13*21)/100</f>
      </c>
      <c t="s">
        <v>22</v>
      </c>
    </row>
    <row r="14" spans="1:5" ht="178.5">
      <c r="A14" s="33" t="s">
        <v>49</v>
      </c>
      <c r="E14" s="34" t="s">
        <v>56</v>
      </c>
    </row>
    <row r="15" spans="1:5" ht="12.75">
      <c r="A15" s="35" t="s">
        <v>51</v>
      </c>
      <c r="E15" s="36" t="s">
        <v>52</v>
      </c>
    </row>
    <row r="16" spans="1:5" ht="12.75">
      <c r="A16" t="s">
        <v>53</v>
      </c>
      <c r="E16" s="34" t="s">
        <v>46</v>
      </c>
    </row>
    <row r="17" spans="1:16" ht="12.75">
      <c r="A17" s="25" t="s">
        <v>44</v>
      </c>
      <c s="29" t="s">
        <v>21</v>
      </c>
      <c s="29" t="s">
        <v>57</v>
      </c>
      <c s="25" t="s">
        <v>46</v>
      </c>
      <c s="30" t="s">
        <v>58</v>
      </c>
      <c s="31" t="s">
        <v>48</v>
      </c>
      <c s="32">
        <v>1</v>
      </c>
      <c s="32">
        <v>0</v>
      </c>
      <c s="32">
        <f>ROUND(ROUND(H17,3)*ROUND(G17,3),3)</f>
      </c>
      <c r="O17">
        <f>(I17*21)/100</f>
      </c>
      <c t="s">
        <v>22</v>
      </c>
    </row>
    <row r="18" spans="1:5" ht="127.5">
      <c r="A18" s="33" t="s">
        <v>49</v>
      </c>
      <c r="E18" s="34" t="s">
        <v>59</v>
      </c>
    </row>
    <row r="19" spans="1:5" ht="12.75">
      <c r="A19" s="35" t="s">
        <v>51</v>
      </c>
      <c r="E19" s="36" t="s">
        <v>52</v>
      </c>
    </row>
    <row r="20" spans="1:5" ht="12.75">
      <c r="A20" t="s">
        <v>53</v>
      </c>
      <c r="E20" s="34" t="s">
        <v>46</v>
      </c>
    </row>
    <row r="21" spans="1:16" ht="12.75">
      <c r="A21" s="25" t="s">
        <v>44</v>
      </c>
      <c s="29" t="s">
        <v>32</v>
      </c>
      <c s="29" t="s">
        <v>60</v>
      </c>
      <c s="25" t="s">
        <v>46</v>
      </c>
      <c s="30" t="s">
        <v>61</v>
      </c>
      <c s="31" t="s">
        <v>48</v>
      </c>
      <c s="32">
        <v>1</v>
      </c>
      <c s="32">
        <v>0</v>
      </c>
      <c s="32">
        <f>ROUND(ROUND(H21,3)*ROUND(G21,3),3)</f>
      </c>
      <c r="O21">
        <f>(I21*21)/100</f>
      </c>
      <c t="s">
        <v>22</v>
      </c>
    </row>
    <row r="22" spans="1:5" ht="12.75">
      <c r="A22" s="33" t="s">
        <v>49</v>
      </c>
      <c r="E22" s="34" t="s">
        <v>46</v>
      </c>
    </row>
    <row r="23" spans="1:5" ht="12.75">
      <c r="A23" s="35" t="s">
        <v>51</v>
      </c>
      <c r="E23" s="36" t="s">
        <v>52</v>
      </c>
    </row>
    <row r="24" spans="1:5" ht="12.75">
      <c r="A24" t="s">
        <v>53</v>
      </c>
      <c r="E24" s="34" t="s">
        <v>62</v>
      </c>
    </row>
    <row r="25" spans="1:16" ht="12.75">
      <c r="A25" s="25" t="s">
        <v>44</v>
      </c>
      <c s="29" t="s">
        <v>34</v>
      </c>
      <c s="29" t="s">
        <v>63</v>
      </c>
      <c s="25" t="s">
        <v>46</v>
      </c>
      <c s="30" t="s">
        <v>64</v>
      </c>
      <c s="31" t="s">
        <v>48</v>
      </c>
      <c s="32">
        <v>1</v>
      </c>
      <c s="32">
        <v>0</v>
      </c>
      <c s="32">
        <f>ROUND(ROUND(H25,3)*ROUND(G25,3),3)</f>
      </c>
      <c r="O25">
        <f>(I25*21)/100</f>
      </c>
      <c t="s">
        <v>22</v>
      </c>
    </row>
    <row r="26" spans="1:5" ht="38.25">
      <c r="A26" s="33" t="s">
        <v>49</v>
      </c>
      <c r="E26" s="34" t="s">
        <v>65</v>
      </c>
    </row>
    <row r="27" spans="1:5" ht="12.75">
      <c r="A27" s="35" t="s">
        <v>51</v>
      </c>
      <c r="E27" s="36" t="s">
        <v>52</v>
      </c>
    </row>
    <row r="28" spans="1:5" ht="38.25">
      <c r="A28" t="s">
        <v>53</v>
      </c>
      <c r="E28" s="34" t="s">
        <v>66</v>
      </c>
    </row>
    <row r="29" spans="1:16" ht="12.75">
      <c r="A29" s="25" t="s">
        <v>44</v>
      </c>
      <c s="29" t="s">
        <v>36</v>
      </c>
      <c s="29" t="s">
        <v>67</v>
      </c>
      <c s="25" t="s">
        <v>46</v>
      </c>
      <c s="30" t="s">
        <v>68</v>
      </c>
      <c s="31" t="s">
        <v>48</v>
      </c>
      <c s="32">
        <v>1</v>
      </c>
      <c s="32">
        <v>0</v>
      </c>
      <c s="32">
        <f>ROUND(ROUND(H29,3)*ROUND(G29,3),3)</f>
      </c>
      <c r="O29">
        <f>(I29*21)/100</f>
      </c>
      <c t="s">
        <v>22</v>
      </c>
    </row>
    <row r="30" spans="1:5" ht="114.75">
      <c r="A30" s="33" t="s">
        <v>49</v>
      </c>
      <c r="E30" s="34" t="s">
        <v>69</v>
      </c>
    </row>
    <row r="31" spans="1:5" ht="12.75">
      <c r="A31" s="35" t="s">
        <v>51</v>
      </c>
      <c r="E31" s="36" t="s">
        <v>52</v>
      </c>
    </row>
    <row r="32" spans="1:5" ht="12.75">
      <c r="A32" t="s">
        <v>53</v>
      </c>
      <c r="E32" s="34" t="s">
        <v>62</v>
      </c>
    </row>
    <row r="33" spans="1:16" ht="12.75">
      <c r="A33" s="25" t="s">
        <v>44</v>
      </c>
      <c s="29" t="s">
        <v>70</v>
      </c>
      <c s="29" t="s">
        <v>71</v>
      </c>
      <c s="25" t="s">
        <v>46</v>
      </c>
      <c s="30" t="s">
        <v>72</v>
      </c>
      <c s="31" t="s">
        <v>48</v>
      </c>
      <c s="32">
        <v>1</v>
      </c>
      <c s="32">
        <v>0</v>
      </c>
      <c s="32">
        <f>ROUND(ROUND(H33,3)*ROUND(G33,3),3)</f>
      </c>
      <c r="O33">
        <f>(I33*21)/100</f>
      </c>
      <c t="s">
        <v>22</v>
      </c>
    </row>
    <row r="34" spans="1:5" ht="12.75">
      <c r="A34" s="33" t="s">
        <v>49</v>
      </c>
      <c r="E34" s="34" t="s">
        <v>46</v>
      </c>
    </row>
    <row r="35" spans="1:5" ht="12.75">
      <c r="A35" s="35" t="s">
        <v>51</v>
      </c>
      <c r="E35" s="36" t="s">
        <v>52</v>
      </c>
    </row>
    <row r="36" spans="1:5" ht="12.75">
      <c r="A36" t="s">
        <v>53</v>
      </c>
      <c r="E36" s="34" t="s">
        <v>62</v>
      </c>
    </row>
    <row r="37" spans="1:16" ht="12.75">
      <c r="A37" s="25" t="s">
        <v>44</v>
      </c>
      <c s="29" t="s">
        <v>73</v>
      </c>
      <c s="29" t="s">
        <v>74</v>
      </c>
      <c s="25" t="s">
        <v>46</v>
      </c>
      <c s="30" t="s">
        <v>75</v>
      </c>
      <c s="31" t="s">
        <v>76</v>
      </c>
      <c s="32">
        <v>2</v>
      </c>
      <c s="32">
        <v>0</v>
      </c>
      <c s="32">
        <f>ROUND(ROUND(H37,3)*ROUND(G37,3),3)</f>
      </c>
      <c r="O37">
        <f>(I37*21)/100</f>
      </c>
      <c t="s">
        <v>22</v>
      </c>
    </row>
    <row r="38" spans="1:5" ht="12.75">
      <c r="A38" s="33" t="s">
        <v>49</v>
      </c>
      <c r="E38" s="34" t="s">
        <v>77</v>
      </c>
    </row>
    <row r="39" spans="1:5" ht="12.75">
      <c r="A39" s="35" t="s">
        <v>51</v>
      </c>
      <c r="E39" s="36" t="s">
        <v>78</v>
      </c>
    </row>
    <row r="40" spans="1:5" ht="63.75">
      <c r="A40" t="s">
        <v>53</v>
      </c>
      <c r="E40" s="34" t="s">
        <v>79</v>
      </c>
    </row>
    <row r="41" spans="1:16" ht="12.75">
      <c r="A41" s="25" t="s">
        <v>44</v>
      </c>
      <c s="29" t="s">
        <v>39</v>
      </c>
      <c s="29" t="s">
        <v>80</v>
      </c>
      <c s="25" t="s">
        <v>46</v>
      </c>
      <c s="30" t="s">
        <v>81</v>
      </c>
      <c s="31" t="s">
        <v>48</v>
      </c>
      <c s="32">
        <v>1</v>
      </c>
      <c s="32">
        <v>0</v>
      </c>
      <c s="32">
        <f>ROUND(ROUND(H41,3)*ROUND(G41,3),3)</f>
      </c>
      <c r="O41">
        <f>(I41*21)/100</f>
      </c>
      <c t="s">
        <v>22</v>
      </c>
    </row>
    <row r="42" spans="1:5" ht="12.75">
      <c r="A42" s="33" t="s">
        <v>49</v>
      </c>
      <c r="E42" s="34" t="s">
        <v>82</v>
      </c>
    </row>
    <row r="43" spans="1:5" ht="12.75">
      <c r="A43" s="35" t="s">
        <v>51</v>
      </c>
      <c r="E43" s="36" t="s">
        <v>52</v>
      </c>
    </row>
    <row r="44" spans="1:5" ht="12.75">
      <c r="A44" t="s">
        <v>53</v>
      </c>
      <c r="E44" s="34" t="s">
        <v>62</v>
      </c>
    </row>
    <row r="45" spans="1:16" ht="12.75">
      <c r="A45" s="25" t="s">
        <v>44</v>
      </c>
      <c s="29" t="s">
        <v>41</v>
      </c>
      <c s="29" t="s">
        <v>83</v>
      </c>
      <c s="25" t="s">
        <v>46</v>
      </c>
      <c s="30" t="s">
        <v>84</v>
      </c>
      <c s="31" t="s">
        <v>76</v>
      </c>
      <c s="32">
        <v>2</v>
      </c>
      <c s="32">
        <v>0</v>
      </c>
      <c s="32">
        <f>ROUND(ROUND(H45,3)*ROUND(G45,3),3)</f>
      </c>
      <c r="O45">
        <f>(I45*21)/100</f>
      </c>
      <c t="s">
        <v>22</v>
      </c>
    </row>
    <row r="46" spans="1:5" ht="25.5">
      <c r="A46" s="33" t="s">
        <v>49</v>
      </c>
      <c r="E46" s="34" t="s">
        <v>85</v>
      </c>
    </row>
    <row r="47" spans="1:5" ht="12.75">
      <c r="A47" s="35" t="s">
        <v>51</v>
      </c>
      <c r="E47" s="36" t="s">
        <v>78</v>
      </c>
    </row>
    <row r="48" spans="1:5" ht="89.25">
      <c r="A48" t="s">
        <v>53</v>
      </c>
      <c r="E48" s="34" t="s">
        <v>86</v>
      </c>
    </row>
    <row r="49" spans="1:16" ht="12.75">
      <c r="A49" s="25" t="s">
        <v>44</v>
      </c>
      <c s="29" t="s">
        <v>87</v>
      </c>
      <c s="29" t="s">
        <v>88</v>
      </c>
      <c s="25" t="s">
        <v>46</v>
      </c>
      <c s="30" t="s">
        <v>89</v>
      </c>
      <c s="31" t="s">
        <v>48</v>
      </c>
      <c s="32">
        <v>1</v>
      </c>
      <c s="32">
        <v>0</v>
      </c>
      <c s="32">
        <f>ROUND(ROUND(H49,3)*ROUND(G49,3),3)</f>
      </c>
      <c r="O49">
        <f>(I49*21)/100</f>
      </c>
      <c t="s">
        <v>22</v>
      </c>
    </row>
    <row r="50" spans="1:5" ht="12.75">
      <c r="A50" s="33" t="s">
        <v>49</v>
      </c>
      <c r="E50" s="34" t="s">
        <v>46</v>
      </c>
    </row>
    <row r="51" spans="1:5" ht="12.75">
      <c r="A51" s="35" t="s">
        <v>51</v>
      </c>
      <c r="E51" s="36" t="s">
        <v>52</v>
      </c>
    </row>
    <row r="52" spans="1:5" ht="25.5">
      <c r="A52" t="s">
        <v>53</v>
      </c>
      <c r="E52" s="34" t="s">
        <v>90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0+O8+O33+O66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91</v>
      </c>
      <c s="37">
        <f>0+I8+I33+I66</f>
      </c>
      <c r="O3" t="s">
        <v>18</v>
      </c>
      <c t="s">
        <v>21</v>
      </c>
    </row>
    <row r="4" spans="1:16" ht="15" customHeight="1">
      <c r="A4" t="s">
        <v>16</v>
      </c>
      <c s="16" t="s">
        <v>17</v>
      </c>
      <c s="17" t="s">
        <v>91</v>
      </c>
      <c s="6"/>
      <c s="18" t="s">
        <v>92</v>
      </c>
      <c s="6"/>
      <c s="6"/>
      <c s="19"/>
      <c s="19"/>
      <c r="O4" t="s">
        <v>19</v>
      </c>
      <c t="s">
        <v>21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25" t="s">
        <v>44</v>
      </c>
      <c s="29" t="s">
        <v>28</v>
      </c>
      <c s="29" t="s">
        <v>93</v>
      </c>
      <c s="25" t="s">
        <v>28</v>
      </c>
      <c s="30" t="s">
        <v>94</v>
      </c>
      <c s="31" t="s">
        <v>95</v>
      </c>
      <c s="32">
        <v>56.22</v>
      </c>
      <c s="32">
        <v>0</v>
      </c>
      <c s="32">
        <f>ROUND(ROUND(H9,3)*ROUND(G9,3),3)</f>
      </c>
      <c r="O9">
        <f>(I9*21)/100</f>
      </c>
      <c t="s">
        <v>22</v>
      </c>
    </row>
    <row r="10" spans="1:5" ht="25.5">
      <c r="A10" s="33" t="s">
        <v>49</v>
      </c>
      <c r="E10" s="34" t="s">
        <v>96</v>
      </c>
    </row>
    <row r="11" spans="1:5" ht="12.75">
      <c r="A11" s="35" t="s">
        <v>51</v>
      </c>
      <c r="E11" s="36" t="s">
        <v>97</v>
      </c>
    </row>
    <row r="12" spans="1:5" ht="25.5">
      <c r="A12" t="s">
        <v>53</v>
      </c>
      <c r="E12" s="34" t="s">
        <v>98</v>
      </c>
    </row>
    <row r="13" spans="1:16" ht="12.75">
      <c r="A13" s="25" t="s">
        <v>44</v>
      </c>
      <c s="29" t="s">
        <v>22</v>
      </c>
      <c s="29" t="s">
        <v>93</v>
      </c>
      <c s="25" t="s">
        <v>22</v>
      </c>
      <c s="30" t="s">
        <v>94</v>
      </c>
      <c s="31" t="s">
        <v>95</v>
      </c>
      <c s="32">
        <v>184.164</v>
      </c>
      <c s="32">
        <v>0</v>
      </c>
      <c s="32">
        <f>ROUND(ROUND(H13,3)*ROUND(G13,3),3)</f>
      </c>
      <c r="O13">
        <f>(I13*21)/100</f>
      </c>
      <c t="s">
        <v>22</v>
      </c>
    </row>
    <row r="14" spans="1:5" ht="25.5">
      <c r="A14" s="33" t="s">
        <v>49</v>
      </c>
      <c r="E14" s="34" t="s">
        <v>99</v>
      </c>
    </row>
    <row r="15" spans="1:5" ht="12.75">
      <c r="A15" s="35" t="s">
        <v>51</v>
      </c>
      <c r="E15" s="36" t="s">
        <v>100</v>
      </c>
    </row>
    <row r="16" spans="1:5" ht="25.5">
      <c r="A16" t="s">
        <v>53</v>
      </c>
      <c r="E16" s="34" t="s">
        <v>98</v>
      </c>
    </row>
    <row r="17" spans="1:16" ht="12.75">
      <c r="A17" s="25" t="s">
        <v>44</v>
      </c>
      <c s="29" t="s">
        <v>21</v>
      </c>
      <c s="29" t="s">
        <v>93</v>
      </c>
      <c s="25" t="s">
        <v>21</v>
      </c>
      <c s="30" t="s">
        <v>94</v>
      </c>
      <c s="31" t="s">
        <v>95</v>
      </c>
      <c s="32">
        <v>279.657</v>
      </c>
      <c s="32">
        <v>0</v>
      </c>
      <c s="32">
        <f>ROUND(ROUND(H17,3)*ROUND(G17,3),3)</f>
      </c>
      <c r="O17">
        <f>(I17*21)/100</f>
      </c>
      <c t="s">
        <v>22</v>
      </c>
    </row>
    <row r="18" spans="1:5" ht="38.25">
      <c r="A18" s="33" t="s">
        <v>49</v>
      </c>
      <c r="E18" s="34" t="s">
        <v>101</v>
      </c>
    </row>
    <row r="19" spans="1:5" ht="12.75">
      <c r="A19" s="35" t="s">
        <v>51</v>
      </c>
      <c r="E19" s="36" t="s">
        <v>102</v>
      </c>
    </row>
    <row r="20" spans="1:5" ht="25.5">
      <c r="A20" t="s">
        <v>53</v>
      </c>
      <c r="E20" s="34" t="s">
        <v>98</v>
      </c>
    </row>
    <row r="21" spans="1:16" ht="12.75">
      <c r="A21" s="25" t="s">
        <v>44</v>
      </c>
      <c s="29" t="s">
        <v>32</v>
      </c>
      <c s="29" t="s">
        <v>93</v>
      </c>
      <c s="25" t="s">
        <v>32</v>
      </c>
      <c s="30" t="s">
        <v>94</v>
      </c>
      <c s="31" t="s">
        <v>95</v>
      </c>
      <c s="32">
        <v>4.011</v>
      </c>
      <c s="32">
        <v>0</v>
      </c>
      <c s="32">
        <f>ROUND(ROUND(H21,3)*ROUND(G21,3),3)</f>
      </c>
      <c r="O21">
        <f>(I21*21)/100</f>
      </c>
      <c t="s">
        <v>22</v>
      </c>
    </row>
    <row r="22" spans="1:5" ht="25.5">
      <c r="A22" s="33" t="s">
        <v>49</v>
      </c>
      <c r="E22" s="34" t="s">
        <v>103</v>
      </c>
    </row>
    <row r="23" spans="1:5" ht="12.75">
      <c r="A23" s="35" t="s">
        <v>51</v>
      </c>
      <c r="E23" s="36" t="s">
        <v>104</v>
      </c>
    </row>
    <row r="24" spans="1:5" ht="25.5">
      <c r="A24" t="s">
        <v>53</v>
      </c>
      <c r="E24" s="34" t="s">
        <v>98</v>
      </c>
    </row>
    <row r="25" spans="1:16" ht="12.75">
      <c r="A25" s="25" t="s">
        <v>44</v>
      </c>
      <c s="29" t="s">
        <v>34</v>
      </c>
      <c s="29" t="s">
        <v>93</v>
      </c>
      <c s="25" t="s">
        <v>34</v>
      </c>
      <c s="30" t="s">
        <v>94</v>
      </c>
      <c s="31" t="s">
        <v>95</v>
      </c>
      <c s="32">
        <v>108.725</v>
      </c>
      <c s="32">
        <v>0</v>
      </c>
      <c s="32">
        <f>ROUND(ROUND(H25,3)*ROUND(G25,3),3)</f>
      </c>
      <c r="O25">
        <f>(I25*21)/100</f>
      </c>
      <c t="s">
        <v>22</v>
      </c>
    </row>
    <row r="26" spans="1:5" ht="25.5">
      <c r="A26" s="33" t="s">
        <v>49</v>
      </c>
      <c r="E26" s="34" t="s">
        <v>105</v>
      </c>
    </row>
    <row r="27" spans="1:5" ht="12.75">
      <c r="A27" s="35" t="s">
        <v>51</v>
      </c>
      <c r="E27" s="36" t="s">
        <v>106</v>
      </c>
    </row>
    <row r="28" spans="1:5" ht="25.5">
      <c r="A28" t="s">
        <v>53</v>
      </c>
      <c r="E28" s="34" t="s">
        <v>98</v>
      </c>
    </row>
    <row r="29" spans="1:16" ht="12.75">
      <c r="A29" s="25" t="s">
        <v>44</v>
      </c>
      <c s="29" t="s">
        <v>36</v>
      </c>
      <c s="29" t="s">
        <v>107</v>
      </c>
      <c s="25" t="s">
        <v>46</v>
      </c>
      <c s="30" t="s">
        <v>108</v>
      </c>
      <c s="31" t="s">
        <v>95</v>
      </c>
      <c s="32">
        <v>1.246</v>
      </c>
      <c s="32">
        <v>0</v>
      </c>
      <c s="32">
        <f>ROUND(ROUND(H29,3)*ROUND(G29,3),3)</f>
      </c>
      <c r="O29">
        <f>(I29*21)/100</f>
      </c>
      <c t="s">
        <v>22</v>
      </c>
    </row>
    <row r="30" spans="1:5" ht="25.5">
      <c r="A30" s="33" t="s">
        <v>49</v>
      </c>
      <c r="E30" s="34" t="s">
        <v>109</v>
      </c>
    </row>
    <row r="31" spans="1:5" ht="12.75">
      <c r="A31" s="35" t="s">
        <v>51</v>
      </c>
      <c r="E31" s="36" t="s">
        <v>110</v>
      </c>
    </row>
    <row r="32" spans="1:5" ht="25.5">
      <c r="A32" t="s">
        <v>53</v>
      </c>
      <c r="E32" s="34" t="s">
        <v>98</v>
      </c>
    </row>
    <row r="33" spans="1:18" ht="12.75" customHeight="1">
      <c r="A33" s="6" t="s">
        <v>42</v>
      </c>
      <c s="6"/>
      <c s="39" t="s">
        <v>28</v>
      </c>
      <c s="6"/>
      <c s="27" t="s">
        <v>111</v>
      </c>
      <c s="6"/>
      <c s="6"/>
      <c s="6"/>
      <c s="40">
        <f>0+Q33</f>
      </c>
      <c r="O33">
        <f>0+R33</f>
      </c>
      <c r="Q33">
        <f>0+I34+I38+I42+I46+I50+I54+I58+I62</f>
      </c>
      <c>
        <f>0+O34+O38+O42+O46+O50+O54+O58+O62</f>
      </c>
    </row>
    <row r="34" spans="1:16" ht="12.75">
      <c r="A34" s="25" t="s">
        <v>44</v>
      </c>
      <c s="29" t="s">
        <v>70</v>
      </c>
      <c s="29" t="s">
        <v>112</v>
      </c>
      <c s="25" t="s">
        <v>46</v>
      </c>
      <c s="30" t="s">
        <v>113</v>
      </c>
      <c s="31" t="s">
        <v>76</v>
      </c>
      <c s="32">
        <v>1</v>
      </c>
      <c s="32">
        <v>0</v>
      </c>
      <c s="32">
        <f>ROUND(ROUND(H34,3)*ROUND(G34,3),3)</f>
      </c>
      <c r="O34">
        <f>(I34*21)/100</f>
      </c>
      <c t="s">
        <v>22</v>
      </c>
    </row>
    <row r="35" spans="1:5" ht="25.5">
      <c r="A35" s="33" t="s">
        <v>49</v>
      </c>
      <c r="E35" s="34" t="s">
        <v>114</v>
      </c>
    </row>
    <row r="36" spans="1:5" ht="12.75">
      <c r="A36" s="35" t="s">
        <v>51</v>
      </c>
      <c r="E36" s="36" t="s">
        <v>52</v>
      </c>
    </row>
    <row r="37" spans="1:5" ht="165.75">
      <c r="A37" t="s">
        <v>53</v>
      </c>
      <c r="E37" s="34" t="s">
        <v>115</v>
      </c>
    </row>
    <row r="38" spans="1:16" ht="12.75">
      <c r="A38" s="25" t="s">
        <v>44</v>
      </c>
      <c s="29" t="s">
        <v>73</v>
      </c>
      <c s="29" t="s">
        <v>116</v>
      </c>
      <c s="25" t="s">
        <v>46</v>
      </c>
      <c s="30" t="s">
        <v>117</v>
      </c>
      <c s="31" t="s">
        <v>76</v>
      </c>
      <c s="32">
        <v>1</v>
      </c>
      <c s="32">
        <v>0</v>
      </c>
      <c s="32">
        <f>ROUND(ROUND(H38,3)*ROUND(G38,3),3)</f>
      </c>
      <c r="O38">
        <f>(I38*21)/100</f>
      </c>
      <c t="s">
        <v>22</v>
      </c>
    </row>
    <row r="39" spans="1:5" ht="25.5">
      <c r="A39" s="33" t="s">
        <v>49</v>
      </c>
      <c r="E39" s="34" t="s">
        <v>114</v>
      </c>
    </row>
    <row r="40" spans="1:5" ht="12.75">
      <c r="A40" s="35" t="s">
        <v>51</v>
      </c>
      <c r="E40" s="36" t="s">
        <v>52</v>
      </c>
    </row>
    <row r="41" spans="1:5" ht="165.75">
      <c r="A41" t="s">
        <v>53</v>
      </c>
      <c r="E41" s="34" t="s">
        <v>115</v>
      </c>
    </row>
    <row r="42" spans="1:16" ht="12.75">
      <c r="A42" s="25" t="s">
        <v>44</v>
      </c>
      <c s="29" t="s">
        <v>39</v>
      </c>
      <c s="29" t="s">
        <v>118</v>
      </c>
      <c s="25" t="s">
        <v>46</v>
      </c>
      <c s="30" t="s">
        <v>119</v>
      </c>
      <c s="31" t="s">
        <v>76</v>
      </c>
      <c s="32">
        <v>5</v>
      </c>
      <c s="32">
        <v>0</v>
      </c>
      <c s="32">
        <f>ROUND(ROUND(H42,3)*ROUND(G42,3),3)</f>
      </c>
      <c r="O42">
        <f>(I42*21)/100</f>
      </c>
      <c t="s">
        <v>22</v>
      </c>
    </row>
    <row r="43" spans="1:5" ht="25.5">
      <c r="A43" s="33" t="s">
        <v>49</v>
      </c>
      <c r="E43" s="34" t="s">
        <v>114</v>
      </c>
    </row>
    <row r="44" spans="1:5" ht="12.75">
      <c r="A44" s="35" t="s">
        <v>51</v>
      </c>
      <c r="E44" s="36" t="s">
        <v>120</v>
      </c>
    </row>
    <row r="45" spans="1:5" ht="165.75">
      <c r="A45" t="s">
        <v>53</v>
      </c>
      <c r="E45" s="34" t="s">
        <v>115</v>
      </c>
    </row>
    <row r="46" spans="1:16" ht="12.75">
      <c r="A46" s="25" t="s">
        <v>44</v>
      </c>
      <c s="29" t="s">
        <v>41</v>
      </c>
      <c s="29" t="s">
        <v>121</v>
      </c>
      <c s="25" t="s">
        <v>46</v>
      </c>
      <c s="30" t="s">
        <v>122</v>
      </c>
      <c s="31" t="s">
        <v>76</v>
      </c>
      <c s="32">
        <v>4</v>
      </c>
      <c s="32">
        <v>0</v>
      </c>
      <c s="32">
        <f>ROUND(ROUND(H46,3)*ROUND(G46,3),3)</f>
      </c>
      <c r="O46">
        <f>(I46*21)/100</f>
      </c>
      <c t="s">
        <v>22</v>
      </c>
    </row>
    <row r="47" spans="1:5" ht="38.25">
      <c r="A47" s="33" t="s">
        <v>49</v>
      </c>
      <c r="E47" s="34" t="s">
        <v>123</v>
      </c>
    </row>
    <row r="48" spans="1:5" ht="12.75">
      <c r="A48" s="35" t="s">
        <v>51</v>
      </c>
      <c r="E48" s="36" t="s">
        <v>124</v>
      </c>
    </row>
    <row r="49" spans="1:5" ht="76.5">
      <c r="A49" t="s">
        <v>53</v>
      </c>
      <c r="E49" s="34" t="s">
        <v>125</v>
      </c>
    </row>
    <row r="50" spans="1:16" ht="25.5">
      <c r="A50" s="25" t="s">
        <v>44</v>
      </c>
      <c s="29" t="s">
        <v>87</v>
      </c>
      <c s="29" t="s">
        <v>126</v>
      </c>
      <c s="25" t="s">
        <v>46</v>
      </c>
      <c s="30" t="s">
        <v>127</v>
      </c>
      <c s="31" t="s">
        <v>128</v>
      </c>
      <c s="32">
        <v>127.117</v>
      </c>
      <c s="32">
        <v>0</v>
      </c>
      <c s="32">
        <f>ROUND(ROUND(H50,3)*ROUND(G50,3),3)</f>
      </c>
      <c r="O50">
        <f>(I50*21)/100</f>
      </c>
      <c t="s">
        <v>22</v>
      </c>
    </row>
    <row r="51" spans="1:5" ht="12.75">
      <c r="A51" s="33" t="s">
        <v>49</v>
      </c>
      <c r="E51" s="34" t="s">
        <v>129</v>
      </c>
    </row>
    <row r="52" spans="1:5" ht="38.25">
      <c r="A52" s="35" t="s">
        <v>51</v>
      </c>
      <c r="E52" s="36" t="s">
        <v>130</v>
      </c>
    </row>
    <row r="53" spans="1:5" ht="63.75">
      <c r="A53" t="s">
        <v>53</v>
      </c>
      <c r="E53" s="34" t="s">
        <v>131</v>
      </c>
    </row>
    <row r="54" spans="1:16" ht="12.75">
      <c r="A54" s="25" t="s">
        <v>44</v>
      </c>
      <c s="29" t="s">
        <v>132</v>
      </c>
      <c s="29" t="s">
        <v>133</v>
      </c>
      <c s="25" t="s">
        <v>46</v>
      </c>
      <c s="30" t="s">
        <v>134</v>
      </c>
      <c s="31" t="s">
        <v>128</v>
      </c>
      <c s="32">
        <v>45.302</v>
      </c>
      <c s="32">
        <v>0</v>
      </c>
      <c s="32">
        <f>ROUND(ROUND(H54,3)*ROUND(G54,3),3)</f>
      </c>
      <c r="O54">
        <f>(I54*21)/100</f>
      </c>
      <c t="s">
        <v>22</v>
      </c>
    </row>
    <row r="55" spans="1:5" ht="25.5">
      <c r="A55" s="33" t="s">
        <v>49</v>
      </c>
      <c r="E55" s="34" t="s">
        <v>135</v>
      </c>
    </row>
    <row r="56" spans="1:5" ht="89.25">
      <c r="A56" s="35" t="s">
        <v>51</v>
      </c>
      <c r="E56" s="36" t="s">
        <v>136</v>
      </c>
    </row>
    <row r="57" spans="1:5" ht="63.75">
      <c r="A57" t="s">
        <v>53</v>
      </c>
      <c r="E57" s="34" t="s">
        <v>131</v>
      </c>
    </row>
    <row r="58" spans="1:16" ht="25.5">
      <c r="A58" s="25" t="s">
        <v>44</v>
      </c>
      <c s="29" t="s">
        <v>137</v>
      </c>
      <c s="29" t="s">
        <v>138</v>
      </c>
      <c s="25" t="s">
        <v>46</v>
      </c>
      <c s="30" t="s">
        <v>139</v>
      </c>
      <c s="31" t="s">
        <v>76</v>
      </c>
      <c s="32">
        <v>9</v>
      </c>
      <c s="32">
        <v>0</v>
      </c>
      <c s="32">
        <f>ROUND(ROUND(H58,3)*ROUND(G58,3),3)</f>
      </c>
      <c r="O58">
        <f>(I58*21)/100</f>
      </c>
      <c t="s">
        <v>22</v>
      </c>
    </row>
    <row r="59" spans="1:5" ht="25.5">
      <c r="A59" s="33" t="s">
        <v>49</v>
      </c>
      <c r="E59" s="34" t="s">
        <v>140</v>
      </c>
    </row>
    <row r="60" spans="1:5" ht="12.75">
      <c r="A60" s="35" t="s">
        <v>51</v>
      </c>
      <c r="E60" s="36" t="s">
        <v>141</v>
      </c>
    </row>
    <row r="61" spans="1:5" ht="102">
      <c r="A61" t="s">
        <v>53</v>
      </c>
      <c r="E61" s="34" t="s">
        <v>142</v>
      </c>
    </row>
    <row r="62" spans="1:16" ht="25.5">
      <c r="A62" s="25" t="s">
        <v>44</v>
      </c>
      <c s="29" t="s">
        <v>143</v>
      </c>
      <c s="29" t="s">
        <v>144</v>
      </c>
      <c s="25" t="s">
        <v>46</v>
      </c>
      <c s="30" t="s">
        <v>145</v>
      </c>
      <c s="31" t="s">
        <v>76</v>
      </c>
      <c s="32">
        <v>1</v>
      </c>
      <c s="32">
        <v>0</v>
      </c>
      <c s="32">
        <f>ROUND(ROUND(H62,3)*ROUND(G62,3),3)</f>
      </c>
      <c r="O62">
        <f>(I62*21)/100</f>
      </c>
      <c t="s">
        <v>22</v>
      </c>
    </row>
    <row r="63" spans="1:5" ht="25.5">
      <c r="A63" s="33" t="s">
        <v>49</v>
      </c>
      <c r="E63" s="34" t="s">
        <v>146</v>
      </c>
    </row>
    <row r="64" spans="1:5" ht="12.75">
      <c r="A64" s="35" t="s">
        <v>51</v>
      </c>
      <c r="E64" s="36" t="s">
        <v>52</v>
      </c>
    </row>
    <row r="65" spans="1:5" ht="102">
      <c r="A65" t="s">
        <v>53</v>
      </c>
      <c r="E65" s="34" t="s">
        <v>142</v>
      </c>
    </row>
    <row r="66" spans="1:18" ht="12.75" customHeight="1">
      <c r="A66" s="6" t="s">
        <v>42</v>
      </c>
      <c s="6"/>
      <c s="39" t="s">
        <v>39</v>
      </c>
      <c s="6"/>
      <c s="27" t="s">
        <v>147</v>
      </c>
      <c s="6"/>
      <c s="6"/>
      <c s="6"/>
      <c s="40">
        <f>0+Q66</f>
      </c>
      <c r="O66">
        <f>0+R66</f>
      </c>
      <c r="Q66">
        <f>0+I67+I71+I75+I79+I83+I87+I91+I95+I99</f>
      </c>
      <c>
        <f>0+O67+O71+O75+O79+O83+O87+O91+O95+O99</f>
      </c>
    </row>
    <row r="67" spans="1:16" ht="12.75">
      <c r="A67" s="25" t="s">
        <v>44</v>
      </c>
      <c s="29" t="s">
        <v>148</v>
      </c>
      <c s="29" t="s">
        <v>149</v>
      </c>
      <c s="25" t="s">
        <v>46</v>
      </c>
      <c s="30" t="s">
        <v>150</v>
      </c>
      <c s="31" t="s">
        <v>151</v>
      </c>
      <c s="32">
        <v>24.8</v>
      </c>
      <c s="32">
        <v>0</v>
      </c>
      <c s="32">
        <f>ROUND(ROUND(H67,3)*ROUND(G67,3),3)</f>
      </c>
      <c r="O67">
        <f>(I67*21)/100</f>
      </c>
      <c t="s">
        <v>22</v>
      </c>
    </row>
    <row r="68" spans="1:5" ht="38.25">
      <c r="A68" s="33" t="s">
        <v>49</v>
      </c>
      <c r="E68" s="34" t="s">
        <v>152</v>
      </c>
    </row>
    <row r="69" spans="1:5" ht="38.25">
      <c r="A69" s="35" t="s">
        <v>51</v>
      </c>
      <c r="E69" s="36" t="s">
        <v>153</v>
      </c>
    </row>
    <row r="70" spans="1:5" ht="38.25">
      <c r="A70" t="s">
        <v>53</v>
      </c>
      <c r="E70" s="34" t="s">
        <v>154</v>
      </c>
    </row>
    <row r="71" spans="1:16" ht="25.5">
      <c r="A71" s="25" t="s">
        <v>44</v>
      </c>
      <c s="29" t="s">
        <v>155</v>
      </c>
      <c s="29" t="s">
        <v>156</v>
      </c>
      <c s="25" t="s">
        <v>46</v>
      </c>
      <c s="30" t="s">
        <v>157</v>
      </c>
      <c s="31" t="s">
        <v>151</v>
      </c>
      <c s="32">
        <v>15</v>
      </c>
      <c s="32">
        <v>0</v>
      </c>
      <c s="32">
        <f>ROUND(ROUND(H71,3)*ROUND(G71,3),3)</f>
      </c>
      <c r="O71">
        <f>(I71*21)/100</f>
      </c>
      <c t="s">
        <v>22</v>
      </c>
    </row>
    <row r="72" spans="1:5" ht="38.25">
      <c r="A72" s="33" t="s">
        <v>49</v>
      </c>
      <c r="E72" s="34" t="s">
        <v>158</v>
      </c>
    </row>
    <row r="73" spans="1:5" ht="12.75">
      <c r="A73" s="35" t="s">
        <v>51</v>
      </c>
      <c r="E73" s="36" t="s">
        <v>159</v>
      </c>
    </row>
    <row r="74" spans="1:5" ht="38.25">
      <c r="A74" t="s">
        <v>53</v>
      </c>
      <c r="E74" s="34" t="s">
        <v>160</v>
      </c>
    </row>
    <row r="75" spans="1:16" ht="12.75">
      <c r="A75" s="25" t="s">
        <v>44</v>
      </c>
      <c s="29" t="s">
        <v>161</v>
      </c>
      <c s="29" t="s">
        <v>162</v>
      </c>
      <c s="25" t="s">
        <v>163</v>
      </c>
      <c s="30" t="s">
        <v>164</v>
      </c>
      <c s="31" t="s">
        <v>151</v>
      </c>
      <c s="32">
        <v>25.9</v>
      </c>
      <c s="32">
        <v>0</v>
      </c>
      <c s="32">
        <f>ROUND(ROUND(H75,3)*ROUND(G75,3),3)</f>
      </c>
      <c r="O75">
        <f>(I75*21)/100</f>
      </c>
      <c t="s">
        <v>22</v>
      </c>
    </row>
    <row r="76" spans="1:5" ht="127.5">
      <c r="A76" s="33" t="s">
        <v>49</v>
      </c>
      <c r="E76" s="34" t="s">
        <v>165</v>
      </c>
    </row>
    <row r="77" spans="1:5" ht="12.75">
      <c r="A77" s="35" t="s">
        <v>51</v>
      </c>
      <c r="E77" s="36" t="s">
        <v>166</v>
      </c>
    </row>
    <row r="78" spans="1:5" ht="51">
      <c r="A78" t="s">
        <v>53</v>
      </c>
      <c r="E78" s="34" t="s">
        <v>167</v>
      </c>
    </row>
    <row r="79" spans="1:16" ht="12.75">
      <c r="A79" s="25" t="s">
        <v>44</v>
      </c>
      <c s="29" t="s">
        <v>168</v>
      </c>
      <c s="29" t="s">
        <v>169</v>
      </c>
      <c s="25" t="s">
        <v>163</v>
      </c>
      <c s="30" t="s">
        <v>170</v>
      </c>
      <c s="31" t="s">
        <v>151</v>
      </c>
      <c s="32">
        <v>25.9</v>
      </c>
      <c s="32">
        <v>0</v>
      </c>
      <c s="32">
        <f>ROUND(ROUND(H79,3)*ROUND(G79,3),3)</f>
      </c>
      <c r="O79">
        <f>(I79*21)/100</f>
      </c>
      <c t="s">
        <v>22</v>
      </c>
    </row>
    <row r="80" spans="1:5" ht="12.75">
      <c r="A80" s="33" t="s">
        <v>49</v>
      </c>
      <c r="E80" s="34" t="s">
        <v>171</v>
      </c>
    </row>
    <row r="81" spans="1:5" ht="12.75">
      <c r="A81" s="35" t="s">
        <v>51</v>
      </c>
      <c r="E81" s="36" t="s">
        <v>172</v>
      </c>
    </row>
    <row r="82" spans="1:5" ht="25.5">
      <c r="A82" t="s">
        <v>53</v>
      </c>
      <c r="E82" s="34" t="s">
        <v>173</v>
      </c>
    </row>
    <row r="83" spans="1:16" ht="12.75">
      <c r="A83" s="25" t="s">
        <v>44</v>
      </c>
      <c s="29" t="s">
        <v>174</v>
      </c>
      <c s="29" t="s">
        <v>175</v>
      </c>
      <c s="25" t="s">
        <v>46</v>
      </c>
      <c s="30" t="s">
        <v>176</v>
      </c>
      <c s="31" t="s">
        <v>128</v>
      </c>
      <c s="32">
        <v>1.823</v>
      </c>
      <c s="32">
        <v>0</v>
      </c>
      <c s="32">
        <f>ROUND(ROUND(H83,3)*ROUND(G83,3),3)</f>
      </c>
      <c r="O83">
        <f>(I83*21)/100</f>
      </c>
      <c t="s">
        <v>22</v>
      </c>
    </row>
    <row r="84" spans="1:5" ht="12.75">
      <c r="A84" s="33" t="s">
        <v>49</v>
      </c>
      <c r="E84" s="34" t="s">
        <v>177</v>
      </c>
    </row>
    <row r="85" spans="1:5" ht="12.75">
      <c r="A85" s="35" t="s">
        <v>51</v>
      </c>
      <c r="E85" s="36" t="s">
        <v>178</v>
      </c>
    </row>
    <row r="86" spans="1:5" ht="102">
      <c r="A86" t="s">
        <v>53</v>
      </c>
      <c r="E86" s="34" t="s">
        <v>179</v>
      </c>
    </row>
    <row r="87" spans="1:16" ht="12.75">
      <c r="A87" s="25" t="s">
        <v>44</v>
      </c>
      <c s="29" t="s">
        <v>180</v>
      </c>
      <c s="29" t="s">
        <v>181</v>
      </c>
      <c s="25" t="s">
        <v>46</v>
      </c>
      <c s="30" t="s">
        <v>182</v>
      </c>
      <c s="31" t="s">
        <v>128</v>
      </c>
      <c s="32">
        <v>76.735</v>
      </c>
      <c s="32">
        <v>0</v>
      </c>
      <c s="32">
        <f>ROUND(ROUND(H87,3)*ROUND(G87,3),3)</f>
      </c>
      <c r="O87">
        <f>(I87*21)/100</f>
      </c>
      <c t="s">
        <v>22</v>
      </c>
    </row>
    <row r="88" spans="1:5" ht="12.75">
      <c r="A88" s="33" t="s">
        <v>49</v>
      </c>
      <c r="E88" s="34" t="s">
        <v>46</v>
      </c>
    </row>
    <row r="89" spans="1:5" ht="63.75">
      <c r="A89" s="35" t="s">
        <v>51</v>
      </c>
      <c r="E89" s="36" t="s">
        <v>183</v>
      </c>
    </row>
    <row r="90" spans="1:5" ht="102">
      <c r="A90" t="s">
        <v>53</v>
      </c>
      <c r="E90" s="34" t="s">
        <v>179</v>
      </c>
    </row>
    <row r="91" spans="1:16" ht="12.75">
      <c r="A91" s="25" t="s">
        <v>44</v>
      </c>
      <c s="29" t="s">
        <v>184</v>
      </c>
      <c s="29" t="s">
        <v>185</v>
      </c>
      <c s="25" t="s">
        <v>46</v>
      </c>
      <c s="30" t="s">
        <v>186</v>
      </c>
      <c s="31" t="s">
        <v>128</v>
      </c>
      <c s="32">
        <v>22.488</v>
      </c>
      <c s="32">
        <v>0</v>
      </c>
      <c s="32">
        <f>ROUND(ROUND(H91,3)*ROUND(G91,3),3)</f>
      </c>
      <c r="O91">
        <f>(I91*21)/100</f>
      </c>
      <c t="s">
        <v>22</v>
      </c>
    </row>
    <row r="92" spans="1:5" ht="12.75">
      <c r="A92" s="33" t="s">
        <v>49</v>
      </c>
      <c r="E92" s="34" t="s">
        <v>46</v>
      </c>
    </row>
    <row r="93" spans="1:5" ht="51">
      <c r="A93" s="35" t="s">
        <v>51</v>
      </c>
      <c r="E93" s="36" t="s">
        <v>187</v>
      </c>
    </row>
    <row r="94" spans="1:5" ht="102">
      <c r="A94" t="s">
        <v>53</v>
      </c>
      <c r="E94" s="34" t="s">
        <v>179</v>
      </c>
    </row>
    <row r="95" spans="1:16" ht="12.75">
      <c r="A95" s="25" t="s">
        <v>44</v>
      </c>
      <c s="29" t="s">
        <v>188</v>
      </c>
      <c s="29" t="s">
        <v>189</v>
      </c>
      <c s="25" t="s">
        <v>46</v>
      </c>
      <c s="30" t="s">
        <v>190</v>
      </c>
      <c s="31" t="s">
        <v>95</v>
      </c>
      <c s="32">
        <v>0.4</v>
      </c>
      <c s="32">
        <v>0</v>
      </c>
      <c s="32">
        <f>ROUND(ROUND(H95,3)*ROUND(G95,3),3)</f>
      </c>
      <c r="O95">
        <f>(I95*21)/100</f>
      </c>
      <c t="s">
        <v>22</v>
      </c>
    </row>
    <row r="96" spans="1:5" ht="51">
      <c r="A96" s="33" t="s">
        <v>49</v>
      </c>
      <c r="E96" s="34" t="s">
        <v>191</v>
      </c>
    </row>
    <row r="97" spans="1:5" ht="38.25">
      <c r="A97" s="35" t="s">
        <v>51</v>
      </c>
      <c r="E97" s="36" t="s">
        <v>192</v>
      </c>
    </row>
    <row r="98" spans="1:5" ht="76.5">
      <c r="A98" t="s">
        <v>53</v>
      </c>
      <c r="E98" s="34" t="s">
        <v>193</v>
      </c>
    </row>
    <row r="99" spans="1:16" ht="12.75">
      <c r="A99" s="25" t="s">
        <v>44</v>
      </c>
      <c s="29" t="s">
        <v>194</v>
      </c>
      <c s="29" t="s">
        <v>195</v>
      </c>
      <c s="25" t="s">
        <v>46</v>
      </c>
      <c s="30" t="s">
        <v>196</v>
      </c>
      <c s="31" t="s">
        <v>197</v>
      </c>
      <c s="32">
        <v>51.916</v>
      </c>
      <c s="32">
        <v>0</v>
      </c>
      <c s="32">
        <f>ROUND(ROUND(H99,3)*ROUND(G99,3),3)</f>
      </c>
      <c r="O99">
        <f>(I99*21)/100</f>
      </c>
      <c t="s">
        <v>22</v>
      </c>
    </row>
    <row r="100" spans="1:5" ht="12.75">
      <c r="A100" s="33" t="s">
        <v>49</v>
      </c>
      <c r="E100" s="34" t="s">
        <v>46</v>
      </c>
    </row>
    <row r="101" spans="1:5" ht="12.75">
      <c r="A101" s="35" t="s">
        <v>51</v>
      </c>
      <c r="E101" s="36" t="s">
        <v>198</v>
      </c>
    </row>
    <row r="102" spans="1:5" ht="76.5">
      <c r="A102" t="s">
        <v>53</v>
      </c>
      <c r="E102" s="34" t="s">
        <v>193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0+O8+O13+O74+O95+O120+O137+O186+O207+O216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199</v>
      </c>
      <c s="37">
        <f>0+I8+I13+I74+I95+I120+I137+I186+I207+I216</f>
      </c>
      <c r="O3" t="s">
        <v>18</v>
      </c>
      <c t="s">
        <v>21</v>
      </c>
    </row>
    <row r="4" spans="1:16" ht="15" customHeight="1">
      <c r="A4" t="s">
        <v>16</v>
      </c>
      <c s="16" t="s">
        <v>17</v>
      </c>
      <c s="17" t="s">
        <v>199</v>
      </c>
      <c s="6"/>
      <c s="18" t="s">
        <v>200</v>
      </c>
      <c s="6"/>
      <c s="6"/>
      <c s="19"/>
      <c s="19"/>
      <c r="O4" t="s">
        <v>19</v>
      </c>
      <c t="s">
        <v>21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44</v>
      </c>
      <c s="29" t="s">
        <v>28</v>
      </c>
      <c s="29" t="s">
        <v>93</v>
      </c>
      <c s="25" t="s">
        <v>46</v>
      </c>
      <c s="30" t="s">
        <v>94</v>
      </c>
      <c s="31" t="s">
        <v>95</v>
      </c>
      <c s="32">
        <v>418.826</v>
      </c>
      <c s="32">
        <v>0</v>
      </c>
      <c s="32">
        <f>ROUND(ROUND(H9,3)*ROUND(G9,3),3)</f>
      </c>
      <c r="O9">
        <f>(I9*21)/100</f>
      </c>
      <c t="s">
        <v>22</v>
      </c>
    </row>
    <row r="10" spans="1:5" ht="51">
      <c r="A10" s="33" t="s">
        <v>49</v>
      </c>
      <c r="E10" s="34" t="s">
        <v>201</v>
      </c>
    </row>
    <row r="11" spans="1:5" ht="51">
      <c r="A11" s="35" t="s">
        <v>51</v>
      </c>
      <c r="E11" s="36" t="s">
        <v>202</v>
      </c>
    </row>
    <row r="12" spans="1:5" ht="25.5">
      <c r="A12" t="s">
        <v>53</v>
      </c>
      <c r="E12" s="34" t="s">
        <v>98</v>
      </c>
    </row>
    <row r="13" spans="1:18" ht="12.75" customHeight="1">
      <c r="A13" s="6" t="s">
        <v>42</v>
      </c>
      <c s="6"/>
      <c s="39" t="s">
        <v>28</v>
      </c>
      <c s="6"/>
      <c s="27" t="s">
        <v>111</v>
      </c>
      <c s="6"/>
      <c s="6"/>
      <c s="6"/>
      <c s="40">
        <f>0+Q13</f>
      </c>
      <c r="O13">
        <f>0+R13</f>
      </c>
      <c r="Q13">
        <f>0+I14+I18+I22+I26+I30+I34+I38+I42+I46+I50+I54+I58+I62+I66+I70</f>
      </c>
      <c>
        <f>0+O14+O18+O22+O26+O30+O34+O38+O42+O46+O50+O54+O58+O62+O66+O70</f>
      </c>
    </row>
    <row r="14" spans="1:16" ht="12.75">
      <c r="A14" s="25" t="s">
        <v>44</v>
      </c>
      <c s="29" t="s">
        <v>22</v>
      </c>
      <c s="29" t="s">
        <v>203</v>
      </c>
      <c s="25" t="s">
        <v>46</v>
      </c>
      <c s="30" t="s">
        <v>204</v>
      </c>
      <c s="31" t="s">
        <v>151</v>
      </c>
      <c s="32">
        <v>12</v>
      </c>
      <c s="32">
        <v>0</v>
      </c>
      <c s="32">
        <f>ROUND(ROUND(H14,3)*ROUND(G14,3),3)</f>
      </c>
      <c r="O14">
        <f>(I14*21)/100</f>
      </c>
      <c t="s">
        <v>22</v>
      </c>
    </row>
    <row r="15" spans="1:5" ht="12.75">
      <c r="A15" s="33" t="s">
        <v>49</v>
      </c>
      <c r="E15" s="34" t="s">
        <v>205</v>
      </c>
    </row>
    <row r="16" spans="1:5" ht="12.75">
      <c r="A16" s="35" t="s">
        <v>51</v>
      </c>
      <c r="E16" s="36" t="s">
        <v>206</v>
      </c>
    </row>
    <row r="17" spans="1:5" ht="25.5">
      <c r="A17" t="s">
        <v>53</v>
      </c>
      <c r="E17" s="34" t="s">
        <v>207</v>
      </c>
    </row>
    <row r="18" spans="1:16" ht="12.75">
      <c r="A18" s="25" t="s">
        <v>44</v>
      </c>
      <c s="29" t="s">
        <v>21</v>
      </c>
      <c s="29" t="s">
        <v>208</v>
      </c>
      <c s="25" t="s">
        <v>46</v>
      </c>
      <c s="30" t="s">
        <v>209</v>
      </c>
      <c s="31" t="s">
        <v>151</v>
      </c>
      <c s="32">
        <v>46.82</v>
      </c>
      <c s="32">
        <v>0</v>
      </c>
      <c s="32">
        <f>ROUND(ROUND(H18,3)*ROUND(G18,3),3)</f>
      </c>
      <c r="O18">
        <f>(I18*21)/100</f>
      </c>
      <c t="s">
        <v>22</v>
      </c>
    </row>
    <row r="19" spans="1:5" ht="12.75">
      <c r="A19" s="33" t="s">
        <v>49</v>
      </c>
      <c r="E19" s="34" t="s">
        <v>205</v>
      </c>
    </row>
    <row r="20" spans="1:5" ht="63.75">
      <c r="A20" s="35" t="s">
        <v>51</v>
      </c>
      <c r="E20" s="36" t="s">
        <v>210</v>
      </c>
    </row>
    <row r="21" spans="1:5" ht="25.5">
      <c r="A21" t="s">
        <v>53</v>
      </c>
      <c r="E21" s="34" t="s">
        <v>207</v>
      </c>
    </row>
    <row r="22" spans="1:16" ht="12.75">
      <c r="A22" s="25" t="s">
        <v>44</v>
      </c>
      <c s="29" t="s">
        <v>32</v>
      </c>
      <c s="29" t="s">
        <v>211</v>
      </c>
      <c s="25" t="s">
        <v>46</v>
      </c>
      <c s="30" t="s">
        <v>212</v>
      </c>
      <c s="31" t="s">
        <v>128</v>
      </c>
      <c s="32">
        <v>29.78</v>
      </c>
      <c s="32">
        <v>0</v>
      </c>
      <c s="32">
        <f>ROUND(ROUND(H22,3)*ROUND(G22,3),3)</f>
      </c>
      <c r="O22">
        <f>(I22*21)/100</f>
      </c>
      <c t="s">
        <v>22</v>
      </c>
    </row>
    <row r="23" spans="1:5" ht="12.75">
      <c r="A23" s="33" t="s">
        <v>49</v>
      </c>
      <c r="E23" s="34" t="s">
        <v>46</v>
      </c>
    </row>
    <row r="24" spans="1:5" ht="38.25">
      <c r="A24" s="35" t="s">
        <v>51</v>
      </c>
      <c r="E24" s="36" t="s">
        <v>213</v>
      </c>
    </row>
    <row r="25" spans="1:5" ht="38.25">
      <c r="A25" t="s">
        <v>53</v>
      </c>
      <c r="E25" s="34" t="s">
        <v>214</v>
      </c>
    </row>
    <row r="26" spans="1:16" ht="12.75">
      <c r="A26" s="25" t="s">
        <v>44</v>
      </c>
      <c s="29" t="s">
        <v>34</v>
      </c>
      <c s="29" t="s">
        <v>215</v>
      </c>
      <c s="25" t="s">
        <v>46</v>
      </c>
      <c s="30" t="s">
        <v>216</v>
      </c>
      <c s="31" t="s">
        <v>128</v>
      </c>
      <c s="32">
        <v>29.78</v>
      </c>
      <c s="32">
        <v>0</v>
      </c>
      <c s="32">
        <f>ROUND(ROUND(H26,3)*ROUND(G26,3),3)</f>
      </c>
      <c r="O26">
        <f>(I26*21)/100</f>
      </c>
      <c t="s">
        <v>22</v>
      </c>
    </row>
    <row r="27" spans="1:5" ht="12.75">
      <c r="A27" s="33" t="s">
        <v>49</v>
      </c>
      <c r="E27" s="34" t="s">
        <v>217</v>
      </c>
    </row>
    <row r="28" spans="1:5" ht="12.75">
      <c r="A28" s="35" t="s">
        <v>51</v>
      </c>
      <c r="E28" s="36" t="s">
        <v>218</v>
      </c>
    </row>
    <row r="29" spans="1:5" ht="306">
      <c r="A29" t="s">
        <v>53</v>
      </c>
      <c r="E29" s="34" t="s">
        <v>219</v>
      </c>
    </row>
    <row r="30" spans="1:16" ht="12.75">
      <c r="A30" s="25" t="s">
        <v>44</v>
      </c>
      <c s="29" t="s">
        <v>36</v>
      </c>
      <c s="29" t="s">
        <v>220</v>
      </c>
      <c s="25" t="s">
        <v>46</v>
      </c>
      <c s="30" t="s">
        <v>221</v>
      </c>
      <c s="31" t="s">
        <v>128</v>
      </c>
      <c s="32">
        <v>86.803</v>
      </c>
      <c s="32">
        <v>0</v>
      </c>
      <c s="32">
        <f>ROUND(ROUND(H30,3)*ROUND(G30,3),3)</f>
      </c>
      <c r="O30">
        <f>(I30*21)/100</f>
      </c>
      <c t="s">
        <v>22</v>
      </c>
    </row>
    <row r="31" spans="1:5" ht="12.75">
      <c r="A31" s="33" t="s">
        <v>49</v>
      </c>
      <c r="E31" s="34" t="s">
        <v>46</v>
      </c>
    </row>
    <row r="32" spans="1:5" ht="102">
      <c r="A32" s="35" t="s">
        <v>51</v>
      </c>
      <c r="E32" s="36" t="s">
        <v>222</v>
      </c>
    </row>
    <row r="33" spans="1:5" ht="293.25">
      <c r="A33" t="s">
        <v>53</v>
      </c>
      <c r="E33" s="34" t="s">
        <v>223</v>
      </c>
    </row>
    <row r="34" spans="1:16" ht="12.75">
      <c r="A34" s="25" t="s">
        <v>44</v>
      </c>
      <c s="29" t="s">
        <v>70</v>
      </c>
      <c s="29" t="s">
        <v>224</v>
      </c>
      <c s="25" t="s">
        <v>46</v>
      </c>
      <c s="30" t="s">
        <v>225</v>
      </c>
      <c s="31" t="s">
        <v>128</v>
      </c>
      <c s="32">
        <v>14.95</v>
      </c>
      <c s="32">
        <v>0</v>
      </c>
      <c s="32">
        <f>ROUND(ROUND(H34,3)*ROUND(G34,3),3)</f>
      </c>
      <c r="O34">
        <f>(I34*21)/100</f>
      </c>
      <c t="s">
        <v>22</v>
      </c>
    </row>
    <row r="35" spans="1:5" ht="38.25">
      <c r="A35" s="33" t="s">
        <v>49</v>
      </c>
      <c r="E35" s="34" t="s">
        <v>226</v>
      </c>
    </row>
    <row r="36" spans="1:5" ht="12.75">
      <c r="A36" s="35" t="s">
        <v>51</v>
      </c>
      <c r="E36" s="36" t="s">
        <v>227</v>
      </c>
    </row>
    <row r="37" spans="1:5" ht="25.5">
      <c r="A37" t="s">
        <v>53</v>
      </c>
      <c r="E37" s="34" t="s">
        <v>228</v>
      </c>
    </row>
    <row r="38" spans="1:16" ht="12.75">
      <c r="A38" s="25" t="s">
        <v>44</v>
      </c>
      <c s="29" t="s">
        <v>73</v>
      </c>
      <c s="29" t="s">
        <v>229</v>
      </c>
      <c s="25" t="s">
        <v>46</v>
      </c>
      <c s="30" t="s">
        <v>230</v>
      </c>
      <c s="31" t="s">
        <v>128</v>
      </c>
      <c s="32">
        <v>107.655</v>
      </c>
      <c s="32">
        <v>0</v>
      </c>
      <c s="32">
        <f>ROUND(ROUND(H38,3)*ROUND(G38,3),3)</f>
      </c>
      <c r="O38">
        <f>(I38*21)/100</f>
      </c>
      <c t="s">
        <v>22</v>
      </c>
    </row>
    <row r="39" spans="1:5" ht="12.75">
      <c r="A39" s="33" t="s">
        <v>49</v>
      </c>
      <c r="E39" s="34" t="s">
        <v>46</v>
      </c>
    </row>
    <row r="40" spans="1:5" ht="63.75">
      <c r="A40" s="35" t="s">
        <v>51</v>
      </c>
      <c r="E40" s="36" t="s">
        <v>231</v>
      </c>
    </row>
    <row r="41" spans="1:5" ht="318.75">
      <c r="A41" t="s">
        <v>53</v>
      </c>
      <c r="E41" s="34" t="s">
        <v>232</v>
      </c>
    </row>
    <row r="42" spans="1:16" ht="12.75">
      <c r="A42" s="25" t="s">
        <v>44</v>
      </c>
      <c s="29" t="s">
        <v>39</v>
      </c>
      <c s="29" t="s">
        <v>233</v>
      </c>
      <c s="25" t="s">
        <v>46</v>
      </c>
      <c s="30" t="s">
        <v>234</v>
      </c>
      <c s="31" t="s">
        <v>128</v>
      </c>
      <c s="32">
        <v>224.238</v>
      </c>
      <c s="32">
        <v>0</v>
      </c>
      <c s="32">
        <f>ROUND(ROUND(H42,3)*ROUND(G42,3),3)</f>
      </c>
      <c r="O42">
        <f>(I42*21)/100</f>
      </c>
      <c t="s">
        <v>22</v>
      </c>
    </row>
    <row r="43" spans="1:5" ht="25.5">
      <c r="A43" s="33" t="s">
        <v>49</v>
      </c>
      <c r="E43" s="34" t="s">
        <v>235</v>
      </c>
    </row>
    <row r="44" spans="1:5" ht="51">
      <c r="A44" s="35" t="s">
        <v>51</v>
      </c>
      <c r="E44" s="36" t="s">
        <v>236</v>
      </c>
    </row>
    <row r="45" spans="1:5" ht="191.25">
      <c r="A45" t="s">
        <v>53</v>
      </c>
      <c r="E45" s="34" t="s">
        <v>237</v>
      </c>
    </row>
    <row r="46" spans="1:16" ht="12.75">
      <c r="A46" s="25" t="s">
        <v>44</v>
      </c>
      <c s="29" t="s">
        <v>41</v>
      </c>
      <c s="29" t="s">
        <v>238</v>
      </c>
      <c s="25" t="s">
        <v>46</v>
      </c>
      <c s="30" t="s">
        <v>239</v>
      </c>
      <c s="31" t="s">
        <v>128</v>
      </c>
      <c s="32">
        <v>79.716</v>
      </c>
      <c s="32">
        <v>0</v>
      </c>
      <c s="32">
        <f>ROUND(ROUND(H46,3)*ROUND(G46,3),3)</f>
      </c>
      <c r="O46">
        <f>(I46*21)/100</f>
      </c>
      <c t="s">
        <v>22</v>
      </c>
    </row>
    <row r="47" spans="1:5" ht="12.75">
      <c r="A47" s="33" t="s">
        <v>49</v>
      </c>
      <c r="E47" s="34" t="s">
        <v>240</v>
      </c>
    </row>
    <row r="48" spans="1:5" ht="140.25">
      <c r="A48" s="35" t="s">
        <v>51</v>
      </c>
      <c r="E48" s="36" t="s">
        <v>241</v>
      </c>
    </row>
    <row r="49" spans="1:5" ht="229.5">
      <c r="A49" t="s">
        <v>53</v>
      </c>
      <c r="E49" s="34" t="s">
        <v>242</v>
      </c>
    </row>
    <row r="50" spans="1:16" ht="12.75">
      <c r="A50" s="25" t="s">
        <v>44</v>
      </c>
      <c s="29" t="s">
        <v>87</v>
      </c>
      <c s="29" t="s">
        <v>243</v>
      </c>
      <c s="25" t="s">
        <v>46</v>
      </c>
      <c s="30" t="s">
        <v>244</v>
      </c>
      <c s="31" t="s">
        <v>128</v>
      </c>
      <c s="32">
        <v>8.4</v>
      </c>
      <c s="32">
        <v>0</v>
      </c>
      <c s="32">
        <f>ROUND(ROUND(H50,3)*ROUND(G50,3),3)</f>
      </c>
      <c r="O50">
        <f>(I50*21)/100</f>
      </c>
      <c t="s">
        <v>22</v>
      </c>
    </row>
    <row r="51" spans="1:5" ht="25.5">
      <c r="A51" s="33" t="s">
        <v>49</v>
      </c>
      <c r="E51" s="34" t="s">
        <v>245</v>
      </c>
    </row>
    <row r="52" spans="1:5" ht="12.75">
      <c r="A52" s="35" t="s">
        <v>51</v>
      </c>
      <c r="E52" s="36" t="s">
        <v>246</v>
      </c>
    </row>
    <row r="53" spans="1:5" ht="293.25">
      <c r="A53" t="s">
        <v>53</v>
      </c>
      <c r="E53" s="34" t="s">
        <v>247</v>
      </c>
    </row>
    <row r="54" spans="1:16" ht="12.75">
      <c r="A54" s="25" t="s">
        <v>44</v>
      </c>
      <c s="29" t="s">
        <v>132</v>
      </c>
      <c s="29" t="s">
        <v>248</v>
      </c>
      <c s="25" t="s">
        <v>46</v>
      </c>
      <c s="30" t="s">
        <v>249</v>
      </c>
      <c s="31" t="s">
        <v>128</v>
      </c>
      <c s="32">
        <v>0.4</v>
      </c>
      <c s="32">
        <v>0</v>
      </c>
      <c s="32">
        <f>ROUND(ROUND(H54,3)*ROUND(G54,3),3)</f>
      </c>
      <c r="O54">
        <f>(I54*21)/100</f>
      </c>
      <c t="s">
        <v>22</v>
      </c>
    </row>
    <row r="55" spans="1:5" ht="25.5">
      <c r="A55" s="33" t="s">
        <v>49</v>
      </c>
      <c r="E55" s="34" t="s">
        <v>250</v>
      </c>
    </row>
    <row r="56" spans="1:5" ht="12.75">
      <c r="A56" s="35" t="s">
        <v>51</v>
      </c>
      <c r="E56" s="36" t="s">
        <v>251</v>
      </c>
    </row>
    <row r="57" spans="1:5" ht="255">
      <c r="A57" t="s">
        <v>53</v>
      </c>
      <c r="E57" s="34" t="s">
        <v>252</v>
      </c>
    </row>
    <row r="58" spans="1:16" ht="12.75">
      <c r="A58" s="25" t="s">
        <v>44</v>
      </c>
      <c s="29" t="s">
        <v>137</v>
      </c>
      <c s="29" t="s">
        <v>253</v>
      </c>
      <c s="25" t="s">
        <v>46</v>
      </c>
      <c s="30" t="s">
        <v>254</v>
      </c>
      <c s="31" t="s">
        <v>197</v>
      </c>
      <c s="32">
        <v>326.25</v>
      </c>
      <c s="32">
        <v>0</v>
      </c>
      <c s="32">
        <f>ROUND(ROUND(H58,3)*ROUND(G58,3),3)</f>
      </c>
      <c r="O58">
        <f>(I58*21)/100</f>
      </c>
      <c t="s">
        <v>22</v>
      </c>
    </row>
    <row r="59" spans="1:5" ht="12.75">
      <c r="A59" s="33" t="s">
        <v>49</v>
      </c>
      <c r="E59" s="34" t="s">
        <v>46</v>
      </c>
    </row>
    <row r="60" spans="1:5" ht="12.75">
      <c r="A60" s="35" t="s">
        <v>51</v>
      </c>
      <c r="E60" s="36" t="s">
        <v>255</v>
      </c>
    </row>
    <row r="61" spans="1:5" ht="25.5">
      <c r="A61" t="s">
        <v>53</v>
      </c>
      <c r="E61" s="34" t="s">
        <v>256</v>
      </c>
    </row>
    <row r="62" spans="1:16" ht="12.75">
      <c r="A62" s="25" t="s">
        <v>44</v>
      </c>
      <c s="29" t="s">
        <v>143</v>
      </c>
      <c s="29" t="s">
        <v>257</v>
      </c>
      <c s="25" t="s">
        <v>46</v>
      </c>
      <c s="30" t="s">
        <v>258</v>
      </c>
      <c s="31" t="s">
        <v>197</v>
      </c>
      <c s="32">
        <v>198.616</v>
      </c>
      <c s="32">
        <v>0</v>
      </c>
      <c s="32">
        <f>ROUND(ROUND(H62,3)*ROUND(G62,3),3)</f>
      </c>
      <c r="O62">
        <f>(I62*21)/100</f>
      </c>
      <c t="s">
        <v>22</v>
      </c>
    </row>
    <row r="63" spans="1:5" ht="12.75">
      <c r="A63" s="33" t="s">
        <v>49</v>
      </c>
      <c r="E63" s="34" t="s">
        <v>46</v>
      </c>
    </row>
    <row r="64" spans="1:5" ht="51">
      <c r="A64" s="35" t="s">
        <v>51</v>
      </c>
      <c r="E64" s="36" t="s">
        <v>259</v>
      </c>
    </row>
    <row r="65" spans="1:5" ht="38.25">
      <c r="A65" t="s">
        <v>53</v>
      </c>
      <c r="E65" s="34" t="s">
        <v>260</v>
      </c>
    </row>
    <row r="66" spans="1:16" ht="12.75">
      <c r="A66" s="25" t="s">
        <v>44</v>
      </c>
      <c s="29" t="s">
        <v>148</v>
      </c>
      <c s="29" t="s">
        <v>261</v>
      </c>
      <c s="25" t="s">
        <v>46</v>
      </c>
      <c s="30" t="s">
        <v>262</v>
      </c>
      <c s="31" t="s">
        <v>197</v>
      </c>
      <c s="32">
        <v>184.116</v>
      </c>
      <c s="32">
        <v>0</v>
      </c>
      <c s="32">
        <f>ROUND(ROUND(H66,3)*ROUND(G66,3),3)</f>
      </c>
      <c r="O66">
        <f>(I66*21)/100</f>
      </c>
      <c t="s">
        <v>22</v>
      </c>
    </row>
    <row r="67" spans="1:5" ht="12.75">
      <c r="A67" s="33" t="s">
        <v>49</v>
      </c>
      <c r="E67" s="34" t="s">
        <v>46</v>
      </c>
    </row>
    <row r="68" spans="1:5" ht="38.25">
      <c r="A68" s="35" t="s">
        <v>51</v>
      </c>
      <c r="E68" s="36" t="s">
        <v>263</v>
      </c>
    </row>
    <row r="69" spans="1:5" ht="25.5">
      <c r="A69" t="s">
        <v>53</v>
      </c>
      <c r="E69" s="34" t="s">
        <v>264</v>
      </c>
    </row>
    <row r="70" spans="1:16" ht="12.75">
      <c r="A70" s="25" t="s">
        <v>44</v>
      </c>
      <c s="29" t="s">
        <v>155</v>
      </c>
      <c s="29" t="s">
        <v>265</v>
      </c>
      <c s="25" t="s">
        <v>46</v>
      </c>
      <c s="30" t="s">
        <v>266</v>
      </c>
      <c s="31" t="s">
        <v>197</v>
      </c>
      <c s="32">
        <v>184.116</v>
      </c>
      <c s="32">
        <v>0</v>
      </c>
      <c s="32">
        <f>ROUND(ROUND(H70,3)*ROUND(G70,3),3)</f>
      </c>
      <c r="O70">
        <f>(I70*21)/100</f>
      </c>
      <c t="s">
        <v>22</v>
      </c>
    </row>
    <row r="71" spans="1:5" ht="12.75">
      <c r="A71" s="33" t="s">
        <v>49</v>
      </c>
      <c r="E71" s="34" t="s">
        <v>267</v>
      </c>
    </row>
    <row r="72" spans="1:5" ht="38.25">
      <c r="A72" s="35" t="s">
        <v>51</v>
      </c>
      <c r="E72" s="36" t="s">
        <v>263</v>
      </c>
    </row>
    <row r="73" spans="1:5" ht="38.25">
      <c r="A73" t="s">
        <v>53</v>
      </c>
      <c r="E73" s="34" t="s">
        <v>268</v>
      </c>
    </row>
    <row r="74" spans="1:18" ht="12.75" customHeight="1">
      <c r="A74" s="6" t="s">
        <v>42</v>
      </c>
      <c s="6"/>
      <c s="39" t="s">
        <v>22</v>
      </c>
      <c s="6"/>
      <c s="27" t="s">
        <v>269</v>
      </c>
      <c s="6"/>
      <c s="6"/>
      <c s="6"/>
      <c s="40">
        <f>0+Q74</f>
      </c>
      <c r="O74">
        <f>0+R74</f>
      </c>
      <c r="Q74">
        <f>0+I75+I79+I83+I87+I91</f>
      </c>
      <c>
        <f>0+O75+O79+O83+O87+O91</f>
      </c>
    </row>
    <row r="75" spans="1:16" ht="12.75">
      <c r="A75" s="25" t="s">
        <v>44</v>
      </c>
      <c s="29" t="s">
        <v>161</v>
      </c>
      <c s="29" t="s">
        <v>270</v>
      </c>
      <c s="25" t="s">
        <v>46</v>
      </c>
      <c s="30" t="s">
        <v>271</v>
      </c>
      <c s="31" t="s">
        <v>151</v>
      </c>
      <c s="32">
        <v>8.3</v>
      </c>
      <c s="32">
        <v>0</v>
      </c>
      <c s="32">
        <f>ROUND(ROUND(H75,3)*ROUND(G75,3),3)</f>
      </c>
      <c r="O75">
        <f>(I75*21)/100</f>
      </c>
      <c t="s">
        <v>22</v>
      </c>
    </row>
    <row r="76" spans="1:5" ht="12.75">
      <c r="A76" s="33" t="s">
        <v>49</v>
      </c>
      <c r="E76" s="34" t="s">
        <v>272</v>
      </c>
    </row>
    <row r="77" spans="1:5" ht="12.75">
      <c r="A77" s="35" t="s">
        <v>51</v>
      </c>
      <c r="E77" s="36" t="s">
        <v>273</v>
      </c>
    </row>
    <row r="78" spans="1:5" ht="165.75">
      <c r="A78" t="s">
        <v>53</v>
      </c>
      <c r="E78" s="34" t="s">
        <v>274</v>
      </c>
    </row>
    <row r="79" spans="1:16" ht="12.75">
      <c r="A79" s="25" t="s">
        <v>44</v>
      </c>
      <c s="29" t="s">
        <v>168</v>
      </c>
      <c s="29" t="s">
        <v>275</v>
      </c>
      <c s="25" t="s">
        <v>46</v>
      </c>
      <c s="30" t="s">
        <v>276</v>
      </c>
      <c s="31" t="s">
        <v>197</v>
      </c>
      <c s="32">
        <v>13.695</v>
      </c>
      <c s="32">
        <v>0</v>
      </c>
      <c s="32">
        <f>ROUND(ROUND(H79,3)*ROUND(G79,3),3)</f>
      </c>
      <c r="O79">
        <f>(I79*21)/100</f>
      </c>
      <c t="s">
        <v>22</v>
      </c>
    </row>
    <row r="80" spans="1:5" ht="25.5">
      <c r="A80" s="33" t="s">
        <v>49</v>
      </c>
      <c r="E80" s="34" t="s">
        <v>277</v>
      </c>
    </row>
    <row r="81" spans="1:5" ht="12.75">
      <c r="A81" s="35" t="s">
        <v>51</v>
      </c>
      <c r="E81" s="36" t="s">
        <v>278</v>
      </c>
    </row>
    <row r="82" spans="1:5" ht="51">
      <c r="A82" t="s">
        <v>53</v>
      </c>
      <c r="E82" s="34" t="s">
        <v>279</v>
      </c>
    </row>
    <row r="83" spans="1:16" ht="12.75">
      <c r="A83" s="25" t="s">
        <v>44</v>
      </c>
      <c s="29" t="s">
        <v>174</v>
      </c>
      <c s="29" t="s">
        <v>280</v>
      </c>
      <c s="25" t="s">
        <v>46</v>
      </c>
      <c s="30" t="s">
        <v>281</v>
      </c>
      <c s="31" t="s">
        <v>197</v>
      </c>
      <c s="32">
        <v>79.858</v>
      </c>
      <c s="32">
        <v>0</v>
      </c>
      <c s="32">
        <f>ROUND(ROUND(H83,3)*ROUND(G83,3),3)</f>
      </c>
      <c r="O83">
        <f>(I83*21)/100</f>
      </c>
      <c t="s">
        <v>22</v>
      </c>
    </row>
    <row r="84" spans="1:5" ht="12.75">
      <c r="A84" s="33" t="s">
        <v>49</v>
      </c>
      <c r="E84" s="34" t="s">
        <v>282</v>
      </c>
    </row>
    <row r="85" spans="1:5" ht="63.75">
      <c r="A85" s="35" t="s">
        <v>51</v>
      </c>
      <c r="E85" s="36" t="s">
        <v>283</v>
      </c>
    </row>
    <row r="86" spans="1:5" ht="114.75">
      <c r="A86" t="s">
        <v>53</v>
      </c>
      <c r="E86" s="34" t="s">
        <v>284</v>
      </c>
    </row>
    <row r="87" spans="1:16" ht="12.75">
      <c r="A87" s="25" t="s">
        <v>44</v>
      </c>
      <c s="29" t="s">
        <v>180</v>
      </c>
      <c s="29" t="s">
        <v>285</v>
      </c>
      <c s="25" t="s">
        <v>46</v>
      </c>
      <c s="30" t="s">
        <v>286</v>
      </c>
      <c s="31" t="s">
        <v>128</v>
      </c>
      <c s="32">
        <v>5.115</v>
      </c>
      <c s="32">
        <v>0</v>
      </c>
      <c s="32">
        <f>ROUND(ROUND(H87,3)*ROUND(G87,3),3)</f>
      </c>
      <c r="O87">
        <f>(I87*21)/100</f>
      </c>
      <c t="s">
        <v>22</v>
      </c>
    </row>
    <row r="88" spans="1:5" ht="25.5">
      <c r="A88" s="33" t="s">
        <v>49</v>
      </c>
      <c r="E88" s="34" t="s">
        <v>287</v>
      </c>
    </row>
    <row r="89" spans="1:5" ht="12.75">
      <c r="A89" s="35" t="s">
        <v>51</v>
      </c>
      <c r="E89" s="36" t="s">
        <v>288</v>
      </c>
    </row>
    <row r="90" spans="1:5" ht="229.5">
      <c r="A90" t="s">
        <v>53</v>
      </c>
      <c r="E90" s="34" t="s">
        <v>289</v>
      </c>
    </row>
    <row r="91" spans="1:16" ht="12.75">
      <c r="A91" s="25" t="s">
        <v>44</v>
      </c>
      <c s="29" t="s">
        <v>184</v>
      </c>
      <c s="29" t="s">
        <v>290</v>
      </c>
      <c s="25" t="s">
        <v>46</v>
      </c>
      <c s="30" t="s">
        <v>291</v>
      </c>
      <c s="31" t="s">
        <v>128</v>
      </c>
      <c s="32">
        <v>1.296</v>
      </c>
      <c s="32">
        <v>0</v>
      </c>
      <c s="32">
        <f>ROUND(ROUND(H91,3)*ROUND(G91,3),3)</f>
      </c>
      <c r="O91">
        <f>(I91*21)/100</f>
      </c>
      <c t="s">
        <v>22</v>
      </c>
    </row>
    <row r="92" spans="1:5" ht="12.75">
      <c r="A92" s="33" t="s">
        <v>49</v>
      </c>
      <c r="E92" s="34" t="s">
        <v>292</v>
      </c>
    </row>
    <row r="93" spans="1:5" ht="12.75">
      <c r="A93" s="35" t="s">
        <v>51</v>
      </c>
      <c r="E93" s="36" t="s">
        <v>293</v>
      </c>
    </row>
    <row r="94" spans="1:5" ht="369.75">
      <c r="A94" t="s">
        <v>53</v>
      </c>
      <c r="E94" s="34" t="s">
        <v>294</v>
      </c>
    </row>
    <row r="95" spans="1:18" ht="12.75" customHeight="1">
      <c r="A95" s="6" t="s">
        <v>42</v>
      </c>
      <c s="6"/>
      <c s="39" t="s">
        <v>21</v>
      </c>
      <c s="6"/>
      <c s="27" t="s">
        <v>295</v>
      </c>
      <c s="6"/>
      <c s="6"/>
      <c s="6"/>
      <c s="40">
        <f>0+Q95</f>
      </c>
      <c r="O95">
        <f>0+R95</f>
      </c>
      <c r="Q95">
        <f>0+I96+I100+I104+I108+I112+I116</f>
      </c>
      <c>
        <f>0+O96+O100+O104+O108+O112+O116</f>
      </c>
    </row>
    <row r="96" spans="1:16" ht="12.75">
      <c r="A96" s="25" t="s">
        <v>44</v>
      </c>
      <c s="29" t="s">
        <v>188</v>
      </c>
      <c s="29" t="s">
        <v>296</v>
      </c>
      <c s="25" t="s">
        <v>46</v>
      </c>
      <c s="30" t="s">
        <v>297</v>
      </c>
      <c s="31" t="s">
        <v>128</v>
      </c>
      <c s="32">
        <v>1.608</v>
      </c>
      <c s="32">
        <v>0</v>
      </c>
      <c s="32">
        <f>ROUND(ROUND(H96,3)*ROUND(G96,3),3)</f>
      </c>
      <c r="O96">
        <f>(I96*21)/100</f>
      </c>
      <c t="s">
        <v>22</v>
      </c>
    </row>
    <row r="97" spans="1:5" ht="12.75">
      <c r="A97" s="33" t="s">
        <v>49</v>
      </c>
      <c r="E97" s="34" t="s">
        <v>298</v>
      </c>
    </row>
    <row r="98" spans="1:5" ht="38.25">
      <c r="A98" s="35" t="s">
        <v>51</v>
      </c>
      <c r="E98" s="36" t="s">
        <v>299</v>
      </c>
    </row>
    <row r="99" spans="1:5" ht="229.5">
      <c r="A99" t="s">
        <v>53</v>
      </c>
      <c r="E99" s="34" t="s">
        <v>300</v>
      </c>
    </row>
    <row r="100" spans="1:16" ht="12.75">
      <c r="A100" s="25" t="s">
        <v>44</v>
      </c>
      <c s="29" t="s">
        <v>194</v>
      </c>
      <c s="29" t="s">
        <v>301</v>
      </c>
      <c s="25" t="s">
        <v>46</v>
      </c>
      <c s="30" t="s">
        <v>302</v>
      </c>
      <c s="31" t="s">
        <v>128</v>
      </c>
      <c s="32">
        <v>15.67</v>
      </c>
      <c s="32">
        <v>0</v>
      </c>
      <c s="32">
        <f>ROUND(ROUND(H100,3)*ROUND(G100,3),3)</f>
      </c>
      <c r="O100">
        <f>(I100*21)/100</f>
      </c>
      <c t="s">
        <v>22</v>
      </c>
    </row>
    <row r="101" spans="1:5" ht="12.75">
      <c r="A101" s="33" t="s">
        <v>49</v>
      </c>
      <c r="E101" s="34" t="s">
        <v>303</v>
      </c>
    </row>
    <row r="102" spans="1:5" ht="38.25">
      <c r="A102" s="35" t="s">
        <v>51</v>
      </c>
      <c r="E102" s="36" t="s">
        <v>304</v>
      </c>
    </row>
    <row r="103" spans="1:5" ht="382.5">
      <c r="A103" t="s">
        <v>53</v>
      </c>
      <c r="E103" s="34" t="s">
        <v>305</v>
      </c>
    </row>
    <row r="104" spans="1:16" ht="12.75">
      <c r="A104" s="25" t="s">
        <v>44</v>
      </c>
      <c s="29" t="s">
        <v>306</v>
      </c>
      <c s="29" t="s">
        <v>307</v>
      </c>
      <c s="25" t="s">
        <v>46</v>
      </c>
      <c s="30" t="s">
        <v>308</v>
      </c>
      <c s="31" t="s">
        <v>95</v>
      </c>
      <c s="32">
        <v>2.351</v>
      </c>
      <c s="32">
        <v>0</v>
      </c>
      <c s="32">
        <f>ROUND(ROUND(H104,3)*ROUND(G104,3),3)</f>
      </c>
      <c r="O104">
        <f>(I104*21)/100</f>
      </c>
      <c t="s">
        <v>22</v>
      </c>
    </row>
    <row r="105" spans="1:5" ht="12.75">
      <c r="A105" s="33" t="s">
        <v>49</v>
      </c>
      <c r="E105" s="34" t="s">
        <v>309</v>
      </c>
    </row>
    <row r="106" spans="1:5" ht="12.75">
      <c r="A106" s="35" t="s">
        <v>51</v>
      </c>
      <c r="E106" s="36" t="s">
        <v>310</v>
      </c>
    </row>
    <row r="107" spans="1:5" ht="242.25">
      <c r="A107" t="s">
        <v>53</v>
      </c>
      <c r="E107" s="34" t="s">
        <v>311</v>
      </c>
    </row>
    <row r="108" spans="1:16" ht="12.75">
      <c r="A108" s="25" t="s">
        <v>44</v>
      </c>
      <c s="29" t="s">
        <v>312</v>
      </c>
      <c s="29" t="s">
        <v>313</v>
      </c>
      <c s="25" t="s">
        <v>46</v>
      </c>
      <c s="30" t="s">
        <v>314</v>
      </c>
      <c s="31" t="s">
        <v>128</v>
      </c>
      <c s="32">
        <v>2.187</v>
      </c>
      <c s="32">
        <v>0</v>
      </c>
      <c s="32">
        <f>ROUND(ROUND(H108,3)*ROUND(G108,3),3)</f>
      </c>
      <c r="O108">
        <f>(I108*21)/100</f>
      </c>
      <c t="s">
        <v>22</v>
      </c>
    </row>
    <row r="109" spans="1:5" ht="25.5">
      <c r="A109" s="33" t="s">
        <v>49</v>
      </c>
      <c r="E109" s="34" t="s">
        <v>315</v>
      </c>
    </row>
    <row r="110" spans="1:5" ht="12.75">
      <c r="A110" s="35" t="s">
        <v>51</v>
      </c>
      <c r="E110" s="36" t="s">
        <v>316</v>
      </c>
    </row>
    <row r="111" spans="1:5" ht="38.25">
      <c r="A111" t="s">
        <v>53</v>
      </c>
      <c r="E111" s="34" t="s">
        <v>317</v>
      </c>
    </row>
    <row r="112" spans="1:16" ht="25.5">
      <c r="A112" s="25" t="s">
        <v>44</v>
      </c>
      <c s="29" t="s">
        <v>318</v>
      </c>
      <c s="29" t="s">
        <v>319</v>
      </c>
      <c s="25" t="s">
        <v>46</v>
      </c>
      <c s="30" t="s">
        <v>320</v>
      </c>
      <c s="31" t="s">
        <v>128</v>
      </c>
      <c s="32">
        <v>35.527</v>
      </c>
      <c s="32">
        <v>0</v>
      </c>
      <c s="32">
        <f>ROUND(ROUND(H112,3)*ROUND(G112,3),3)</f>
      </c>
      <c r="O112">
        <f>(I112*21)/100</f>
      </c>
      <c t="s">
        <v>22</v>
      </c>
    </row>
    <row r="113" spans="1:5" ht="12.75">
      <c r="A113" s="33" t="s">
        <v>49</v>
      </c>
      <c r="E113" s="34" t="s">
        <v>46</v>
      </c>
    </row>
    <row r="114" spans="1:5" ht="38.25">
      <c r="A114" s="35" t="s">
        <v>51</v>
      </c>
      <c r="E114" s="36" t="s">
        <v>321</v>
      </c>
    </row>
    <row r="115" spans="1:5" ht="25.5">
      <c r="A115" t="s">
        <v>53</v>
      </c>
      <c r="E115" s="34" t="s">
        <v>322</v>
      </c>
    </row>
    <row r="116" spans="1:16" ht="25.5">
      <c r="A116" s="25" t="s">
        <v>44</v>
      </c>
      <c s="29" t="s">
        <v>323</v>
      </c>
      <c s="29" t="s">
        <v>324</v>
      </c>
      <c s="25" t="s">
        <v>46</v>
      </c>
      <c s="30" t="s">
        <v>325</v>
      </c>
      <c s="31" t="s">
        <v>95</v>
      </c>
      <c s="32">
        <v>0.14</v>
      </c>
      <c s="32">
        <v>0</v>
      </c>
      <c s="32">
        <f>ROUND(ROUND(H116,3)*ROUND(G116,3),3)</f>
      </c>
      <c r="O116">
        <f>(I116*21)/100</f>
      </c>
      <c t="s">
        <v>22</v>
      </c>
    </row>
    <row r="117" spans="1:5" ht="38.25">
      <c r="A117" s="33" t="s">
        <v>49</v>
      </c>
      <c r="E117" s="34" t="s">
        <v>326</v>
      </c>
    </row>
    <row r="118" spans="1:5" ht="12.75">
      <c r="A118" s="35" t="s">
        <v>51</v>
      </c>
      <c r="E118" s="36" t="s">
        <v>327</v>
      </c>
    </row>
    <row r="119" spans="1:5" ht="38.25">
      <c r="A119" t="s">
        <v>53</v>
      </c>
      <c r="E119" s="34" t="s">
        <v>328</v>
      </c>
    </row>
    <row r="120" spans="1:18" ht="12.75" customHeight="1">
      <c r="A120" s="6" t="s">
        <v>42</v>
      </c>
      <c s="6"/>
      <c s="39" t="s">
        <v>32</v>
      </c>
      <c s="6"/>
      <c s="27" t="s">
        <v>329</v>
      </c>
      <c s="6"/>
      <c s="6"/>
      <c s="6"/>
      <c s="40">
        <f>0+Q120</f>
      </c>
      <c r="O120">
        <f>0+R120</f>
      </c>
      <c r="Q120">
        <f>0+I121+I125+I129+I133</f>
      </c>
      <c>
        <f>0+O121+O125+O129+O133</f>
      </c>
    </row>
    <row r="121" spans="1:16" ht="12.75">
      <c r="A121" s="25" t="s">
        <v>44</v>
      </c>
      <c s="29" t="s">
        <v>330</v>
      </c>
      <c s="29" t="s">
        <v>331</v>
      </c>
      <c s="25" t="s">
        <v>46</v>
      </c>
      <c s="30" t="s">
        <v>332</v>
      </c>
      <c s="31" t="s">
        <v>128</v>
      </c>
      <c s="32">
        <v>2.546</v>
      </c>
      <c s="32">
        <v>0</v>
      </c>
      <c s="32">
        <f>ROUND(ROUND(H121,3)*ROUND(G121,3),3)</f>
      </c>
      <c r="O121">
        <f>(I121*21)/100</f>
      </c>
      <c t="s">
        <v>22</v>
      </c>
    </row>
    <row r="122" spans="1:5" ht="12.75">
      <c r="A122" s="33" t="s">
        <v>49</v>
      </c>
      <c r="E122" s="34" t="s">
        <v>333</v>
      </c>
    </row>
    <row r="123" spans="1:5" ht="12.75">
      <c r="A123" s="35" t="s">
        <v>51</v>
      </c>
      <c r="E123" s="36" t="s">
        <v>334</v>
      </c>
    </row>
    <row r="124" spans="1:5" ht="369.75">
      <c r="A124" t="s">
        <v>53</v>
      </c>
      <c r="E124" s="34" t="s">
        <v>335</v>
      </c>
    </row>
    <row r="125" spans="1:16" ht="12.75">
      <c r="A125" s="25" t="s">
        <v>44</v>
      </c>
      <c s="29" t="s">
        <v>336</v>
      </c>
      <c s="29" t="s">
        <v>337</v>
      </c>
      <c s="25" t="s">
        <v>46</v>
      </c>
      <c s="30" t="s">
        <v>338</v>
      </c>
      <c s="31" t="s">
        <v>128</v>
      </c>
      <c s="32">
        <v>8.243</v>
      </c>
      <c s="32">
        <v>0</v>
      </c>
      <c s="32">
        <f>ROUND(ROUND(H125,3)*ROUND(G125,3),3)</f>
      </c>
      <c r="O125">
        <f>(I125*21)/100</f>
      </c>
      <c t="s">
        <v>22</v>
      </c>
    </row>
    <row r="126" spans="1:5" ht="12.75">
      <c r="A126" s="33" t="s">
        <v>49</v>
      </c>
      <c r="E126" s="34" t="s">
        <v>339</v>
      </c>
    </row>
    <row r="127" spans="1:5" ht="12.75">
      <c r="A127" s="35" t="s">
        <v>51</v>
      </c>
      <c r="E127" s="36" t="s">
        <v>340</v>
      </c>
    </row>
    <row r="128" spans="1:5" ht="38.25">
      <c r="A128" t="s">
        <v>53</v>
      </c>
      <c r="E128" s="34" t="s">
        <v>341</v>
      </c>
    </row>
    <row r="129" spans="1:16" ht="12.75">
      <c r="A129" s="25" t="s">
        <v>44</v>
      </c>
      <c s="29" t="s">
        <v>342</v>
      </c>
      <c s="29" t="s">
        <v>343</v>
      </c>
      <c s="25" t="s">
        <v>46</v>
      </c>
      <c s="30" t="s">
        <v>344</v>
      </c>
      <c s="31" t="s">
        <v>128</v>
      </c>
      <c s="32">
        <v>2.839</v>
      </c>
      <c s="32">
        <v>0</v>
      </c>
      <c s="32">
        <f>ROUND(ROUND(H129,3)*ROUND(G129,3),3)</f>
      </c>
      <c r="O129">
        <f>(I129*21)/100</f>
      </c>
      <c t="s">
        <v>22</v>
      </c>
    </row>
    <row r="130" spans="1:5" ht="38.25">
      <c r="A130" s="33" t="s">
        <v>49</v>
      </c>
      <c r="E130" s="34" t="s">
        <v>345</v>
      </c>
    </row>
    <row r="131" spans="1:5" ht="38.25">
      <c r="A131" s="35" t="s">
        <v>51</v>
      </c>
      <c r="E131" s="36" t="s">
        <v>346</v>
      </c>
    </row>
    <row r="132" spans="1:5" ht="38.25">
      <c r="A132" t="s">
        <v>53</v>
      </c>
      <c r="E132" s="34" t="s">
        <v>341</v>
      </c>
    </row>
    <row r="133" spans="1:16" ht="12.75">
      <c r="A133" s="25" t="s">
        <v>44</v>
      </c>
      <c s="29" t="s">
        <v>347</v>
      </c>
      <c s="29" t="s">
        <v>348</v>
      </c>
      <c s="25" t="s">
        <v>46</v>
      </c>
      <c s="30" t="s">
        <v>349</v>
      </c>
      <c s="31" t="s">
        <v>128</v>
      </c>
      <c s="32">
        <v>4.1</v>
      </c>
      <c s="32">
        <v>0</v>
      </c>
      <c s="32">
        <f>ROUND(ROUND(H133,3)*ROUND(G133,3),3)</f>
      </c>
      <c r="O133">
        <f>(I133*21)/100</f>
      </c>
      <c t="s">
        <v>22</v>
      </c>
    </row>
    <row r="134" spans="1:5" ht="25.5">
      <c r="A134" s="33" t="s">
        <v>49</v>
      </c>
      <c r="E134" s="34" t="s">
        <v>350</v>
      </c>
    </row>
    <row r="135" spans="1:5" ht="63.75">
      <c r="A135" s="35" t="s">
        <v>51</v>
      </c>
      <c r="E135" s="36" t="s">
        <v>351</v>
      </c>
    </row>
    <row r="136" spans="1:5" ht="102">
      <c r="A136" t="s">
        <v>53</v>
      </c>
      <c r="E136" s="34" t="s">
        <v>352</v>
      </c>
    </row>
    <row r="137" spans="1:18" ht="12.75" customHeight="1">
      <c r="A137" s="6" t="s">
        <v>42</v>
      </c>
      <c s="6"/>
      <c s="39" t="s">
        <v>34</v>
      </c>
      <c s="6"/>
      <c s="27" t="s">
        <v>353</v>
      </c>
      <c s="6"/>
      <c s="6"/>
      <c s="6"/>
      <c s="40">
        <f>0+Q137</f>
      </c>
      <c r="O137">
        <f>0+R137</f>
      </c>
      <c r="Q137">
        <f>0+I138+I142+I146+I150+I154+I158+I162+I166+I170+I174+I178+I182</f>
      </c>
      <c>
        <f>0+O138+O142+O146+O150+O154+O158+O162+O166+O170+O174+O178+O182</f>
      </c>
    </row>
    <row r="138" spans="1:16" ht="12.75">
      <c r="A138" s="25" t="s">
        <v>44</v>
      </c>
      <c s="29" t="s">
        <v>354</v>
      </c>
      <c s="29" t="s">
        <v>355</v>
      </c>
      <c s="25" t="s">
        <v>46</v>
      </c>
      <c s="30" t="s">
        <v>356</v>
      </c>
      <c s="31" t="s">
        <v>128</v>
      </c>
      <c s="32">
        <v>123.591</v>
      </c>
      <c s="32">
        <v>0</v>
      </c>
      <c s="32">
        <f>ROUND(ROUND(H138,3)*ROUND(G138,3),3)</f>
      </c>
      <c r="O138">
        <f>(I138*21)/100</f>
      </c>
      <c t="s">
        <v>22</v>
      </c>
    </row>
    <row r="139" spans="1:5" ht="12.75">
      <c r="A139" s="33" t="s">
        <v>49</v>
      </c>
      <c r="E139" s="34" t="s">
        <v>357</v>
      </c>
    </row>
    <row r="140" spans="1:5" ht="165.75">
      <c r="A140" s="35" t="s">
        <v>51</v>
      </c>
      <c r="E140" s="36" t="s">
        <v>358</v>
      </c>
    </row>
    <row r="141" spans="1:5" ht="51">
      <c r="A141" t="s">
        <v>53</v>
      </c>
      <c r="E141" s="34" t="s">
        <v>359</v>
      </c>
    </row>
    <row r="142" spans="1:16" ht="12.75">
      <c r="A142" s="25" t="s">
        <v>44</v>
      </c>
      <c s="29" t="s">
        <v>360</v>
      </c>
      <c s="29" t="s">
        <v>361</v>
      </c>
      <c s="25" t="s">
        <v>46</v>
      </c>
      <c s="30" t="s">
        <v>362</v>
      </c>
      <c s="31" t="s">
        <v>197</v>
      </c>
      <c s="32">
        <v>33.721</v>
      </c>
      <c s="32">
        <v>0</v>
      </c>
      <c s="32">
        <f>ROUND(ROUND(H142,3)*ROUND(G142,3),3)</f>
      </c>
      <c r="O142">
        <f>(I142*21)/100</f>
      </c>
      <c t="s">
        <v>22</v>
      </c>
    </row>
    <row r="143" spans="1:5" ht="12.75">
      <c r="A143" s="33" t="s">
        <v>49</v>
      </c>
      <c r="E143" s="34" t="s">
        <v>363</v>
      </c>
    </row>
    <row r="144" spans="1:5" ht="89.25">
      <c r="A144" s="35" t="s">
        <v>51</v>
      </c>
      <c r="E144" s="36" t="s">
        <v>364</v>
      </c>
    </row>
    <row r="145" spans="1:5" ht="38.25">
      <c r="A145" t="s">
        <v>53</v>
      </c>
      <c r="E145" s="34" t="s">
        <v>365</v>
      </c>
    </row>
    <row r="146" spans="1:16" ht="12.75">
      <c r="A146" s="25" t="s">
        <v>44</v>
      </c>
      <c s="29" t="s">
        <v>366</v>
      </c>
      <c s="29" t="s">
        <v>367</v>
      </c>
      <c s="25" t="s">
        <v>46</v>
      </c>
      <c s="30" t="s">
        <v>368</v>
      </c>
      <c s="31" t="s">
        <v>197</v>
      </c>
      <c s="32">
        <v>345.648</v>
      </c>
      <c s="32">
        <v>0</v>
      </c>
      <c s="32">
        <f>ROUND(ROUND(H146,3)*ROUND(G146,3),3)</f>
      </c>
      <c r="O146">
        <f>(I146*21)/100</f>
      </c>
      <c t="s">
        <v>22</v>
      </c>
    </row>
    <row r="147" spans="1:5" ht="12.75">
      <c r="A147" s="33" t="s">
        <v>49</v>
      </c>
      <c r="E147" s="34" t="s">
        <v>369</v>
      </c>
    </row>
    <row r="148" spans="1:5" ht="12.75">
      <c r="A148" s="35" t="s">
        <v>51</v>
      </c>
      <c r="E148" s="36" t="s">
        <v>370</v>
      </c>
    </row>
    <row r="149" spans="1:5" ht="51">
      <c r="A149" t="s">
        <v>53</v>
      </c>
      <c r="E149" s="34" t="s">
        <v>371</v>
      </c>
    </row>
    <row r="150" spans="1:16" ht="12.75">
      <c r="A150" s="25" t="s">
        <v>44</v>
      </c>
      <c s="29" t="s">
        <v>372</v>
      </c>
      <c s="29" t="s">
        <v>373</v>
      </c>
      <c s="25" t="s">
        <v>46</v>
      </c>
      <c s="30" t="s">
        <v>374</v>
      </c>
      <c s="31" t="s">
        <v>197</v>
      </c>
      <c s="32">
        <v>345.184</v>
      </c>
      <c s="32">
        <v>0</v>
      </c>
      <c s="32">
        <f>ROUND(ROUND(H150,3)*ROUND(G150,3),3)</f>
      </c>
      <c r="O150">
        <f>(I150*21)/100</f>
      </c>
      <c t="s">
        <v>22</v>
      </c>
    </row>
    <row r="151" spans="1:5" ht="12.75">
      <c r="A151" s="33" t="s">
        <v>49</v>
      </c>
      <c r="E151" s="34" t="s">
        <v>375</v>
      </c>
    </row>
    <row r="152" spans="1:5" ht="25.5">
      <c r="A152" s="35" t="s">
        <v>51</v>
      </c>
      <c r="E152" s="36" t="s">
        <v>376</v>
      </c>
    </row>
    <row r="153" spans="1:5" ht="51">
      <c r="A153" t="s">
        <v>53</v>
      </c>
      <c r="E153" s="34" t="s">
        <v>371</v>
      </c>
    </row>
    <row r="154" spans="1:16" ht="12.75">
      <c r="A154" s="25" t="s">
        <v>44</v>
      </c>
      <c s="29" t="s">
        <v>377</v>
      </c>
      <c s="29" t="s">
        <v>378</v>
      </c>
      <c s="25" t="s">
        <v>46</v>
      </c>
      <c s="30" t="s">
        <v>379</v>
      </c>
      <c s="31" t="s">
        <v>197</v>
      </c>
      <c s="32">
        <v>63.44</v>
      </c>
      <c s="32">
        <v>0</v>
      </c>
      <c s="32">
        <f>ROUND(ROUND(H154,3)*ROUND(G154,3),3)</f>
      </c>
      <c r="O154">
        <f>(I154*21)/100</f>
      </c>
      <c t="s">
        <v>22</v>
      </c>
    </row>
    <row r="155" spans="1:5" ht="25.5">
      <c r="A155" s="33" t="s">
        <v>49</v>
      </c>
      <c r="E155" s="34" t="s">
        <v>380</v>
      </c>
    </row>
    <row r="156" spans="1:5" ht="12.75">
      <c r="A156" s="35" t="s">
        <v>51</v>
      </c>
      <c r="E156" s="36" t="s">
        <v>381</v>
      </c>
    </row>
    <row r="157" spans="1:5" ht="51">
      <c r="A157" t="s">
        <v>53</v>
      </c>
      <c r="E157" s="34" t="s">
        <v>382</v>
      </c>
    </row>
    <row r="158" spans="1:16" ht="12.75">
      <c r="A158" s="25" t="s">
        <v>44</v>
      </c>
      <c s="29" t="s">
        <v>383</v>
      </c>
      <c s="29" t="s">
        <v>384</v>
      </c>
      <c s="25" t="s">
        <v>46</v>
      </c>
      <c s="30" t="s">
        <v>385</v>
      </c>
      <c s="31" t="s">
        <v>197</v>
      </c>
      <c s="32">
        <v>344.52</v>
      </c>
      <c s="32">
        <v>0</v>
      </c>
      <c s="32">
        <f>ROUND(ROUND(H158,3)*ROUND(G158,3),3)</f>
      </c>
      <c r="O158">
        <f>(I158*21)/100</f>
      </c>
      <c t="s">
        <v>22</v>
      </c>
    </row>
    <row r="159" spans="1:5" ht="12.75">
      <c r="A159" s="33" t="s">
        <v>49</v>
      </c>
      <c r="E159" s="34" t="s">
        <v>386</v>
      </c>
    </row>
    <row r="160" spans="1:5" ht="12.75">
      <c r="A160" s="35" t="s">
        <v>51</v>
      </c>
      <c r="E160" s="36" t="s">
        <v>387</v>
      </c>
    </row>
    <row r="161" spans="1:5" ht="140.25">
      <c r="A161" t="s">
        <v>53</v>
      </c>
      <c r="E161" s="34" t="s">
        <v>388</v>
      </c>
    </row>
    <row r="162" spans="1:16" ht="12.75">
      <c r="A162" s="25" t="s">
        <v>44</v>
      </c>
      <c s="29" t="s">
        <v>389</v>
      </c>
      <c s="29" t="s">
        <v>390</v>
      </c>
      <c s="25" t="s">
        <v>46</v>
      </c>
      <c s="30" t="s">
        <v>391</v>
      </c>
      <c s="31" t="s">
        <v>197</v>
      </c>
      <c s="32">
        <v>345.184</v>
      </c>
      <c s="32">
        <v>0</v>
      </c>
      <c s="32">
        <f>ROUND(ROUND(H162,3)*ROUND(G162,3),3)</f>
      </c>
      <c r="O162">
        <f>(I162*21)/100</f>
      </c>
      <c t="s">
        <v>22</v>
      </c>
    </row>
    <row r="163" spans="1:5" ht="12.75">
      <c r="A163" s="33" t="s">
        <v>49</v>
      </c>
      <c r="E163" s="34" t="s">
        <v>392</v>
      </c>
    </row>
    <row r="164" spans="1:5" ht="12.75">
      <c r="A164" s="35" t="s">
        <v>51</v>
      </c>
      <c r="E164" s="36" t="s">
        <v>393</v>
      </c>
    </row>
    <row r="165" spans="1:5" ht="140.25">
      <c r="A165" t="s">
        <v>53</v>
      </c>
      <c r="E165" s="34" t="s">
        <v>388</v>
      </c>
    </row>
    <row r="166" spans="1:16" ht="12.75">
      <c r="A166" s="25" t="s">
        <v>44</v>
      </c>
      <c s="29" t="s">
        <v>394</v>
      </c>
      <c s="29" t="s">
        <v>395</v>
      </c>
      <c s="25" t="s">
        <v>46</v>
      </c>
      <c s="30" t="s">
        <v>396</v>
      </c>
      <c s="31" t="s">
        <v>197</v>
      </c>
      <c s="32">
        <v>345.648</v>
      </c>
      <c s="32">
        <v>0</v>
      </c>
      <c s="32">
        <f>ROUND(ROUND(H166,3)*ROUND(G166,3),3)</f>
      </c>
      <c r="O166">
        <f>(I166*21)/100</f>
      </c>
      <c t="s">
        <v>22</v>
      </c>
    </row>
    <row r="167" spans="1:5" ht="12.75">
      <c r="A167" s="33" t="s">
        <v>49</v>
      </c>
      <c r="E167" s="34" t="s">
        <v>397</v>
      </c>
    </row>
    <row r="168" spans="1:5" ht="12.75">
      <c r="A168" s="35" t="s">
        <v>51</v>
      </c>
      <c r="E168" s="36" t="s">
        <v>370</v>
      </c>
    </row>
    <row r="169" spans="1:5" ht="140.25">
      <c r="A169" t="s">
        <v>53</v>
      </c>
      <c r="E169" s="34" t="s">
        <v>388</v>
      </c>
    </row>
    <row r="170" spans="1:16" ht="12.75">
      <c r="A170" s="25" t="s">
        <v>44</v>
      </c>
      <c s="29" t="s">
        <v>398</v>
      </c>
      <c s="29" t="s">
        <v>399</v>
      </c>
      <c s="25" t="s">
        <v>46</v>
      </c>
      <c s="30" t="s">
        <v>400</v>
      </c>
      <c s="31" t="s">
        <v>197</v>
      </c>
      <c s="32">
        <v>2.876</v>
      </c>
      <c s="32">
        <v>0</v>
      </c>
      <c s="32">
        <f>ROUND(ROUND(H170,3)*ROUND(G170,3),3)</f>
      </c>
      <c r="O170">
        <f>(I170*21)/100</f>
      </c>
      <c t="s">
        <v>22</v>
      </c>
    </row>
    <row r="171" spans="1:5" ht="12.75">
      <c r="A171" s="33" t="s">
        <v>49</v>
      </c>
      <c r="E171" s="34" t="s">
        <v>401</v>
      </c>
    </row>
    <row r="172" spans="1:5" ht="38.25">
      <c r="A172" s="35" t="s">
        <v>51</v>
      </c>
      <c r="E172" s="36" t="s">
        <v>402</v>
      </c>
    </row>
    <row r="173" spans="1:5" ht="140.25">
      <c r="A173" t="s">
        <v>53</v>
      </c>
      <c r="E173" s="34" t="s">
        <v>388</v>
      </c>
    </row>
    <row r="174" spans="1:16" ht="12.75">
      <c r="A174" s="25" t="s">
        <v>44</v>
      </c>
      <c s="29" t="s">
        <v>403</v>
      </c>
      <c s="29" t="s">
        <v>404</v>
      </c>
      <c s="25" t="s">
        <v>46</v>
      </c>
      <c s="30" t="s">
        <v>405</v>
      </c>
      <c s="31" t="s">
        <v>197</v>
      </c>
      <c s="32">
        <v>18.545</v>
      </c>
      <c s="32">
        <v>0</v>
      </c>
      <c s="32">
        <f>ROUND(ROUND(H174,3)*ROUND(G174,3),3)</f>
      </c>
      <c r="O174">
        <f>(I174*21)/100</f>
      </c>
      <c t="s">
        <v>22</v>
      </c>
    </row>
    <row r="175" spans="1:5" ht="12.75">
      <c r="A175" s="33" t="s">
        <v>49</v>
      </c>
      <c r="E175" s="34" t="s">
        <v>406</v>
      </c>
    </row>
    <row r="176" spans="1:5" ht="12.75">
      <c r="A176" s="35" t="s">
        <v>51</v>
      </c>
      <c r="E176" s="36" t="s">
        <v>407</v>
      </c>
    </row>
    <row r="177" spans="1:5" ht="153">
      <c r="A177" t="s">
        <v>53</v>
      </c>
      <c r="E177" s="34" t="s">
        <v>408</v>
      </c>
    </row>
    <row r="178" spans="1:16" ht="12.75">
      <c r="A178" s="25" t="s">
        <v>44</v>
      </c>
      <c s="29" t="s">
        <v>409</v>
      </c>
      <c s="29" t="s">
        <v>410</v>
      </c>
      <c s="25" t="s">
        <v>46</v>
      </c>
      <c s="30" t="s">
        <v>411</v>
      </c>
      <c s="31" t="s">
        <v>197</v>
      </c>
      <c s="32">
        <v>23.6</v>
      </c>
      <c s="32">
        <v>0</v>
      </c>
      <c s="32">
        <f>ROUND(ROUND(H178,3)*ROUND(G178,3),3)</f>
      </c>
      <c r="O178">
        <f>(I178*21)/100</f>
      </c>
      <c t="s">
        <v>22</v>
      </c>
    </row>
    <row r="179" spans="1:5" ht="12.75">
      <c r="A179" s="33" t="s">
        <v>49</v>
      </c>
      <c r="E179" s="34" t="s">
        <v>412</v>
      </c>
    </row>
    <row r="180" spans="1:5" ht="12.75">
      <c r="A180" s="35" t="s">
        <v>51</v>
      </c>
      <c r="E180" s="36" t="s">
        <v>413</v>
      </c>
    </row>
    <row r="181" spans="1:5" ht="153">
      <c r="A181" t="s">
        <v>53</v>
      </c>
      <c r="E181" s="34" t="s">
        <v>408</v>
      </c>
    </row>
    <row r="182" spans="1:16" ht="12.75">
      <c r="A182" s="25" t="s">
        <v>44</v>
      </c>
      <c s="29" t="s">
        <v>414</v>
      </c>
      <c s="29" t="s">
        <v>415</v>
      </c>
      <c s="25" t="s">
        <v>46</v>
      </c>
      <c s="30" t="s">
        <v>416</v>
      </c>
      <c s="31" t="s">
        <v>151</v>
      </c>
      <c s="32">
        <v>10.71</v>
      </c>
      <c s="32">
        <v>0</v>
      </c>
      <c s="32">
        <f>ROUND(ROUND(H182,3)*ROUND(G182,3),3)</f>
      </c>
      <c r="O182">
        <f>(I182*21)/100</f>
      </c>
      <c t="s">
        <v>22</v>
      </c>
    </row>
    <row r="183" spans="1:5" ht="12.75">
      <c r="A183" s="33" t="s">
        <v>49</v>
      </c>
      <c r="E183" s="34" t="s">
        <v>46</v>
      </c>
    </row>
    <row r="184" spans="1:5" ht="12.75">
      <c r="A184" s="35" t="s">
        <v>51</v>
      </c>
      <c r="E184" s="36" t="s">
        <v>417</v>
      </c>
    </row>
    <row r="185" spans="1:5" ht="38.25">
      <c r="A185" t="s">
        <v>53</v>
      </c>
      <c r="E185" s="34" t="s">
        <v>418</v>
      </c>
    </row>
    <row r="186" spans="1:18" ht="12.75" customHeight="1">
      <c r="A186" s="6" t="s">
        <v>42</v>
      </c>
      <c s="6"/>
      <c s="39" t="s">
        <v>70</v>
      </c>
      <c s="6"/>
      <c s="27" t="s">
        <v>419</v>
      </c>
      <c s="6"/>
      <c s="6"/>
      <c s="6"/>
      <c s="40">
        <f>0+Q186</f>
      </c>
      <c r="O186">
        <f>0+R186</f>
      </c>
      <c r="Q186">
        <f>0+I187+I191+I195+I199+I203</f>
      </c>
      <c>
        <f>0+O187+O191+O195+O199+O203</f>
      </c>
    </row>
    <row r="187" spans="1:16" ht="25.5">
      <c r="A187" s="25" t="s">
        <v>44</v>
      </c>
      <c s="29" t="s">
        <v>420</v>
      </c>
      <c s="29" t="s">
        <v>421</v>
      </c>
      <c s="25" t="s">
        <v>46</v>
      </c>
      <c s="30" t="s">
        <v>422</v>
      </c>
      <c s="31" t="s">
        <v>197</v>
      </c>
      <c s="32">
        <v>19.687</v>
      </c>
      <c s="32">
        <v>0</v>
      </c>
      <c s="32">
        <f>ROUND(ROUND(H187,3)*ROUND(G187,3),3)</f>
      </c>
      <c r="O187">
        <f>(I187*21)/100</f>
      </c>
      <c t="s">
        <v>22</v>
      </c>
    </row>
    <row r="188" spans="1:5" ht="12.75">
      <c r="A188" s="33" t="s">
        <v>49</v>
      </c>
      <c r="E188" s="34" t="s">
        <v>423</v>
      </c>
    </row>
    <row r="189" spans="1:5" ht="38.25">
      <c r="A189" s="35" t="s">
        <v>51</v>
      </c>
      <c r="E189" s="36" t="s">
        <v>424</v>
      </c>
    </row>
    <row r="190" spans="1:5" ht="191.25">
      <c r="A190" t="s">
        <v>53</v>
      </c>
      <c r="E190" s="34" t="s">
        <v>425</v>
      </c>
    </row>
    <row r="191" spans="1:16" ht="12.75">
      <c r="A191" s="25" t="s">
        <v>44</v>
      </c>
      <c s="29" t="s">
        <v>426</v>
      </c>
      <c s="29" t="s">
        <v>427</v>
      </c>
      <c s="25" t="s">
        <v>46</v>
      </c>
      <c s="30" t="s">
        <v>428</v>
      </c>
      <c s="31" t="s">
        <v>197</v>
      </c>
      <c s="32">
        <v>31.36</v>
      </c>
      <c s="32">
        <v>0</v>
      </c>
      <c s="32">
        <f>ROUND(ROUND(H191,3)*ROUND(G191,3),3)</f>
      </c>
      <c r="O191">
        <f>(I191*21)/100</f>
      </c>
      <c t="s">
        <v>22</v>
      </c>
    </row>
    <row r="192" spans="1:5" ht="76.5">
      <c r="A192" s="33" t="s">
        <v>49</v>
      </c>
      <c r="E192" s="34" t="s">
        <v>429</v>
      </c>
    </row>
    <row r="193" spans="1:5" ht="12.75">
      <c r="A193" s="35" t="s">
        <v>51</v>
      </c>
      <c r="E193" s="36" t="s">
        <v>430</v>
      </c>
    </row>
    <row r="194" spans="1:5" ht="51">
      <c r="A194" t="s">
        <v>53</v>
      </c>
      <c r="E194" s="34" t="s">
        <v>431</v>
      </c>
    </row>
    <row r="195" spans="1:16" ht="12.75">
      <c r="A195" s="25" t="s">
        <v>44</v>
      </c>
      <c s="29" t="s">
        <v>432</v>
      </c>
      <c s="29" t="s">
        <v>433</v>
      </c>
      <c s="25" t="s">
        <v>46</v>
      </c>
      <c s="30" t="s">
        <v>434</v>
      </c>
      <c s="31" t="s">
        <v>197</v>
      </c>
      <c s="32">
        <v>26.52</v>
      </c>
      <c s="32">
        <v>0</v>
      </c>
      <c s="32">
        <f>ROUND(ROUND(H195,3)*ROUND(G195,3),3)</f>
      </c>
      <c r="O195">
        <f>(I195*21)/100</f>
      </c>
      <c t="s">
        <v>22</v>
      </c>
    </row>
    <row r="196" spans="1:5" ht="76.5">
      <c r="A196" s="33" t="s">
        <v>49</v>
      </c>
      <c r="E196" s="34" t="s">
        <v>435</v>
      </c>
    </row>
    <row r="197" spans="1:5" ht="12.75">
      <c r="A197" s="35" t="s">
        <v>51</v>
      </c>
      <c r="E197" s="36" t="s">
        <v>436</v>
      </c>
    </row>
    <row r="198" spans="1:5" ht="102">
      <c r="A198" t="s">
        <v>53</v>
      </c>
      <c r="E198" s="34" t="s">
        <v>437</v>
      </c>
    </row>
    <row r="199" spans="1:16" ht="12.75">
      <c r="A199" s="25" t="s">
        <v>44</v>
      </c>
      <c s="29" t="s">
        <v>438</v>
      </c>
      <c s="29" t="s">
        <v>439</v>
      </c>
      <c s="25" t="s">
        <v>46</v>
      </c>
      <c s="30" t="s">
        <v>440</v>
      </c>
      <c s="31" t="s">
        <v>197</v>
      </c>
      <c s="32">
        <v>7.2</v>
      </c>
      <c s="32">
        <v>0</v>
      </c>
      <c s="32">
        <f>ROUND(ROUND(H199,3)*ROUND(G199,3),3)</f>
      </c>
      <c r="O199">
        <f>(I199*21)/100</f>
      </c>
      <c t="s">
        <v>22</v>
      </c>
    </row>
    <row r="200" spans="1:5" ht="102">
      <c r="A200" s="33" t="s">
        <v>49</v>
      </c>
      <c r="E200" s="34" t="s">
        <v>441</v>
      </c>
    </row>
    <row r="201" spans="1:5" ht="12.75">
      <c r="A201" s="35" t="s">
        <v>51</v>
      </c>
      <c r="E201" s="36" t="s">
        <v>442</v>
      </c>
    </row>
    <row r="202" spans="1:5" ht="89.25">
      <c r="A202" t="s">
        <v>53</v>
      </c>
      <c r="E202" s="34" t="s">
        <v>443</v>
      </c>
    </row>
    <row r="203" spans="1:16" ht="12.75">
      <c r="A203" s="25" t="s">
        <v>44</v>
      </c>
      <c s="29" t="s">
        <v>444</v>
      </c>
      <c s="29" t="s">
        <v>445</v>
      </c>
      <c s="25" t="s">
        <v>46</v>
      </c>
      <c s="30" t="s">
        <v>446</v>
      </c>
      <c s="31" t="s">
        <v>197</v>
      </c>
      <c s="32">
        <v>7.458</v>
      </c>
      <c s="32">
        <v>0</v>
      </c>
      <c s="32">
        <f>ROUND(ROUND(H203,3)*ROUND(G203,3),3)</f>
      </c>
      <c r="O203">
        <f>(I203*21)/100</f>
      </c>
      <c t="s">
        <v>22</v>
      </c>
    </row>
    <row r="204" spans="1:5" ht="25.5">
      <c r="A204" s="33" t="s">
        <v>49</v>
      </c>
      <c r="E204" s="34" t="s">
        <v>447</v>
      </c>
    </row>
    <row r="205" spans="1:5" ht="12.75">
      <c r="A205" s="35" t="s">
        <v>51</v>
      </c>
      <c r="E205" s="36" t="s">
        <v>448</v>
      </c>
    </row>
    <row r="206" spans="1:5" ht="51">
      <c r="A206" t="s">
        <v>53</v>
      </c>
      <c r="E206" s="34" t="s">
        <v>449</v>
      </c>
    </row>
    <row r="207" spans="1:18" ht="12.75" customHeight="1">
      <c r="A207" s="6" t="s">
        <v>42</v>
      </c>
      <c s="6"/>
      <c s="39" t="s">
        <v>73</v>
      </c>
      <c s="6"/>
      <c s="27" t="s">
        <v>450</v>
      </c>
      <c s="6"/>
      <c s="6"/>
      <c s="6"/>
      <c s="40">
        <f>0+Q207</f>
      </c>
      <c r="O207">
        <f>0+R207</f>
      </c>
      <c r="Q207">
        <f>0+I208+I212</f>
      </c>
      <c>
        <f>0+O208+O212</f>
      </c>
    </row>
    <row r="208" spans="1:16" ht="12.75">
      <c r="A208" s="25" t="s">
        <v>44</v>
      </c>
      <c s="29" t="s">
        <v>451</v>
      </c>
      <c s="29" t="s">
        <v>452</v>
      </c>
      <c s="25" t="s">
        <v>46</v>
      </c>
      <c s="30" t="s">
        <v>453</v>
      </c>
      <c s="31" t="s">
        <v>151</v>
      </c>
      <c s="32">
        <v>8.8</v>
      </c>
      <c s="32">
        <v>0</v>
      </c>
      <c s="32">
        <f>ROUND(ROUND(H208,3)*ROUND(G208,3),3)</f>
      </c>
      <c r="O208">
        <f>(I208*21)/100</f>
      </c>
      <c t="s">
        <v>22</v>
      </c>
    </row>
    <row r="209" spans="1:5" ht="25.5">
      <c r="A209" s="33" t="s">
        <v>49</v>
      </c>
      <c r="E209" s="34" t="s">
        <v>454</v>
      </c>
    </row>
    <row r="210" spans="1:5" ht="12.75">
      <c r="A210" s="35" t="s">
        <v>51</v>
      </c>
      <c r="E210" s="36" t="s">
        <v>455</v>
      </c>
    </row>
    <row r="211" spans="1:5" ht="255">
      <c r="A211" t="s">
        <v>53</v>
      </c>
      <c r="E211" s="34" t="s">
        <v>456</v>
      </c>
    </row>
    <row r="212" spans="1:16" ht="12.75">
      <c r="A212" s="25" t="s">
        <v>44</v>
      </c>
      <c s="29" t="s">
        <v>457</v>
      </c>
      <c s="29" t="s">
        <v>458</v>
      </c>
      <c s="25" t="s">
        <v>46</v>
      </c>
      <c s="30" t="s">
        <v>459</v>
      </c>
      <c s="31" t="s">
        <v>76</v>
      </c>
      <c s="32">
        <v>1</v>
      </c>
      <c s="32">
        <v>0</v>
      </c>
      <c s="32">
        <f>ROUND(ROUND(H212,3)*ROUND(G212,3),3)</f>
      </c>
      <c r="O212">
        <f>(I212*21)/100</f>
      </c>
      <c t="s">
        <v>22</v>
      </c>
    </row>
    <row r="213" spans="1:5" ht="12.75">
      <c r="A213" s="33" t="s">
        <v>49</v>
      </c>
      <c r="E213" s="34" t="s">
        <v>46</v>
      </c>
    </row>
    <row r="214" spans="1:5" ht="12.75">
      <c r="A214" s="35" t="s">
        <v>51</v>
      </c>
      <c r="E214" s="36" t="s">
        <v>460</v>
      </c>
    </row>
    <row r="215" spans="1:5" ht="76.5">
      <c r="A215" t="s">
        <v>53</v>
      </c>
      <c r="E215" s="34" t="s">
        <v>461</v>
      </c>
    </row>
    <row r="216" spans="1:18" ht="12.75" customHeight="1">
      <c r="A216" s="6" t="s">
        <v>42</v>
      </c>
      <c s="6"/>
      <c s="39" t="s">
        <v>39</v>
      </c>
      <c s="6"/>
      <c s="27" t="s">
        <v>147</v>
      </c>
      <c s="6"/>
      <c s="6"/>
      <c s="6"/>
      <c s="40">
        <f>0+Q216</f>
      </c>
      <c r="O216">
        <f>0+R216</f>
      </c>
      <c r="Q216">
        <f>0+I217+I221+I225+I229+I233+I237+I241+I245+I249</f>
      </c>
      <c>
        <f>0+O217+O221+O225+O229+O233+O237+O241+O245+O249</f>
      </c>
    </row>
    <row r="217" spans="1:16" ht="12.75">
      <c r="A217" s="25" t="s">
        <v>44</v>
      </c>
      <c s="29" t="s">
        <v>462</v>
      </c>
      <c s="29" t="s">
        <v>463</v>
      </c>
      <c s="25" t="s">
        <v>46</v>
      </c>
      <c s="30" t="s">
        <v>464</v>
      </c>
      <c s="31" t="s">
        <v>151</v>
      </c>
      <c s="32">
        <v>3.95</v>
      </c>
      <c s="32">
        <v>0</v>
      </c>
      <c s="32">
        <f>ROUND(ROUND(H217,3)*ROUND(G217,3),3)</f>
      </c>
      <c r="O217">
        <f>(I217*21)/100</f>
      </c>
      <c t="s">
        <v>22</v>
      </c>
    </row>
    <row r="218" spans="1:5" ht="25.5">
      <c r="A218" s="33" t="s">
        <v>49</v>
      </c>
      <c r="E218" s="34" t="s">
        <v>465</v>
      </c>
    </row>
    <row r="219" spans="1:5" ht="63.75">
      <c r="A219" s="35" t="s">
        <v>51</v>
      </c>
      <c r="E219" s="36" t="s">
        <v>466</v>
      </c>
    </row>
    <row r="220" spans="1:5" ht="63.75">
      <c r="A220" t="s">
        <v>53</v>
      </c>
      <c r="E220" s="34" t="s">
        <v>467</v>
      </c>
    </row>
    <row r="221" spans="1:16" ht="25.5">
      <c r="A221" s="25" t="s">
        <v>44</v>
      </c>
      <c s="29" t="s">
        <v>468</v>
      </c>
      <c s="29" t="s">
        <v>469</v>
      </c>
      <c s="25" t="s">
        <v>46</v>
      </c>
      <c s="30" t="s">
        <v>470</v>
      </c>
      <c s="31" t="s">
        <v>197</v>
      </c>
      <c s="32">
        <v>17.751</v>
      </c>
      <c s="32">
        <v>0</v>
      </c>
      <c s="32">
        <f>ROUND(ROUND(H221,3)*ROUND(G221,3),3)</f>
      </c>
      <c r="O221">
        <f>(I221*21)/100</f>
      </c>
      <c t="s">
        <v>22</v>
      </c>
    </row>
    <row r="222" spans="1:5" ht="12.75">
      <c r="A222" s="33" t="s">
        <v>49</v>
      </c>
      <c r="E222" s="34" t="s">
        <v>471</v>
      </c>
    </row>
    <row r="223" spans="1:5" ht="38.25">
      <c r="A223" s="35" t="s">
        <v>51</v>
      </c>
      <c r="E223" s="36" t="s">
        <v>472</v>
      </c>
    </row>
    <row r="224" spans="1:5" ht="38.25">
      <c r="A224" t="s">
        <v>53</v>
      </c>
      <c r="E224" s="34" t="s">
        <v>473</v>
      </c>
    </row>
    <row r="225" spans="1:16" ht="12.75">
      <c r="A225" s="25" t="s">
        <v>44</v>
      </c>
      <c s="29" t="s">
        <v>474</v>
      </c>
      <c s="29" t="s">
        <v>475</v>
      </c>
      <c s="25" t="s">
        <v>46</v>
      </c>
      <c s="30" t="s">
        <v>476</v>
      </c>
      <c s="31" t="s">
        <v>128</v>
      </c>
      <c s="32">
        <v>0.08</v>
      </c>
      <c s="32">
        <v>0</v>
      </c>
      <c s="32">
        <f>ROUND(ROUND(H225,3)*ROUND(G225,3),3)</f>
      </c>
      <c r="O225">
        <f>(I225*21)/100</f>
      </c>
      <c t="s">
        <v>22</v>
      </c>
    </row>
    <row r="226" spans="1:5" ht="25.5">
      <c r="A226" s="33" t="s">
        <v>49</v>
      </c>
      <c r="E226" s="34" t="s">
        <v>477</v>
      </c>
    </row>
    <row r="227" spans="1:5" ht="51">
      <c r="A227" s="35" t="s">
        <v>51</v>
      </c>
      <c r="E227" s="36" t="s">
        <v>478</v>
      </c>
    </row>
    <row r="228" spans="1:5" ht="51">
      <c r="A228" t="s">
        <v>53</v>
      </c>
      <c r="E228" s="34" t="s">
        <v>479</v>
      </c>
    </row>
    <row r="229" spans="1:16" ht="12.75">
      <c r="A229" s="25" t="s">
        <v>44</v>
      </c>
      <c s="29" t="s">
        <v>480</v>
      </c>
      <c s="29" t="s">
        <v>481</v>
      </c>
      <c s="25" t="s">
        <v>46</v>
      </c>
      <c s="30" t="s">
        <v>482</v>
      </c>
      <c s="31" t="s">
        <v>151</v>
      </c>
      <c s="32">
        <v>6.63</v>
      </c>
      <c s="32">
        <v>0</v>
      </c>
      <c s="32">
        <f>ROUND(ROUND(H229,3)*ROUND(G229,3),3)</f>
      </c>
      <c r="O229">
        <f>(I229*21)/100</f>
      </c>
      <c t="s">
        <v>22</v>
      </c>
    </row>
    <row r="230" spans="1:5" ht="12.75">
      <c r="A230" s="33" t="s">
        <v>49</v>
      </c>
      <c r="E230" s="34" t="s">
        <v>46</v>
      </c>
    </row>
    <row r="231" spans="1:5" ht="12.75">
      <c r="A231" s="35" t="s">
        <v>51</v>
      </c>
      <c r="E231" s="36" t="s">
        <v>483</v>
      </c>
    </row>
    <row r="232" spans="1:5" ht="51">
      <c r="A232" t="s">
        <v>53</v>
      </c>
      <c r="E232" s="34" t="s">
        <v>484</v>
      </c>
    </row>
    <row r="233" spans="1:16" ht="12.75">
      <c r="A233" s="25" t="s">
        <v>44</v>
      </c>
      <c s="29" t="s">
        <v>485</v>
      </c>
      <c s="29" t="s">
        <v>486</v>
      </c>
      <c s="25" t="s">
        <v>46</v>
      </c>
      <c s="30" t="s">
        <v>487</v>
      </c>
      <c s="31" t="s">
        <v>151</v>
      </c>
      <c s="32">
        <v>19.2</v>
      </c>
      <c s="32">
        <v>0</v>
      </c>
      <c s="32">
        <f>ROUND(ROUND(H233,3)*ROUND(G233,3),3)</f>
      </c>
      <c r="O233">
        <f>(I233*21)/100</f>
      </c>
      <c t="s">
        <v>22</v>
      </c>
    </row>
    <row r="234" spans="1:5" ht="12.75">
      <c r="A234" s="33" t="s">
        <v>49</v>
      </c>
      <c r="E234" s="34" t="s">
        <v>488</v>
      </c>
    </row>
    <row r="235" spans="1:5" ht="51">
      <c r="A235" s="35" t="s">
        <v>51</v>
      </c>
      <c r="E235" s="36" t="s">
        <v>489</v>
      </c>
    </row>
    <row r="236" spans="1:5" ht="51">
      <c r="A236" t="s">
        <v>53</v>
      </c>
      <c r="E236" s="34" t="s">
        <v>484</v>
      </c>
    </row>
    <row r="237" spans="1:16" ht="12.75">
      <c r="A237" s="25" t="s">
        <v>44</v>
      </c>
      <c s="29" t="s">
        <v>490</v>
      </c>
      <c s="29" t="s">
        <v>491</v>
      </c>
      <c s="25" t="s">
        <v>46</v>
      </c>
      <c s="30" t="s">
        <v>492</v>
      </c>
      <c s="31" t="s">
        <v>151</v>
      </c>
      <c s="32">
        <v>8.5</v>
      </c>
      <c s="32">
        <v>0</v>
      </c>
      <c s="32">
        <f>ROUND(ROUND(H237,3)*ROUND(G237,3),3)</f>
      </c>
      <c r="O237">
        <f>(I237*21)/100</f>
      </c>
      <c t="s">
        <v>22</v>
      </c>
    </row>
    <row r="238" spans="1:5" ht="12.75">
      <c r="A238" s="33" t="s">
        <v>49</v>
      </c>
      <c r="E238" s="34" t="s">
        <v>46</v>
      </c>
    </row>
    <row r="239" spans="1:5" ht="12.75">
      <c r="A239" s="35" t="s">
        <v>51</v>
      </c>
      <c r="E239" s="36" t="s">
        <v>493</v>
      </c>
    </row>
    <row r="240" spans="1:5" ht="63.75">
      <c r="A240" t="s">
        <v>53</v>
      </c>
      <c r="E240" s="34" t="s">
        <v>494</v>
      </c>
    </row>
    <row r="241" spans="1:16" ht="12.75">
      <c r="A241" s="25" t="s">
        <v>44</v>
      </c>
      <c s="29" t="s">
        <v>495</v>
      </c>
      <c s="29" t="s">
        <v>496</v>
      </c>
      <c s="25" t="s">
        <v>46</v>
      </c>
      <c s="30" t="s">
        <v>497</v>
      </c>
      <c s="31" t="s">
        <v>128</v>
      </c>
      <c s="32">
        <v>0.03</v>
      </c>
      <c s="32">
        <v>0</v>
      </c>
      <c s="32">
        <f>ROUND(ROUND(H241,3)*ROUND(G241,3),3)</f>
      </c>
      <c r="O241">
        <f>(I241*21)/100</f>
      </c>
      <c t="s">
        <v>22</v>
      </c>
    </row>
    <row r="242" spans="1:5" ht="12.75">
      <c r="A242" s="33" t="s">
        <v>49</v>
      </c>
      <c r="E242" s="34" t="s">
        <v>498</v>
      </c>
    </row>
    <row r="243" spans="1:5" ht="63.75">
      <c r="A243" s="35" t="s">
        <v>51</v>
      </c>
      <c r="E243" s="36" t="s">
        <v>499</v>
      </c>
    </row>
    <row r="244" spans="1:5" ht="38.25">
      <c r="A244" t="s">
        <v>53</v>
      </c>
      <c r="E244" s="34" t="s">
        <v>500</v>
      </c>
    </row>
    <row r="245" spans="1:16" ht="12.75">
      <c r="A245" s="25" t="s">
        <v>44</v>
      </c>
      <c s="29" t="s">
        <v>501</v>
      </c>
      <c s="29" t="s">
        <v>502</v>
      </c>
      <c s="25" t="s">
        <v>46</v>
      </c>
      <c s="30" t="s">
        <v>503</v>
      </c>
      <c s="31" t="s">
        <v>151</v>
      </c>
      <c s="32">
        <v>55.2</v>
      </c>
      <c s="32">
        <v>0</v>
      </c>
      <c s="32">
        <f>ROUND(ROUND(H245,3)*ROUND(G245,3),3)</f>
      </c>
      <c r="O245">
        <f>(I245*21)/100</f>
      </c>
      <c t="s">
        <v>22</v>
      </c>
    </row>
    <row r="246" spans="1:5" ht="12.75">
      <c r="A246" s="33" t="s">
        <v>49</v>
      </c>
      <c r="E246" s="34" t="s">
        <v>504</v>
      </c>
    </row>
    <row r="247" spans="1:5" ht="63.75">
      <c r="A247" s="35" t="s">
        <v>51</v>
      </c>
      <c r="E247" s="36" t="s">
        <v>505</v>
      </c>
    </row>
    <row r="248" spans="1:5" ht="89.25">
      <c r="A248" t="s">
        <v>53</v>
      </c>
      <c r="E248" s="34" t="s">
        <v>506</v>
      </c>
    </row>
    <row r="249" spans="1:16" ht="12.75">
      <c r="A249" s="25" t="s">
        <v>44</v>
      </c>
      <c s="29" t="s">
        <v>507</v>
      </c>
      <c s="29" t="s">
        <v>508</v>
      </c>
      <c s="25" t="s">
        <v>46</v>
      </c>
      <c s="30" t="s">
        <v>509</v>
      </c>
      <c s="31" t="s">
        <v>151</v>
      </c>
      <c s="32">
        <v>10</v>
      </c>
      <c s="32">
        <v>0</v>
      </c>
      <c s="32">
        <f>ROUND(ROUND(H249,3)*ROUND(G249,3),3)</f>
      </c>
      <c r="O249">
        <f>(I249*21)/100</f>
      </c>
      <c t="s">
        <v>22</v>
      </c>
    </row>
    <row r="250" spans="1:5" ht="38.25">
      <c r="A250" s="33" t="s">
        <v>49</v>
      </c>
      <c r="E250" s="34" t="s">
        <v>510</v>
      </c>
    </row>
    <row r="251" spans="1:5" ht="12.75">
      <c r="A251" s="35" t="s">
        <v>51</v>
      </c>
      <c r="E251" s="36" t="s">
        <v>511</v>
      </c>
    </row>
    <row r="252" spans="1:5" ht="76.5">
      <c r="A252" t="s">
        <v>53</v>
      </c>
      <c r="E252" s="34" t="s">
        <v>512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0+O8+O13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513</v>
      </c>
      <c s="37">
        <f>0+I8+I13</f>
      </c>
      <c r="O3" t="s">
        <v>18</v>
      </c>
      <c t="s">
        <v>21</v>
      </c>
    </row>
    <row r="4" spans="1:16" ht="15" customHeight="1">
      <c r="A4" t="s">
        <v>16</v>
      </c>
      <c s="16" t="s">
        <v>17</v>
      </c>
      <c s="17" t="s">
        <v>513</v>
      </c>
      <c s="6"/>
      <c s="18" t="s">
        <v>514</v>
      </c>
      <c s="6"/>
      <c s="6"/>
      <c s="19"/>
      <c s="19"/>
      <c r="O4" t="s">
        <v>19</v>
      </c>
      <c t="s">
        <v>21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44</v>
      </c>
      <c s="29" t="s">
        <v>28</v>
      </c>
      <c s="29" t="s">
        <v>515</v>
      </c>
      <c s="25" t="s">
        <v>46</v>
      </c>
      <c s="30" t="s">
        <v>516</v>
      </c>
      <c s="31" t="s">
        <v>197</v>
      </c>
      <c s="32">
        <v>2500</v>
      </c>
      <c s="32">
        <v>0</v>
      </c>
      <c s="32">
        <f>ROUND(ROUND(H9,3)*ROUND(G9,3),3)</f>
      </c>
      <c r="O9">
        <f>(I9*21)/100</f>
      </c>
      <c t="s">
        <v>22</v>
      </c>
    </row>
    <row r="10" spans="1:5" ht="51">
      <c r="A10" s="33" t="s">
        <v>49</v>
      </c>
      <c r="E10" s="34" t="s">
        <v>517</v>
      </c>
    </row>
    <row r="11" spans="1:5" ht="12.75">
      <c r="A11" s="35" t="s">
        <v>51</v>
      </c>
      <c r="E11" s="36" t="s">
        <v>518</v>
      </c>
    </row>
    <row r="12" spans="1:5" ht="12.75">
      <c r="A12" t="s">
        <v>53</v>
      </c>
      <c r="E12" s="34" t="s">
        <v>519</v>
      </c>
    </row>
    <row r="13" spans="1:18" ht="12.75" customHeight="1">
      <c r="A13" s="6" t="s">
        <v>42</v>
      </c>
      <c s="6"/>
      <c s="39" t="s">
        <v>39</v>
      </c>
      <c s="6"/>
      <c s="27" t="s">
        <v>147</v>
      </c>
      <c s="6"/>
      <c s="6"/>
      <c s="6"/>
      <c s="40">
        <f>0+Q13</f>
      </c>
      <c r="O13">
        <f>0+R13</f>
      </c>
      <c r="Q13">
        <f>0+I14+I18+I22+I26+I30+I34+I38+I42+I46+I50</f>
      </c>
      <c>
        <f>0+O14+O18+O22+O26+O30+O34+O38+O42+O46+O50</f>
      </c>
    </row>
    <row r="14" spans="1:16" ht="12.75">
      <c r="A14" s="25" t="s">
        <v>44</v>
      </c>
      <c s="29" t="s">
        <v>22</v>
      </c>
      <c s="29" t="s">
        <v>520</v>
      </c>
      <c s="25" t="s">
        <v>46</v>
      </c>
      <c s="30" t="s">
        <v>521</v>
      </c>
      <c s="31" t="s">
        <v>76</v>
      </c>
      <c s="32">
        <v>1</v>
      </c>
      <c s="32">
        <v>0</v>
      </c>
      <c s="32">
        <f>ROUND(ROUND(H14,3)*ROUND(G14,3),3)</f>
      </c>
      <c r="O14">
        <f>(I14*21)/100</f>
      </c>
      <c t="s">
        <v>22</v>
      </c>
    </row>
    <row r="15" spans="1:5" ht="12.75">
      <c r="A15" s="33" t="s">
        <v>49</v>
      </c>
      <c r="E15" s="34" t="s">
        <v>522</v>
      </c>
    </row>
    <row r="16" spans="1:5" ht="25.5">
      <c r="A16" s="35" t="s">
        <v>51</v>
      </c>
      <c r="E16" s="36" t="s">
        <v>523</v>
      </c>
    </row>
    <row r="17" spans="1:5" ht="38.25">
      <c r="A17" t="s">
        <v>53</v>
      </c>
      <c r="E17" s="34" t="s">
        <v>524</v>
      </c>
    </row>
    <row r="18" spans="1:16" ht="25.5">
      <c r="A18" s="25" t="s">
        <v>44</v>
      </c>
      <c s="29" t="s">
        <v>21</v>
      </c>
      <c s="29" t="s">
        <v>525</v>
      </c>
      <c s="25" t="s">
        <v>46</v>
      </c>
      <c s="30" t="s">
        <v>526</v>
      </c>
      <c s="31" t="s">
        <v>76</v>
      </c>
      <c s="32">
        <v>16</v>
      </c>
      <c s="32">
        <v>0</v>
      </c>
      <c s="32">
        <f>ROUND(ROUND(H18,3)*ROUND(G18,3),3)</f>
      </c>
      <c r="O18">
        <f>(I18*21)/100</f>
      </c>
      <c t="s">
        <v>22</v>
      </c>
    </row>
    <row r="19" spans="1:5" ht="12.75">
      <c r="A19" s="33" t="s">
        <v>49</v>
      </c>
      <c r="E19" s="34" t="s">
        <v>527</v>
      </c>
    </row>
    <row r="20" spans="1:5" ht="140.25">
      <c r="A20" s="35" t="s">
        <v>51</v>
      </c>
      <c r="E20" s="36" t="s">
        <v>528</v>
      </c>
    </row>
    <row r="21" spans="1:5" ht="63.75">
      <c r="A21" t="s">
        <v>53</v>
      </c>
      <c r="E21" s="34" t="s">
        <v>529</v>
      </c>
    </row>
    <row r="22" spans="1:16" ht="12.75">
      <c r="A22" s="25" t="s">
        <v>44</v>
      </c>
      <c s="29" t="s">
        <v>32</v>
      </c>
      <c s="29" t="s">
        <v>530</v>
      </c>
      <c s="25" t="s">
        <v>46</v>
      </c>
      <c s="30" t="s">
        <v>531</v>
      </c>
      <c s="31" t="s">
        <v>76</v>
      </c>
      <c s="32">
        <v>16</v>
      </c>
      <c s="32">
        <v>0</v>
      </c>
      <c s="32">
        <f>ROUND(ROUND(H22,3)*ROUND(G22,3),3)</f>
      </c>
      <c r="O22">
        <f>(I22*21)/100</f>
      </c>
      <c t="s">
        <v>22</v>
      </c>
    </row>
    <row r="23" spans="1:5" ht="12.75">
      <c r="A23" s="33" t="s">
        <v>49</v>
      </c>
      <c r="E23" s="34" t="s">
        <v>46</v>
      </c>
    </row>
    <row r="24" spans="1:5" ht="12.75">
      <c r="A24" s="35" t="s">
        <v>51</v>
      </c>
      <c r="E24" s="36" t="s">
        <v>532</v>
      </c>
    </row>
    <row r="25" spans="1:5" ht="25.5">
      <c r="A25" t="s">
        <v>53</v>
      </c>
      <c r="E25" s="34" t="s">
        <v>533</v>
      </c>
    </row>
    <row r="26" spans="1:16" ht="12.75">
      <c r="A26" s="25" t="s">
        <v>44</v>
      </c>
      <c s="29" t="s">
        <v>34</v>
      </c>
      <c s="29" t="s">
        <v>534</v>
      </c>
      <c s="25" t="s">
        <v>46</v>
      </c>
      <c s="30" t="s">
        <v>535</v>
      </c>
      <c s="31" t="s">
        <v>536</v>
      </c>
      <c s="32">
        <v>1920</v>
      </c>
      <c s="32">
        <v>0</v>
      </c>
      <c s="32">
        <f>ROUND(ROUND(H26,3)*ROUND(G26,3),3)</f>
      </c>
      <c r="O26">
        <f>(I26*21)/100</f>
      </c>
      <c t="s">
        <v>22</v>
      </c>
    </row>
    <row r="27" spans="1:5" ht="12.75">
      <c r="A27" s="33" t="s">
        <v>49</v>
      </c>
      <c r="E27" s="34" t="s">
        <v>537</v>
      </c>
    </row>
    <row r="28" spans="1:5" ht="12.75">
      <c r="A28" s="35" t="s">
        <v>51</v>
      </c>
      <c r="E28" s="36" t="s">
        <v>538</v>
      </c>
    </row>
    <row r="29" spans="1:5" ht="25.5">
      <c r="A29" t="s">
        <v>53</v>
      </c>
      <c r="E29" s="34" t="s">
        <v>539</v>
      </c>
    </row>
    <row r="30" spans="1:16" ht="12.75">
      <c r="A30" s="25" t="s">
        <v>44</v>
      </c>
      <c s="29" t="s">
        <v>36</v>
      </c>
      <c s="29" t="s">
        <v>540</v>
      </c>
      <c s="25" t="s">
        <v>46</v>
      </c>
      <c s="30" t="s">
        <v>541</v>
      </c>
      <c s="31" t="s">
        <v>76</v>
      </c>
      <c s="32">
        <v>2</v>
      </c>
      <c s="32">
        <v>0</v>
      </c>
      <c s="32">
        <f>ROUND(ROUND(H30,3)*ROUND(G30,3),3)</f>
      </c>
      <c r="O30">
        <f>(I30*21)/100</f>
      </c>
      <c t="s">
        <v>22</v>
      </c>
    </row>
    <row r="31" spans="1:5" ht="12.75">
      <c r="A31" s="33" t="s">
        <v>49</v>
      </c>
      <c r="E31" s="34" t="s">
        <v>46</v>
      </c>
    </row>
    <row r="32" spans="1:5" ht="12.75">
      <c r="A32" s="35" t="s">
        <v>51</v>
      </c>
      <c r="E32" s="36" t="s">
        <v>78</v>
      </c>
    </row>
    <row r="33" spans="1:5" ht="76.5">
      <c r="A33" t="s">
        <v>53</v>
      </c>
      <c r="E33" s="34" t="s">
        <v>542</v>
      </c>
    </row>
    <row r="34" spans="1:16" ht="12.75">
      <c r="A34" s="25" t="s">
        <v>44</v>
      </c>
      <c s="29" t="s">
        <v>70</v>
      </c>
      <c s="29" t="s">
        <v>543</v>
      </c>
      <c s="25" t="s">
        <v>46</v>
      </c>
      <c s="30" t="s">
        <v>544</v>
      </c>
      <c s="31" t="s">
        <v>76</v>
      </c>
      <c s="32">
        <v>2</v>
      </c>
      <c s="32">
        <v>0</v>
      </c>
      <c s="32">
        <f>ROUND(ROUND(H34,3)*ROUND(G34,3),3)</f>
      </c>
      <c r="O34">
        <f>(I34*21)/100</f>
      </c>
      <c t="s">
        <v>22</v>
      </c>
    </row>
    <row r="35" spans="1:5" ht="12.75">
      <c r="A35" s="33" t="s">
        <v>49</v>
      </c>
      <c r="E35" s="34" t="s">
        <v>46</v>
      </c>
    </row>
    <row r="36" spans="1:5" ht="12.75">
      <c r="A36" s="35" t="s">
        <v>51</v>
      </c>
      <c r="E36" s="36" t="s">
        <v>545</v>
      </c>
    </row>
    <row r="37" spans="1:5" ht="25.5">
      <c r="A37" t="s">
        <v>53</v>
      </c>
      <c r="E37" s="34" t="s">
        <v>173</v>
      </c>
    </row>
    <row r="38" spans="1:16" ht="12.75">
      <c r="A38" s="25" t="s">
        <v>44</v>
      </c>
      <c s="29" t="s">
        <v>73</v>
      </c>
      <c s="29" t="s">
        <v>546</v>
      </c>
      <c s="25" t="s">
        <v>46</v>
      </c>
      <c s="30" t="s">
        <v>547</v>
      </c>
      <c s="31" t="s">
        <v>536</v>
      </c>
      <c s="32">
        <v>240</v>
      </c>
      <c s="32">
        <v>0</v>
      </c>
      <c s="32">
        <f>ROUND(ROUND(H38,3)*ROUND(G38,3),3)</f>
      </c>
      <c r="O38">
        <f>(I38*21)/100</f>
      </c>
      <c t="s">
        <v>22</v>
      </c>
    </row>
    <row r="39" spans="1:5" ht="12.75">
      <c r="A39" s="33" t="s">
        <v>49</v>
      </c>
      <c r="E39" s="34" t="s">
        <v>548</v>
      </c>
    </row>
    <row r="40" spans="1:5" ht="12.75">
      <c r="A40" s="35" t="s">
        <v>51</v>
      </c>
      <c r="E40" s="36" t="s">
        <v>549</v>
      </c>
    </row>
    <row r="41" spans="1:5" ht="25.5">
      <c r="A41" t="s">
        <v>53</v>
      </c>
      <c r="E41" s="34" t="s">
        <v>550</v>
      </c>
    </row>
    <row r="42" spans="1:16" ht="12.75">
      <c r="A42" s="25" t="s">
        <v>44</v>
      </c>
      <c s="29" t="s">
        <v>39</v>
      </c>
      <c s="29" t="s">
        <v>551</v>
      </c>
      <c s="25" t="s">
        <v>46</v>
      </c>
      <c s="30" t="s">
        <v>552</v>
      </c>
      <c s="31" t="s">
        <v>76</v>
      </c>
      <c s="32">
        <v>2</v>
      </c>
      <c s="32">
        <v>0</v>
      </c>
      <c s="32">
        <f>ROUND(ROUND(H42,3)*ROUND(G42,3),3)</f>
      </c>
      <c r="O42">
        <f>(I42*21)/100</f>
      </c>
      <c t="s">
        <v>22</v>
      </c>
    </row>
    <row r="43" spans="1:5" ht="12.75">
      <c r="A43" s="33" t="s">
        <v>49</v>
      </c>
      <c r="E43" s="34" t="s">
        <v>46</v>
      </c>
    </row>
    <row r="44" spans="1:5" ht="12.75">
      <c r="A44" s="35" t="s">
        <v>51</v>
      </c>
      <c r="E44" s="36" t="s">
        <v>78</v>
      </c>
    </row>
    <row r="45" spans="1:5" ht="63.75">
      <c r="A45" t="s">
        <v>53</v>
      </c>
      <c r="E45" s="34" t="s">
        <v>553</v>
      </c>
    </row>
    <row r="46" spans="1:16" ht="12.75">
      <c r="A46" s="25" t="s">
        <v>44</v>
      </c>
      <c s="29" t="s">
        <v>41</v>
      </c>
      <c s="29" t="s">
        <v>554</v>
      </c>
      <c s="25" t="s">
        <v>46</v>
      </c>
      <c s="30" t="s">
        <v>555</v>
      </c>
      <c s="31" t="s">
        <v>76</v>
      </c>
      <c s="32">
        <v>2</v>
      </c>
      <c s="32">
        <v>0</v>
      </c>
      <c s="32">
        <f>ROUND(ROUND(H46,3)*ROUND(G46,3),3)</f>
      </c>
      <c r="O46">
        <f>(I46*21)/100</f>
      </c>
      <c t="s">
        <v>22</v>
      </c>
    </row>
    <row r="47" spans="1:5" ht="12.75">
      <c r="A47" s="33" t="s">
        <v>49</v>
      </c>
      <c r="E47" s="34" t="s">
        <v>46</v>
      </c>
    </row>
    <row r="48" spans="1:5" ht="12.75">
      <c r="A48" s="35" t="s">
        <v>51</v>
      </c>
      <c r="E48" s="36" t="s">
        <v>556</v>
      </c>
    </row>
    <row r="49" spans="1:5" ht="25.5">
      <c r="A49" t="s">
        <v>53</v>
      </c>
      <c r="E49" s="34" t="s">
        <v>173</v>
      </c>
    </row>
    <row r="50" spans="1:16" ht="12.75">
      <c r="A50" s="25" t="s">
        <v>44</v>
      </c>
      <c s="29" t="s">
        <v>87</v>
      </c>
      <c s="29" t="s">
        <v>557</v>
      </c>
      <c s="25" t="s">
        <v>46</v>
      </c>
      <c s="30" t="s">
        <v>558</v>
      </c>
      <c s="31" t="s">
        <v>536</v>
      </c>
      <c s="32">
        <v>240</v>
      </c>
      <c s="32">
        <v>0</v>
      </c>
      <c s="32">
        <f>ROUND(ROUND(H50,3)*ROUND(G50,3),3)</f>
      </c>
      <c r="O50">
        <f>(I50*21)/100</f>
      </c>
      <c t="s">
        <v>22</v>
      </c>
    </row>
    <row r="51" spans="1:5" ht="12.75">
      <c r="A51" s="33" t="s">
        <v>49</v>
      </c>
      <c r="E51" s="34" t="s">
        <v>559</v>
      </c>
    </row>
    <row r="52" spans="1:5" ht="12.75">
      <c r="A52" s="35" t="s">
        <v>51</v>
      </c>
      <c r="E52" s="36" t="s">
        <v>560</v>
      </c>
    </row>
    <row r="53" spans="1:5" ht="25.5">
      <c r="A53" t="s">
        <v>53</v>
      </c>
      <c r="E53" s="34" t="s">
        <v>550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0+O8+O53+O106+O155+O180+O233+O246+O251+O288+O297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561</v>
      </c>
      <c s="37">
        <f>0+I8+I53+I106+I155+I180+I233+I246+I251+I288+I297</f>
      </c>
      <c r="O3" t="s">
        <v>18</v>
      </c>
      <c t="s">
        <v>21</v>
      </c>
    </row>
    <row r="4" spans="1:16" ht="15" customHeight="1">
      <c r="A4" t="s">
        <v>16</v>
      </c>
      <c s="16" t="s">
        <v>17</v>
      </c>
      <c s="17" t="s">
        <v>561</v>
      </c>
      <c s="6"/>
      <c s="18" t="s">
        <v>562</v>
      </c>
      <c s="6"/>
      <c s="6"/>
      <c s="19"/>
      <c s="19"/>
      <c r="O4" t="s">
        <v>19</v>
      </c>
      <c t="s">
        <v>21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0+I9+I13+I17+I21+I25+I29+I33+I37+I41+I45+I49</f>
      </c>
      <c>
        <f>0+O9+O13+O17+O21+O25+O29+O33+O37+O41+O45+O49</f>
      </c>
    </row>
    <row r="9" spans="1:16" ht="12.75">
      <c r="A9" s="25" t="s">
        <v>44</v>
      </c>
      <c s="29" t="s">
        <v>28</v>
      </c>
      <c s="29" t="s">
        <v>93</v>
      </c>
      <c s="25" t="s">
        <v>28</v>
      </c>
      <c s="30" t="s">
        <v>94</v>
      </c>
      <c s="31" t="s">
        <v>95</v>
      </c>
      <c s="32">
        <v>1077.264</v>
      </c>
      <c s="32">
        <v>0</v>
      </c>
      <c s="32">
        <f>ROUND(ROUND(H9,3)*ROUND(G9,3),3)</f>
      </c>
      <c r="O9">
        <f>(I9*21)/100</f>
      </c>
      <c t="s">
        <v>22</v>
      </c>
    </row>
    <row r="10" spans="1:5" ht="63.75">
      <c r="A10" s="33" t="s">
        <v>49</v>
      </c>
      <c r="E10" s="34" t="s">
        <v>563</v>
      </c>
    </row>
    <row r="11" spans="1:5" ht="63.75">
      <c r="A11" s="35" t="s">
        <v>51</v>
      </c>
      <c r="E11" s="36" t="s">
        <v>564</v>
      </c>
    </row>
    <row r="12" spans="1:5" ht="25.5">
      <c r="A12" t="s">
        <v>53</v>
      </c>
      <c r="E12" s="34" t="s">
        <v>98</v>
      </c>
    </row>
    <row r="13" spans="1:16" ht="12.75">
      <c r="A13" s="25" t="s">
        <v>44</v>
      </c>
      <c s="29" t="s">
        <v>22</v>
      </c>
      <c s="29" t="s">
        <v>93</v>
      </c>
      <c s="25" t="s">
        <v>22</v>
      </c>
      <c s="30" t="s">
        <v>94</v>
      </c>
      <c s="31" t="s">
        <v>95</v>
      </c>
      <c s="32">
        <v>5.698</v>
      </c>
      <c s="32">
        <v>0</v>
      </c>
      <c s="32">
        <f>ROUND(ROUND(H13,3)*ROUND(G13,3),3)</f>
      </c>
      <c r="O13">
        <f>(I13*21)/100</f>
      </c>
      <c t="s">
        <v>22</v>
      </c>
    </row>
    <row r="14" spans="1:5" ht="25.5">
      <c r="A14" s="33" t="s">
        <v>49</v>
      </c>
      <c r="E14" s="34" t="s">
        <v>565</v>
      </c>
    </row>
    <row r="15" spans="1:5" ht="12.75">
      <c r="A15" s="35" t="s">
        <v>51</v>
      </c>
      <c r="E15" s="36" t="s">
        <v>566</v>
      </c>
    </row>
    <row r="16" spans="1:5" ht="25.5">
      <c r="A16" t="s">
        <v>53</v>
      </c>
      <c r="E16" s="34" t="s">
        <v>98</v>
      </c>
    </row>
    <row r="17" spans="1:16" ht="12.75">
      <c r="A17" s="25" t="s">
        <v>44</v>
      </c>
      <c s="29" t="s">
        <v>21</v>
      </c>
      <c s="29" t="s">
        <v>93</v>
      </c>
      <c s="25" t="s">
        <v>21</v>
      </c>
      <c s="30" t="s">
        <v>94</v>
      </c>
      <c s="31" t="s">
        <v>95</v>
      </c>
      <c s="32">
        <v>2.625</v>
      </c>
      <c s="32">
        <v>0</v>
      </c>
      <c s="32">
        <f>ROUND(ROUND(H17,3)*ROUND(G17,3),3)</f>
      </c>
      <c r="O17">
        <f>(I17*21)/100</f>
      </c>
      <c t="s">
        <v>22</v>
      </c>
    </row>
    <row r="18" spans="1:5" ht="25.5">
      <c r="A18" s="33" t="s">
        <v>49</v>
      </c>
      <c r="E18" s="34" t="s">
        <v>567</v>
      </c>
    </row>
    <row r="19" spans="1:5" ht="12.75">
      <c r="A19" s="35" t="s">
        <v>51</v>
      </c>
      <c r="E19" s="36" t="s">
        <v>568</v>
      </c>
    </row>
    <row r="20" spans="1:5" ht="25.5">
      <c r="A20" t="s">
        <v>53</v>
      </c>
      <c r="E20" s="34" t="s">
        <v>98</v>
      </c>
    </row>
    <row r="21" spans="1:16" ht="12.75">
      <c r="A21" s="25" t="s">
        <v>44</v>
      </c>
      <c s="29" t="s">
        <v>32</v>
      </c>
      <c s="29" t="s">
        <v>569</v>
      </c>
      <c s="25" t="s">
        <v>46</v>
      </c>
      <c s="30" t="s">
        <v>570</v>
      </c>
      <c s="31" t="s">
        <v>48</v>
      </c>
      <c s="32">
        <v>1</v>
      </c>
      <c s="32">
        <v>0</v>
      </c>
      <c s="32">
        <f>ROUND(ROUND(H21,3)*ROUND(G21,3),3)</f>
      </c>
      <c r="O21">
        <f>(I21*21)/100</f>
      </c>
      <c t="s">
        <v>22</v>
      </c>
    </row>
    <row r="22" spans="1:5" ht="12.75">
      <c r="A22" s="33" t="s">
        <v>49</v>
      </c>
      <c r="E22" s="34" t="s">
        <v>571</v>
      </c>
    </row>
    <row r="23" spans="1:5" ht="12.75">
      <c r="A23" s="35" t="s">
        <v>51</v>
      </c>
      <c r="E23" s="36" t="s">
        <v>52</v>
      </c>
    </row>
    <row r="24" spans="1:5" ht="12.75">
      <c r="A24" t="s">
        <v>53</v>
      </c>
      <c r="E24" s="34" t="s">
        <v>572</v>
      </c>
    </row>
    <row r="25" spans="1:16" ht="12.75">
      <c r="A25" s="25" t="s">
        <v>44</v>
      </c>
      <c s="29" t="s">
        <v>34</v>
      </c>
      <c s="29" t="s">
        <v>573</v>
      </c>
      <c s="25" t="s">
        <v>163</v>
      </c>
      <c s="30" t="s">
        <v>574</v>
      </c>
      <c s="31" t="s">
        <v>48</v>
      </c>
      <c s="32">
        <v>2</v>
      </c>
      <c s="32">
        <v>0</v>
      </c>
      <c s="32">
        <f>ROUND(ROUND(H25,3)*ROUND(G25,3),3)</f>
      </c>
      <c r="O25">
        <f>(I25*21)/100</f>
      </c>
      <c t="s">
        <v>22</v>
      </c>
    </row>
    <row r="26" spans="1:5" ht="140.25">
      <c r="A26" s="33" t="s">
        <v>49</v>
      </c>
      <c r="E26" s="34" t="s">
        <v>575</v>
      </c>
    </row>
    <row r="27" spans="1:5" ht="12.75">
      <c r="A27" s="35" t="s">
        <v>51</v>
      </c>
      <c r="E27" s="36" t="s">
        <v>78</v>
      </c>
    </row>
    <row r="28" spans="1:5" ht="12.75">
      <c r="A28" t="s">
        <v>53</v>
      </c>
      <c r="E28" s="34" t="s">
        <v>519</v>
      </c>
    </row>
    <row r="29" spans="1:16" ht="12.75">
      <c r="A29" s="25" t="s">
        <v>44</v>
      </c>
      <c s="29" t="s">
        <v>36</v>
      </c>
      <c s="29" t="s">
        <v>576</v>
      </c>
      <c s="25" t="s">
        <v>46</v>
      </c>
      <c s="30" t="s">
        <v>577</v>
      </c>
      <c s="31" t="s">
        <v>76</v>
      </c>
      <c s="32">
        <v>1</v>
      </c>
      <c s="32">
        <v>0</v>
      </c>
      <c s="32">
        <f>ROUND(ROUND(H29,3)*ROUND(G29,3),3)</f>
      </c>
      <c r="O29">
        <f>(I29*21)/100</f>
      </c>
      <c t="s">
        <v>22</v>
      </c>
    </row>
    <row r="30" spans="1:5" ht="12.75">
      <c r="A30" s="33" t="s">
        <v>49</v>
      </c>
      <c r="E30" s="34" t="s">
        <v>578</v>
      </c>
    </row>
    <row r="31" spans="1:5" ht="12.75">
      <c r="A31" s="35" t="s">
        <v>51</v>
      </c>
      <c r="E31" s="36" t="s">
        <v>52</v>
      </c>
    </row>
    <row r="32" spans="1:5" ht="12.75">
      <c r="A32" t="s">
        <v>53</v>
      </c>
      <c r="E32" s="34" t="s">
        <v>62</v>
      </c>
    </row>
    <row r="33" spans="1:16" ht="12.75">
      <c r="A33" s="25" t="s">
        <v>44</v>
      </c>
      <c s="29" t="s">
        <v>70</v>
      </c>
      <c s="29" t="s">
        <v>579</v>
      </c>
      <c s="25" t="s">
        <v>46</v>
      </c>
      <c s="30" t="s">
        <v>580</v>
      </c>
      <c s="31" t="s">
        <v>48</v>
      </c>
      <c s="32">
        <v>1</v>
      </c>
      <c s="32">
        <v>0</v>
      </c>
      <c s="32">
        <f>ROUND(ROUND(H33,3)*ROUND(G33,3),3)</f>
      </c>
      <c r="O33">
        <f>(I33*21)/100</f>
      </c>
      <c t="s">
        <v>22</v>
      </c>
    </row>
    <row r="34" spans="1:5" ht="12.75">
      <c r="A34" s="33" t="s">
        <v>49</v>
      </c>
      <c r="E34" s="34" t="s">
        <v>581</v>
      </c>
    </row>
    <row r="35" spans="1:5" ht="12.75">
      <c r="A35" s="35" t="s">
        <v>51</v>
      </c>
      <c r="E35" s="36" t="s">
        <v>52</v>
      </c>
    </row>
    <row r="36" spans="1:5" ht="12.75">
      <c r="A36" t="s">
        <v>53</v>
      </c>
      <c r="E36" s="34" t="s">
        <v>62</v>
      </c>
    </row>
    <row r="37" spans="1:16" ht="12.75">
      <c r="A37" s="25" t="s">
        <v>44</v>
      </c>
      <c s="29" t="s">
        <v>73</v>
      </c>
      <c s="29" t="s">
        <v>582</v>
      </c>
      <c s="25" t="s">
        <v>46</v>
      </c>
      <c s="30" t="s">
        <v>583</v>
      </c>
      <c s="31" t="s">
        <v>76</v>
      </c>
      <c s="32">
        <v>1</v>
      </c>
      <c s="32">
        <v>0</v>
      </c>
      <c s="32">
        <f>ROUND(ROUND(H37,3)*ROUND(G37,3),3)</f>
      </c>
      <c r="O37">
        <f>(I37*21)/100</f>
      </c>
      <c t="s">
        <v>22</v>
      </c>
    </row>
    <row r="38" spans="1:5" ht="12.75">
      <c r="A38" s="33" t="s">
        <v>49</v>
      </c>
      <c r="E38" s="34" t="s">
        <v>584</v>
      </c>
    </row>
    <row r="39" spans="1:5" ht="12.75">
      <c r="A39" s="35" t="s">
        <v>51</v>
      </c>
      <c r="E39" s="36" t="s">
        <v>52</v>
      </c>
    </row>
    <row r="40" spans="1:5" ht="51">
      <c r="A40" t="s">
        <v>53</v>
      </c>
      <c r="E40" s="34" t="s">
        <v>585</v>
      </c>
    </row>
    <row r="41" spans="1:16" ht="12.75">
      <c r="A41" s="25" t="s">
        <v>44</v>
      </c>
      <c s="29" t="s">
        <v>39</v>
      </c>
      <c s="29" t="s">
        <v>586</v>
      </c>
      <c s="25" t="s">
        <v>28</v>
      </c>
      <c s="30" t="s">
        <v>587</v>
      </c>
      <c s="31" t="s">
        <v>48</v>
      </c>
      <c s="32">
        <v>1</v>
      </c>
      <c s="32">
        <v>0</v>
      </c>
      <c s="32">
        <f>ROUND(ROUND(H41,3)*ROUND(G41,3),3)</f>
      </c>
      <c r="O41">
        <f>(I41*21)/100</f>
      </c>
      <c t="s">
        <v>22</v>
      </c>
    </row>
    <row r="42" spans="1:5" ht="102">
      <c r="A42" s="33" t="s">
        <v>49</v>
      </c>
      <c r="E42" s="34" t="s">
        <v>588</v>
      </c>
    </row>
    <row r="43" spans="1:5" ht="12.75">
      <c r="A43" s="35" t="s">
        <v>51</v>
      </c>
      <c r="E43" s="36" t="s">
        <v>52</v>
      </c>
    </row>
    <row r="44" spans="1:5" ht="12.75">
      <c r="A44" t="s">
        <v>53</v>
      </c>
      <c r="E44" s="34" t="s">
        <v>589</v>
      </c>
    </row>
    <row r="45" spans="1:16" ht="12.75">
      <c r="A45" s="25" t="s">
        <v>44</v>
      </c>
      <c s="29" t="s">
        <v>41</v>
      </c>
      <c s="29" t="s">
        <v>586</v>
      </c>
      <c s="25" t="s">
        <v>22</v>
      </c>
      <c s="30" t="s">
        <v>587</v>
      </c>
      <c s="31" t="s">
        <v>48</v>
      </c>
      <c s="32">
        <v>1</v>
      </c>
      <c s="32">
        <v>0</v>
      </c>
      <c s="32">
        <f>ROUND(ROUND(H45,3)*ROUND(G45,3),3)</f>
      </c>
      <c r="O45">
        <f>(I45*21)/100</f>
      </c>
      <c t="s">
        <v>22</v>
      </c>
    </row>
    <row r="46" spans="1:5" ht="51">
      <c r="A46" s="33" t="s">
        <v>49</v>
      </c>
      <c r="E46" s="34" t="s">
        <v>590</v>
      </c>
    </row>
    <row r="47" spans="1:5" ht="12.75">
      <c r="A47" s="35" t="s">
        <v>51</v>
      </c>
      <c r="E47" s="36" t="s">
        <v>52</v>
      </c>
    </row>
    <row r="48" spans="1:5" ht="12.75">
      <c r="A48" t="s">
        <v>53</v>
      </c>
      <c r="E48" s="34" t="s">
        <v>589</v>
      </c>
    </row>
    <row r="49" spans="1:16" ht="12.75">
      <c r="A49" s="25" t="s">
        <v>44</v>
      </c>
      <c s="29" t="s">
        <v>87</v>
      </c>
      <c s="29" t="s">
        <v>591</v>
      </c>
      <c s="25" t="s">
        <v>46</v>
      </c>
      <c s="30" t="s">
        <v>592</v>
      </c>
      <c s="31" t="s">
        <v>48</v>
      </c>
      <c s="32">
        <v>1</v>
      </c>
      <c s="32">
        <v>0</v>
      </c>
      <c s="32">
        <f>ROUND(ROUND(H49,3)*ROUND(G49,3),3)</f>
      </c>
      <c r="O49">
        <f>(I49*21)/100</f>
      </c>
      <c t="s">
        <v>22</v>
      </c>
    </row>
    <row r="50" spans="1:5" ht="25.5">
      <c r="A50" s="33" t="s">
        <v>49</v>
      </c>
      <c r="E50" s="34" t="s">
        <v>593</v>
      </c>
    </row>
    <row r="51" spans="1:5" ht="12.75">
      <c r="A51" s="35" t="s">
        <v>51</v>
      </c>
      <c r="E51" s="36" t="s">
        <v>52</v>
      </c>
    </row>
    <row r="52" spans="1:5" ht="12.75">
      <c r="A52" t="s">
        <v>53</v>
      </c>
      <c r="E52" s="34" t="s">
        <v>594</v>
      </c>
    </row>
    <row r="53" spans="1:18" ht="12.75" customHeight="1">
      <c r="A53" s="6" t="s">
        <v>42</v>
      </c>
      <c s="6"/>
      <c s="39" t="s">
        <v>28</v>
      </c>
      <c s="6"/>
      <c s="27" t="s">
        <v>111</v>
      </c>
      <c s="6"/>
      <c s="6"/>
      <c s="6"/>
      <c s="40">
        <f>0+Q53</f>
      </c>
      <c r="O53">
        <f>0+R53</f>
      </c>
      <c r="Q53">
        <f>0+I54+I58+I62+I66+I70+I74+I78+I82+I86+I90+I94+I98+I102</f>
      </c>
      <c>
        <f>0+O54+O58+O62+O66+O70+O74+O78+O82+O86+O90+O94+O98+O102</f>
      </c>
    </row>
    <row r="54" spans="1:16" ht="12.75">
      <c r="A54" s="25" t="s">
        <v>44</v>
      </c>
      <c s="29" t="s">
        <v>132</v>
      </c>
      <c s="29" t="s">
        <v>203</v>
      </c>
      <c s="25" t="s">
        <v>46</v>
      </c>
      <c s="30" t="s">
        <v>204</v>
      </c>
      <c s="31" t="s">
        <v>151</v>
      </c>
      <c s="32">
        <v>15.6</v>
      </c>
      <c s="32">
        <v>0</v>
      </c>
      <c s="32">
        <f>ROUND(ROUND(H54,3)*ROUND(G54,3),3)</f>
      </c>
      <c r="O54">
        <f>(I54*21)/100</f>
      </c>
      <c t="s">
        <v>22</v>
      </c>
    </row>
    <row r="55" spans="1:5" ht="25.5">
      <c r="A55" s="33" t="s">
        <v>49</v>
      </c>
      <c r="E55" s="34" t="s">
        <v>595</v>
      </c>
    </row>
    <row r="56" spans="1:5" ht="12.75">
      <c r="A56" s="35" t="s">
        <v>51</v>
      </c>
      <c r="E56" s="36" t="s">
        <v>596</v>
      </c>
    </row>
    <row r="57" spans="1:5" ht="25.5">
      <c r="A57" t="s">
        <v>53</v>
      </c>
      <c r="E57" s="34" t="s">
        <v>207</v>
      </c>
    </row>
    <row r="58" spans="1:16" ht="12.75">
      <c r="A58" s="25" t="s">
        <v>44</v>
      </c>
      <c s="29" t="s">
        <v>137</v>
      </c>
      <c s="29" t="s">
        <v>208</v>
      </c>
      <c s="25" t="s">
        <v>46</v>
      </c>
      <c s="30" t="s">
        <v>209</v>
      </c>
      <c s="31" t="s">
        <v>151</v>
      </c>
      <c s="32">
        <v>62.33</v>
      </c>
      <c s="32">
        <v>0</v>
      </c>
      <c s="32">
        <f>ROUND(ROUND(H58,3)*ROUND(G58,3),3)</f>
      </c>
      <c r="O58">
        <f>(I58*21)/100</f>
      </c>
      <c t="s">
        <v>22</v>
      </c>
    </row>
    <row r="59" spans="1:5" ht="12.75">
      <c r="A59" s="33" t="s">
        <v>49</v>
      </c>
      <c r="E59" s="34" t="s">
        <v>597</v>
      </c>
    </row>
    <row r="60" spans="1:5" ht="63.75">
      <c r="A60" s="35" t="s">
        <v>51</v>
      </c>
      <c r="E60" s="36" t="s">
        <v>598</v>
      </c>
    </row>
    <row r="61" spans="1:5" ht="25.5">
      <c r="A61" t="s">
        <v>53</v>
      </c>
      <c r="E61" s="34" t="s">
        <v>207</v>
      </c>
    </row>
    <row r="62" spans="1:16" ht="12.75">
      <c r="A62" s="25" t="s">
        <v>44</v>
      </c>
      <c s="29" t="s">
        <v>143</v>
      </c>
      <c s="29" t="s">
        <v>599</v>
      </c>
      <c s="25" t="s">
        <v>46</v>
      </c>
      <c s="30" t="s">
        <v>600</v>
      </c>
      <c s="31" t="s">
        <v>151</v>
      </c>
      <c s="32">
        <v>51</v>
      </c>
      <c s="32">
        <v>0</v>
      </c>
      <c s="32">
        <f>ROUND(ROUND(H62,3)*ROUND(G62,3),3)</f>
      </c>
      <c r="O62">
        <f>(I62*21)/100</f>
      </c>
      <c t="s">
        <v>22</v>
      </c>
    </row>
    <row r="63" spans="1:5" ht="25.5">
      <c r="A63" s="33" t="s">
        <v>49</v>
      </c>
      <c r="E63" s="34" t="s">
        <v>601</v>
      </c>
    </row>
    <row r="64" spans="1:5" ht="12.75">
      <c r="A64" s="35" t="s">
        <v>51</v>
      </c>
      <c r="E64" s="36" t="s">
        <v>602</v>
      </c>
    </row>
    <row r="65" spans="1:5" ht="38.25">
      <c r="A65" t="s">
        <v>53</v>
      </c>
      <c r="E65" s="34" t="s">
        <v>603</v>
      </c>
    </row>
    <row r="66" spans="1:16" ht="12.75">
      <c r="A66" s="25" t="s">
        <v>44</v>
      </c>
      <c s="29" t="s">
        <v>148</v>
      </c>
      <c s="29" t="s">
        <v>604</v>
      </c>
      <c s="25" t="s">
        <v>46</v>
      </c>
      <c s="30" t="s">
        <v>605</v>
      </c>
      <c s="31" t="s">
        <v>128</v>
      </c>
      <c s="32">
        <v>197.352</v>
      </c>
      <c s="32">
        <v>0</v>
      </c>
      <c s="32">
        <f>ROUND(ROUND(H66,3)*ROUND(G66,3),3)</f>
      </c>
      <c r="O66">
        <f>(I66*21)/100</f>
      </c>
      <c t="s">
        <v>22</v>
      </c>
    </row>
    <row r="67" spans="1:5" ht="12.75">
      <c r="A67" s="33" t="s">
        <v>49</v>
      </c>
      <c r="E67" s="34" t="s">
        <v>606</v>
      </c>
    </row>
    <row r="68" spans="1:5" ht="12.75">
      <c r="A68" s="35" t="s">
        <v>51</v>
      </c>
      <c r="E68" s="36" t="s">
        <v>607</v>
      </c>
    </row>
    <row r="69" spans="1:5" ht="306">
      <c r="A69" t="s">
        <v>53</v>
      </c>
      <c r="E69" s="34" t="s">
        <v>219</v>
      </c>
    </row>
    <row r="70" spans="1:16" ht="12.75">
      <c r="A70" s="25" t="s">
        <v>44</v>
      </c>
      <c s="29" t="s">
        <v>155</v>
      </c>
      <c s="29" t="s">
        <v>608</v>
      </c>
      <c s="25" t="s">
        <v>46</v>
      </c>
      <c s="30" t="s">
        <v>609</v>
      </c>
      <c s="31" t="s">
        <v>128</v>
      </c>
      <c s="32">
        <v>13</v>
      </c>
      <c s="32">
        <v>0</v>
      </c>
      <c s="32">
        <f>ROUND(ROUND(H70,3)*ROUND(G70,3),3)</f>
      </c>
      <c r="O70">
        <f>(I70*21)/100</f>
      </c>
      <c t="s">
        <v>22</v>
      </c>
    </row>
    <row r="71" spans="1:5" ht="25.5">
      <c r="A71" s="33" t="s">
        <v>49</v>
      </c>
      <c r="E71" s="34" t="s">
        <v>610</v>
      </c>
    </row>
    <row r="72" spans="1:5" ht="12.75">
      <c r="A72" s="35" t="s">
        <v>51</v>
      </c>
      <c r="E72" s="36" t="s">
        <v>611</v>
      </c>
    </row>
    <row r="73" spans="1:5" ht="25.5">
      <c r="A73" t="s">
        <v>53</v>
      </c>
      <c r="E73" s="34" t="s">
        <v>228</v>
      </c>
    </row>
    <row r="74" spans="1:16" ht="12.75">
      <c r="A74" s="25" t="s">
        <v>44</v>
      </c>
      <c s="29" t="s">
        <v>161</v>
      </c>
      <c s="29" t="s">
        <v>612</v>
      </c>
      <c s="25" t="s">
        <v>28</v>
      </c>
      <c s="30" t="s">
        <v>613</v>
      </c>
      <c s="31" t="s">
        <v>128</v>
      </c>
      <c s="32">
        <v>472.877</v>
      </c>
      <c s="32">
        <v>0</v>
      </c>
      <c s="32">
        <f>ROUND(ROUND(H74,3)*ROUND(G74,3),3)</f>
      </c>
      <c r="O74">
        <f>(I74*21)/100</f>
      </c>
      <c t="s">
        <v>22</v>
      </c>
    </row>
    <row r="75" spans="1:5" ht="63.75">
      <c r="A75" s="33" t="s">
        <v>49</v>
      </c>
      <c r="E75" s="34" t="s">
        <v>614</v>
      </c>
    </row>
    <row r="76" spans="1:5" ht="114.75">
      <c r="A76" s="35" t="s">
        <v>51</v>
      </c>
      <c r="E76" s="36" t="s">
        <v>615</v>
      </c>
    </row>
    <row r="77" spans="1:5" ht="318.75">
      <c r="A77" t="s">
        <v>53</v>
      </c>
      <c r="E77" s="34" t="s">
        <v>232</v>
      </c>
    </row>
    <row r="78" spans="1:16" ht="12.75">
      <c r="A78" s="25" t="s">
        <v>44</v>
      </c>
      <c s="29" t="s">
        <v>168</v>
      </c>
      <c s="29" t="s">
        <v>612</v>
      </c>
      <c s="25" t="s">
        <v>22</v>
      </c>
      <c s="30" t="s">
        <v>613</v>
      </c>
      <c s="31" t="s">
        <v>128</v>
      </c>
      <c s="32">
        <v>197.352</v>
      </c>
      <c s="32">
        <v>0</v>
      </c>
      <c s="32">
        <f>ROUND(ROUND(H78,3)*ROUND(G78,3),3)</f>
      </c>
      <c r="O78">
        <f>(I78*21)/100</f>
      </c>
      <c t="s">
        <v>22</v>
      </c>
    </row>
    <row r="79" spans="1:5" ht="12.75">
      <c r="A79" s="33" t="s">
        <v>49</v>
      </c>
      <c r="E79" s="34" t="s">
        <v>616</v>
      </c>
    </row>
    <row r="80" spans="1:5" ht="12.75">
      <c r="A80" s="35" t="s">
        <v>51</v>
      </c>
      <c r="E80" s="36" t="s">
        <v>617</v>
      </c>
    </row>
    <row r="81" spans="1:5" ht="318.75">
      <c r="A81" t="s">
        <v>53</v>
      </c>
      <c r="E81" s="34" t="s">
        <v>232</v>
      </c>
    </row>
    <row r="82" spans="1:16" ht="12.75">
      <c r="A82" s="25" t="s">
        <v>44</v>
      </c>
      <c s="29" t="s">
        <v>174</v>
      </c>
      <c s="29" t="s">
        <v>618</v>
      </c>
      <c s="25" t="s">
        <v>46</v>
      </c>
      <c s="30" t="s">
        <v>619</v>
      </c>
      <c s="31" t="s">
        <v>128</v>
      </c>
      <c s="32">
        <v>197.352</v>
      </c>
      <c s="32">
        <v>0</v>
      </c>
      <c s="32">
        <f>ROUND(ROUND(H82,3)*ROUND(G82,3),3)</f>
      </c>
      <c r="O82">
        <f>(I82*21)/100</f>
      </c>
      <c t="s">
        <v>22</v>
      </c>
    </row>
    <row r="83" spans="1:5" ht="51">
      <c r="A83" s="33" t="s">
        <v>49</v>
      </c>
      <c r="E83" s="34" t="s">
        <v>620</v>
      </c>
    </row>
    <row r="84" spans="1:5" ht="38.25">
      <c r="A84" s="35" t="s">
        <v>51</v>
      </c>
      <c r="E84" s="36" t="s">
        <v>621</v>
      </c>
    </row>
    <row r="85" spans="1:5" ht="267.75">
      <c r="A85" t="s">
        <v>53</v>
      </c>
      <c r="E85" s="34" t="s">
        <v>622</v>
      </c>
    </row>
    <row r="86" spans="1:16" ht="12.75">
      <c r="A86" s="25" t="s">
        <v>44</v>
      </c>
      <c s="29" t="s">
        <v>180</v>
      </c>
      <c s="29" t="s">
        <v>233</v>
      </c>
      <c s="25" t="s">
        <v>46</v>
      </c>
      <c s="30" t="s">
        <v>234</v>
      </c>
      <c s="31" t="s">
        <v>128</v>
      </c>
      <c s="32">
        <v>670.229</v>
      </c>
      <c s="32">
        <v>0</v>
      </c>
      <c s="32">
        <f>ROUND(ROUND(H86,3)*ROUND(G86,3),3)</f>
      </c>
      <c r="O86">
        <f>(I86*21)/100</f>
      </c>
      <c t="s">
        <v>22</v>
      </c>
    </row>
    <row r="87" spans="1:5" ht="12.75">
      <c r="A87" s="33" t="s">
        <v>49</v>
      </c>
      <c r="E87" s="34" t="s">
        <v>46</v>
      </c>
    </row>
    <row r="88" spans="1:5" ht="38.25">
      <c r="A88" s="35" t="s">
        <v>51</v>
      </c>
      <c r="E88" s="36" t="s">
        <v>623</v>
      </c>
    </row>
    <row r="89" spans="1:5" ht="191.25">
      <c r="A89" t="s">
        <v>53</v>
      </c>
      <c r="E89" s="34" t="s">
        <v>237</v>
      </c>
    </row>
    <row r="90" spans="1:16" ht="12.75">
      <c r="A90" s="25" t="s">
        <v>44</v>
      </c>
      <c s="29" t="s">
        <v>184</v>
      </c>
      <c s="29" t="s">
        <v>624</v>
      </c>
      <c s="25" t="s">
        <v>28</v>
      </c>
      <c s="30" t="s">
        <v>625</v>
      </c>
      <c s="31" t="s">
        <v>128</v>
      </c>
      <c s="32">
        <v>92.397</v>
      </c>
      <c s="32">
        <v>0</v>
      </c>
      <c s="32">
        <f>ROUND(ROUND(H90,3)*ROUND(G90,3),3)</f>
      </c>
      <c r="O90">
        <f>(I90*21)/100</f>
      </c>
      <c t="s">
        <v>22</v>
      </c>
    </row>
    <row r="91" spans="1:5" ht="51">
      <c r="A91" s="33" t="s">
        <v>49</v>
      </c>
      <c r="E91" s="34" t="s">
        <v>626</v>
      </c>
    </row>
    <row r="92" spans="1:5" ht="178.5">
      <c r="A92" s="35" t="s">
        <v>51</v>
      </c>
      <c r="E92" s="36" t="s">
        <v>627</v>
      </c>
    </row>
    <row r="93" spans="1:5" ht="280.5">
      <c r="A93" t="s">
        <v>53</v>
      </c>
      <c r="E93" s="34" t="s">
        <v>628</v>
      </c>
    </row>
    <row r="94" spans="1:16" ht="12.75">
      <c r="A94" s="25" t="s">
        <v>44</v>
      </c>
      <c s="29" t="s">
        <v>188</v>
      </c>
      <c s="29" t="s">
        <v>624</v>
      </c>
      <c s="25" t="s">
        <v>22</v>
      </c>
      <c s="30" t="s">
        <v>625</v>
      </c>
      <c s="31" t="s">
        <v>128</v>
      </c>
      <c s="32">
        <v>137.352</v>
      </c>
      <c s="32">
        <v>0</v>
      </c>
      <c s="32">
        <f>ROUND(ROUND(H94,3)*ROUND(G94,3),3)</f>
      </c>
      <c r="O94">
        <f>(I94*21)/100</f>
      </c>
      <c t="s">
        <v>22</v>
      </c>
    </row>
    <row r="95" spans="1:5" ht="38.25">
      <c r="A95" s="33" t="s">
        <v>49</v>
      </c>
      <c r="E95" s="34" t="s">
        <v>629</v>
      </c>
    </row>
    <row r="96" spans="1:5" ht="63.75">
      <c r="A96" s="35" t="s">
        <v>51</v>
      </c>
      <c r="E96" s="36" t="s">
        <v>630</v>
      </c>
    </row>
    <row r="97" spans="1:5" ht="280.5">
      <c r="A97" t="s">
        <v>53</v>
      </c>
      <c r="E97" s="34" t="s">
        <v>628</v>
      </c>
    </row>
    <row r="98" spans="1:16" ht="12.75">
      <c r="A98" s="25" t="s">
        <v>44</v>
      </c>
      <c s="29" t="s">
        <v>194</v>
      </c>
      <c s="29" t="s">
        <v>631</v>
      </c>
      <c s="25" t="s">
        <v>46</v>
      </c>
      <c s="30" t="s">
        <v>632</v>
      </c>
      <c s="31" t="s">
        <v>128</v>
      </c>
      <c s="32">
        <v>24.486</v>
      </c>
      <c s="32">
        <v>0</v>
      </c>
      <c s="32">
        <f>ROUND(ROUND(H98,3)*ROUND(G98,3),3)</f>
      </c>
      <c r="O98">
        <f>(I98*21)/100</f>
      </c>
      <c t="s">
        <v>22</v>
      </c>
    </row>
    <row r="99" spans="1:5" ht="12.75">
      <c r="A99" s="33" t="s">
        <v>49</v>
      </c>
      <c r="E99" s="34" t="s">
        <v>633</v>
      </c>
    </row>
    <row r="100" spans="1:5" ht="38.25">
      <c r="A100" s="35" t="s">
        <v>51</v>
      </c>
      <c r="E100" s="36" t="s">
        <v>634</v>
      </c>
    </row>
    <row r="101" spans="1:5" ht="280.5">
      <c r="A101" t="s">
        <v>53</v>
      </c>
      <c r="E101" s="34" t="s">
        <v>635</v>
      </c>
    </row>
    <row r="102" spans="1:16" ht="12.75">
      <c r="A102" s="25" t="s">
        <v>44</v>
      </c>
      <c s="29" t="s">
        <v>306</v>
      </c>
      <c s="29" t="s">
        <v>636</v>
      </c>
      <c s="25" t="s">
        <v>163</v>
      </c>
      <c s="30" t="s">
        <v>637</v>
      </c>
      <c s="31" t="s">
        <v>128</v>
      </c>
      <c s="32">
        <v>54.56</v>
      </c>
      <c s="32">
        <v>0</v>
      </c>
      <c s="32">
        <f>ROUND(ROUND(H102,3)*ROUND(G102,3),3)</f>
      </c>
      <c r="O102">
        <f>(I102*21)/100</f>
      </c>
      <c t="s">
        <v>22</v>
      </c>
    </row>
    <row r="103" spans="1:5" ht="51">
      <c r="A103" s="33" t="s">
        <v>49</v>
      </c>
      <c r="E103" s="34" t="s">
        <v>638</v>
      </c>
    </row>
    <row r="104" spans="1:5" ht="38.25">
      <c r="A104" s="35" t="s">
        <v>51</v>
      </c>
      <c r="E104" s="36" t="s">
        <v>639</v>
      </c>
    </row>
    <row r="105" spans="1:5" ht="280.5">
      <c r="A105" t="s">
        <v>53</v>
      </c>
      <c r="E105" s="34" t="s">
        <v>635</v>
      </c>
    </row>
    <row r="106" spans="1:18" ht="12.75" customHeight="1">
      <c r="A106" s="6" t="s">
        <v>42</v>
      </c>
      <c s="6"/>
      <c s="39" t="s">
        <v>22</v>
      </c>
      <c s="6"/>
      <c s="27" t="s">
        <v>269</v>
      </c>
      <c s="6"/>
      <c s="6"/>
      <c s="6"/>
      <c s="40">
        <f>0+Q106</f>
      </c>
      <c r="O106">
        <f>0+R106</f>
      </c>
      <c r="Q106">
        <f>0+I107+I111+I115+I119+I123+I127+I131+I135+I139+I143+I147+I151</f>
      </c>
      <c>
        <f>0+O107+O111+O115+O119+O123+O127+O131+O135+O139+O143+O147+O151</f>
      </c>
    </row>
    <row r="107" spans="1:16" ht="12.75">
      <c r="A107" s="25" t="s">
        <v>44</v>
      </c>
      <c s="29" t="s">
        <v>312</v>
      </c>
      <c s="29" t="s">
        <v>640</v>
      </c>
      <c s="25" t="s">
        <v>46</v>
      </c>
      <c s="30" t="s">
        <v>641</v>
      </c>
      <c s="31" t="s">
        <v>128</v>
      </c>
      <c s="32">
        <v>2.185</v>
      </c>
      <c s="32">
        <v>0</v>
      </c>
      <c s="32">
        <f>ROUND(ROUND(H107,3)*ROUND(G107,3),3)</f>
      </c>
      <c r="O107">
        <f>(I107*21)/100</f>
      </c>
      <c t="s">
        <v>22</v>
      </c>
    </row>
    <row r="108" spans="1:5" ht="12.75">
      <c r="A108" s="33" t="s">
        <v>49</v>
      </c>
      <c r="E108" s="34" t="s">
        <v>642</v>
      </c>
    </row>
    <row r="109" spans="1:5" ht="12.75">
      <c r="A109" s="35" t="s">
        <v>51</v>
      </c>
      <c r="E109" s="36" t="s">
        <v>643</v>
      </c>
    </row>
    <row r="110" spans="1:5" ht="51">
      <c r="A110" t="s">
        <v>53</v>
      </c>
      <c r="E110" s="34" t="s">
        <v>644</v>
      </c>
    </row>
    <row r="111" spans="1:16" ht="12.75">
      <c r="A111" s="25" t="s">
        <v>44</v>
      </c>
      <c s="29" t="s">
        <v>318</v>
      </c>
      <c s="29" t="s">
        <v>645</v>
      </c>
      <c s="25" t="s">
        <v>46</v>
      </c>
      <c s="30" t="s">
        <v>646</v>
      </c>
      <c s="31" t="s">
        <v>128</v>
      </c>
      <c s="32">
        <v>0.079</v>
      </c>
      <c s="32">
        <v>0</v>
      </c>
      <c s="32">
        <f>ROUND(ROUND(H111,3)*ROUND(G111,3),3)</f>
      </c>
      <c r="O111">
        <f>(I111*21)/100</f>
      </c>
      <c t="s">
        <v>22</v>
      </c>
    </row>
    <row r="112" spans="1:5" ht="12.75">
      <c r="A112" s="33" t="s">
        <v>49</v>
      </c>
      <c r="E112" s="34" t="s">
        <v>647</v>
      </c>
    </row>
    <row r="113" spans="1:5" ht="12.75">
      <c r="A113" s="35" t="s">
        <v>51</v>
      </c>
      <c r="E113" s="36" t="s">
        <v>648</v>
      </c>
    </row>
    <row r="114" spans="1:5" ht="51">
      <c r="A114" t="s">
        <v>53</v>
      </c>
      <c r="E114" s="34" t="s">
        <v>644</v>
      </c>
    </row>
    <row r="115" spans="1:16" ht="12.75">
      <c r="A115" s="25" t="s">
        <v>44</v>
      </c>
      <c s="29" t="s">
        <v>323</v>
      </c>
      <c s="29" t="s">
        <v>649</v>
      </c>
      <c s="25" t="s">
        <v>46</v>
      </c>
      <c s="30" t="s">
        <v>650</v>
      </c>
      <c s="31" t="s">
        <v>95</v>
      </c>
      <c s="32">
        <v>41.086</v>
      </c>
      <c s="32">
        <v>0</v>
      </c>
      <c s="32">
        <f>ROUND(ROUND(H115,3)*ROUND(G115,3),3)</f>
      </c>
      <c r="O115">
        <f>(I115*21)/100</f>
      </c>
      <c t="s">
        <v>22</v>
      </c>
    </row>
    <row r="116" spans="1:5" ht="38.25">
      <c r="A116" s="33" t="s">
        <v>49</v>
      </c>
      <c r="E116" s="34" t="s">
        <v>651</v>
      </c>
    </row>
    <row r="117" spans="1:5" ht="63.75">
      <c r="A117" s="35" t="s">
        <v>51</v>
      </c>
      <c r="E117" s="36" t="s">
        <v>652</v>
      </c>
    </row>
    <row r="118" spans="1:5" ht="38.25">
      <c r="A118" t="s">
        <v>53</v>
      </c>
      <c r="E118" s="34" t="s">
        <v>653</v>
      </c>
    </row>
    <row r="119" spans="1:16" ht="12.75">
      <c r="A119" s="25" t="s">
        <v>44</v>
      </c>
      <c s="29" t="s">
        <v>330</v>
      </c>
      <c s="29" t="s">
        <v>654</v>
      </c>
      <c s="25" t="s">
        <v>46</v>
      </c>
      <c s="30" t="s">
        <v>655</v>
      </c>
      <c s="31" t="s">
        <v>128</v>
      </c>
      <c s="32">
        <v>11.319</v>
      </c>
      <c s="32">
        <v>0</v>
      </c>
      <c s="32">
        <f>ROUND(ROUND(H119,3)*ROUND(G119,3),3)</f>
      </c>
      <c r="O119">
        <f>(I119*21)/100</f>
      </c>
      <c t="s">
        <v>22</v>
      </c>
    </row>
    <row r="120" spans="1:5" ht="12.75">
      <c r="A120" s="33" t="s">
        <v>49</v>
      </c>
      <c r="E120" s="34" t="s">
        <v>656</v>
      </c>
    </row>
    <row r="121" spans="1:5" ht="12.75">
      <c r="A121" s="35" t="s">
        <v>51</v>
      </c>
      <c r="E121" s="36" t="s">
        <v>657</v>
      </c>
    </row>
    <row r="122" spans="1:5" ht="25.5">
      <c r="A122" t="s">
        <v>53</v>
      </c>
      <c r="E122" s="34" t="s">
        <v>658</v>
      </c>
    </row>
    <row r="123" spans="1:16" ht="12.75">
      <c r="A123" s="25" t="s">
        <v>44</v>
      </c>
      <c s="29" t="s">
        <v>336</v>
      </c>
      <c s="29" t="s">
        <v>659</v>
      </c>
      <c s="25" t="s">
        <v>46</v>
      </c>
      <c s="30" t="s">
        <v>660</v>
      </c>
      <c s="31" t="s">
        <v>151</v>
      </c>
      <c s="32">
        <v>440</v>
      </c>
      <c s="32">
        <v>0</v>
      </c>
      <c s="32">
        <f>ROUND(ROUND(H123,3)*ROUND(G123,3),3)</f>
      </c>
      <c r="O123">
        <f>(I123*21)/100</f>
      </c>
      <c t="s">
        <v>22</v>
      </c>
    </row>
    <row r="124" spans="1:5" ht="12.75">
      <c r="A124" s="33" t="s">
        <v>49</v>
      </c>
      <c r="E124" s="34" t="s">
        <v>661</v>
      </c>
    </row>
    <row r="125" spans="1:5" ht="89.25">
      <c r="A125" s="35" t="s">
        <v>51</v>
      </c>
      <c r="E125" s="36" t="s">
        <v>662</v>
      </c>
    </row>
    <row r="126" spans="1:5" ht="51">
      <c r="A126" t="s">
        <v>53</v>
      </c>
      <c r="E126" s="34" t="s">
        <v>663</v>
      </c>
    </row>
    <row r="127" spans="1:16" ht="12.75">
      <c r="A127" s="25" t="s">
        <v>44</v>
      </c>
      <c s="29" t="s">
        <v>342</v>
      </c>
      <c s="29" t="s">
        <v>664</v>
      </c>
      <c s="25" t="s">
        <v>46</v>
      </c>
      <c s="30" t="s">
        <v>665</v>
      </c>
      <c s="31" t="s">
        <v>76</v>
      </c>
      <c s="32">
        <v>44</v>
      </c>
      <c s="32">
        <v>0</v>
      </c>
      <c s="32">
        <f>ROUND(ROUND(H127,3)*ROUND(G127,3),3)</f>
      </c>
      <c r="O127">
        <f>(I127*21)/100</f>
      </c>
      <c t="s">
        <v>22</v>
      </c>
    </row>
    <row r="128" spans="1:5" ht="12.75">
      <c r="A128" s="33" t="s">
        <v>49</v>
      </c>
      <c r="E128" s="34" t="s">
        <v>666</v>
      </c>
    </row>
    <row r="129" spans="1:5" ht="12.75">
      <c r="A129" s="35" t="s">
        <v>51</v>
      </c>
      <c r="E129" s="36" t="s">
        <v>667</v>
      </c>
    </row>
    <row r="130" spans="1:5" ht="12.75">
      <c r="A130" t="s">
        <v>53</v>
      </c>
      <c r="E130" s="34" t="s">
        <v>668</v>
      </c>
    </row>
    <row r="131" spans="1:16" ht="25.5">
      <c r="A131" s="25" t="s">
        <v>44</v>
      </c>
      <c s="29" t="s">
        <v>347</v>
      </c>
      <c s="29" t="s">
        <v>669</v>
      </c>
      <c s="25" t="s">
        <v>46</v>
      </c>
      <c s="30" t="s">
        <v>670</v>
      </c>
      <c s="31" t="s">
        <v>151</v>
      </c>
      <c s="32">
        <v>36</v>
      </c>
      <c s="32">
        <v>0</v>
      </c>
      <c s="32">
        <f>ROUND(ROUND(H131,3)*ROUND(G131,3),3)</f>
      </c>
      <c r="O131">
        <f>(I131*21)/100</f>
      </c>
      <c t="s">
        <v>22</v>
      </c>
    </row>
    <row r="132" spans="1:5" ht="12.75">
      <c r="A132" s="33" t="s">
        <v>49</v>
      </c>
      <c r="E132" s="34" t="s">
        <v>671</v>
      </c>
    </row>
    <row r="133" spans="1:5" ht="38.25">
      <c r="A133" s="35" t="s">
        <v>51</v>
      </c>
      <c r="E133" s="36" t="s">
        <v>672</v>
      </c>
    </row>
    <row r="134" spans="1:5" ht="63.75">
      <c r="A134" t="s">
        <v>53</v>
      </c>
      <c r="E134" s="34" t="s">
        <v>673</v>
      </c>
    </row>
    <row r="135" spans="1:16" ht="12.75">
      <c r="A135" s="25" t="s">
        <v>44</v>
      </c>
      <c s="29" t="s">
        <v>354</v>
      </c>
      <c s="29" t="s">
        <v>674</v>
      </c>
      <c s="25" t="s">
        <v>46</v>
      </c>
      <c s="30" t="s">
        <v>675</v>
      </c>
      <c s="31" t="s">
        <v>151</v>
      </c>
      <c s="32">
        <v>388.2</v>
      </c>
      <c s="32">
        <v>0</v>
      </c>
      <c s="32">
        <f>ROUND(ROUND(H135,3)*ROUND(G135,3),3)</f>
      </c>
      <c r="O135">
        <f>(I135*21)/100</f>
      </c>
      <c t="s">
        <v>22</v>
      </c>
    </row>
    <row r="136" spans="1:5" ht="12.75">
      <c r="A136" s="33" t="s">
        <v>49</v>
      </c>
      <c r="E136" s="34" t="s">
        <v>46</v>
      </c>
    </row>
    <row r="137" spans="1:5" ht="89.25">
      <c r="A137" s="35" t="s">
        <v>51</v>
      </c>
      <c r="E137" s="36" t="s">
        <v>676</v>
      </c>
    </row>
    <row r="138" spans="1:5" ht="63.75">
      <c r="A138" t="s">
        <v>53</v>
      </c>
      <c r="E138" s="34" t="s">
        <v>673</v>
      </c>
    </row>
    <row r="139" spans="1:16" ht="12.75">
      <c r="A139" s="25" t="s">
        <v>44</v>
      </c>
      <c s="29" t="s">
        <v>360</v>
      </c>
      <c s="29" t="s">
        <v>677</v>
      </c>
      <c s="25" t="s">
        <v>46</v>
      </c>
      <c s="30" t="s">
        <v>678</v>
      </c>
      <c s="31" t="s">
        <v>151</v>
      </c>
      <c s="32">
        <v>261</v>
      </c>
      <c s="32">
        <v>0</v>
      </c>
      <c s="32">
        <f>ROUND(ROUND(H139,3)*ROUND(G139,3),3)</f>
      </c>
      <c r="O139">
        <f>(I139*21)/100</f>
      </c>
      <c t="s">
        <v>22</v>
      </c>
    </row>
    <row r="140" spans="1:5" ht="25.5">
      <c r="A140" s="33" t="s">
        <v>49</v>
      </c>
      <c r="E140" s="34" t="s">
        <v>679</v>
      </c>
    </row>
    <row r="141" spans="1:5" ht="12.75">
      <c r="A141" s="35" t="s">
        <v>51</v>
      </c>
      <c r="E141" s="36" t="s">
        <v>680</v>
      </c>
    </row>
    <row r="142" spans="1:5" ht="191.25">
      <c r="A142" t="s">
        <v>53</v>
      </c>
      <c r="E142" s="34" t="s">
        <v>681</v>
      </c>
    </row>
    <row r="143" spans="1:16" ht="12.75">
      <c r="A143" s="25" t="s">
        <v>44</v>
      </c>
      <c s="29" t="s">
        <v>366</v>
      </c>
      <c s="29" t="s">
        <v>682</v>
      </c>
      <c s="25" t="s">
        <v>46</v>
      </c>
      <c s="30" t="s">
        <v>683</v>
      </c>
      <c s="31" t="s">
        <v>128</v>
      </c>
      <c s="32">
        <v>28.808</v>
      </c>
      <c s="32">
        <v>0</v>
      </c>
      <c s="32">
        <f>ROUND(ROUND(H143,3)*ROUND(G143,3),3)</f>
      </c>
      <c r="O143">
        <f>(I143*21)/100</f>
      </c>
      <c t="s">
        <v>22</v>
      </c>
    </row>
    <row r="144" spans="1:5" ht="12.75">
      <c r="A144" s="33" t="s">
        <v>49</v>
      </c>
      <c r="E144" s="34" t="s">
        <v>684</v>
      </c>
    </row>
    <row r="145" spans="1:5" ht="38.25">
      <c r="A145" s="35" t="s">
        <v>51</v>
      </c>
      <c r="E145" s="36" t="s">
        <v>685</v>
      </c>
    </row>
    <row r="146" spans="1:5" ht="369.75">
      <c r="A146" t="s">
        <v>53</v>
      </c>
      <c r="E146" s="34" t="s">
        <v>294</v>
      </c>
    </row>
    <row r="147" spans="1:16" ht="12.75">
      <c r="A147" s="25" t="s">
        <v>44</v>
      </c>
      <c s="29" t="s">
        <v>372</v>
      </c>
      <c s="29" t="s">
        <v>686</v>
      </c>
      <c s="25" t="s">
        <v>46</v>
      </c>
      <c s="30" t="s">
        <v>687</v>
      </c>
      <c s="31" t="s">
        <v>95</v>
      </c>
      <c s="32">
        <v>2.881</v>
      </c>
      <c s="32">
        <v>0</v>
      </c>
      <c s="32">
        <f>ROUND(ROUND(H147,3)*ROUND(G147,3),3)</f>
      </c>
      <c r="O147">
        <f>(I147*21)/100</f>
      </c>
      <c t="s">
        <v>22</v>
      </c>
    </row>
    <row r="148" spans="1:5" ht="12.75">
      <c r="A148" s="33" t="s">
        <v>49</v>
      </c>
      <c r="E148" s="34" t="s">
        <v>688</v>
      </c>
    </row>
    <row r="149" spans="1:5" ht="12.75">
      <c r="A149" s="35" t="s">
        <v>51</v>
      </c>
      <c r="E149" s="36" t="s">
        <v>689</v>
      </c>
    </row>
    <row r="150" spans="1:5" ht="267.75">
      <c r="A150" t="s">
        <v>53</v>
      </c>
      <c r="E150" s="34" t="s">
        <v>690</v>
      </c>
    </row>
    <row r="151" spans="1:16" ht="25.5">
      <c r="A151" s="25" t="s">
        <v>44</v>
      </c>
      <c s="29" t="s">
        <v>377</v>
      </c>
      <c s="29" t="s">
        <v>691</v>
      </c>
      <c s="25" t="s">
        <v>46</v>
      </c>
      <c s="30" t="s">
        <v>692</v>
      </c>
      <c s="31" t="s">
        <v>76</v>
      </c>
      <c s="32">
        <v>484.218</v>
      </c>
      <c s="32">
        <v>0</v>
      </c>
      <c s="32">
        <f>ROUND(ROUND(H151,3)*ROUND(G151,3),3)</f>
      </c>
      <c r="O151">
        <f>(I151*21)/100</f>
      </c>
      <c t="s">
        <v>22</v>
      </c>
    </row>
    <row r="152" spans="1:5" ht="25.5">
      <c r="A152" s="33" t="s">
        <v>49</v>
      </c>
      <c r="E152" s="34" t="s">
        <v>693</v>
      </c>
    </row>
    <row r="153" spans="1:5" ht="12.75">
      <c r="A153" s="35" t="s">
        <v>51</v>
      </c>
      <c r="E153" s="36" t="s">
        <v>694</v>
      </c>
    </row>
    <row r="154" spans="1:5" ht="63.75">
      <c r="A154" t="s">
        <v>53</v>
      </c>
      <c r="E154" s="34" t="s">
        <v>695</v>
      </c>
    </row>
    <row r="155" spans="1:18" ht="12.75" customHeight="1">
      <c r="A155" s="6" t="s">
        <v>42</v>
      </c>
      <c s="6"/>
      <c s="39" t="s">
        <v>21</v>
      </c>
      <c s="6"/>
      <c s="27" t="s">
        <v>295</v>
      </c>
      <c s="6"/>
      <c s="6"/>
      <c s="6"/>
      <c s="40">
        <f>0+Q155</f>
      </c>
      <c r="O155">
        <f>0+R155</f>
      </c>
      <c r="Q155">
        <f>0+I156+I160+I164+I168+I172+I176</f>
      </c>
      <c>
        <f>0+O156+O160+O164+O168+O172+O176</f>
      </c>
    </row>
    <row r="156" spans="1:16" ht="12.75">
      <c r="A156" s="25" t="s">
        <v>44</v>
      </c>
      <c s="29" t="s">
        <v>383</v>
      </c>
      <c s="29" t="s">
        <v>296</v>
      </c>
      <c s="25" t="s">
        <v>46</v>
      </c>
      <c s="30" t="s">
        <v>297</v>
      </c>
      <c s="31" t="s">
        <v>128</v>
      </c>
      <c s="32">
        <v>2.579</v>
      </c>
      <c s="32">
        <v>0</v>
      </c>
      <c s="32">
        <f>ROUND(ROUND(H156,3)*ROUND(G156,3),3)</f>
      </c>
      <c r="O156">
        <f>(I156*21)/100</f>
      </c>
      <c t="s">
        <v>22</v>
      </c>
    </row>
    <row r="157" spans="1:5" ht="12.75">
      <c r="A157" s="33" t="s">
        <v>49</v>
      </c>
      <c r="E157" s="34" t="s">
        <v>696</v>
      </c>
    </row>
    <row r="158" spans="1:5" ht="38.25">
      <c r="A158" s="35" t="s">
        <v>51</v>
      </c>
      <c r="E158" s="36" t="s">
        <v>697</v>
      </c>
    </row>
    <row r="159" spans="1:5" ht="229.5">
      <c r="A159" t="s">
        <v>53</v>
      </c>
      <c r="E159" s="34" t="s">
        <v>300</v>
      </c>
    </row>
    <row r="160" spans="1:16" ht="12.75">
      <c r="A160" s="25" t="s">
        <v>44</v>
      </c>
      <c s="29" t="s">
        <v>389</v>
      </c>
      <c s="29" t="s">
        <v>698</v>
      </c>
      <c s="25" t="s">
        <v>46</v>
      </c>
      <c s="30" t="s">
        <v>699</v>
      </c>
      <c s="31" t="s">
        <v>700</v>
      </c>
      <c s="32">
        <v>186</v>
      </c>
      <c s="32">
        <v>0</v>
      </c>
      <c s="32">
        <f>ROUND(ROUND(H160,3)*ROUND(G160,3),3)</f>
      </c>
      <c r="O160">
        <f>(I160*21)/100</f>
      </c>
      <c t="s">
        <v>22</v>
      </c>
    </row>
    <row r="161" spans="1:5" ht="12.75">
      <c r="A161" s="33" t="s">
        <v>49</v>
      </c>
      <c r="E161" s="34" t="s">
        <v>701</v>
      </c>
    </row>
    <row r="162" spans="1:5" ht="12.75">
      <c r="A162" s="35" t="s">
        <v>51</v>
      </c>
      <c r="E162" s="36" t="s">
        <v>702</v>
      </c>
    </row>
    <row r="163" spans="1:5" ht="25.5">
      <c r="A163" t="s">
        <v>53</v>
      </c>
      <c r="E163" s="34" t="s">
        <v>703</v>
      </c>
    </row>
    <row r="164" spans="1:16" ht="12.75">
      <c r="A164" s="25" t="s">
        <v>44</v>
      </c>
      <c s="29" t="s">
        <v>394</v>
      </c>
      <c s="29" t="s">
        <v>301</v>
      </c>
      <c s="25" t="s">
        <v>46</v>
      </c>
      <c s="30" t="s">
        <v>302</v>
      </c>
      <c s="31" t="s">
        <v>128</v>
      </c>
      <c s="32">
        <v>9.398</v>
      </c>
      <c s="32">
        <v>0</v>
      </c>
      <c s="32">
        <f>ROUND(ROUND(H164,3)*ROUND(G164,3),3)</f>
      </c>
      <c r="O164">
        <f>(I164*21)/100</f>
      </c>
      <c t="s">
        <v>22</v>
      </c>
    </row>
    <row r="165" spans="1:5" ht="12.75">
      <c r="A165" s="33" t="s">
        <v>49</v>
      </c>
      <c r="E165" s="34" t="s">
        <v>303</v>
      </c>
    </row>
    <row r="166" spans="1:5" ht="38.25">
      <c r="A166" s="35" t="s">
        <v>51</v>
      </c>
      <c r="E166" s="36" t="s">
        <v>704</v>
      </c>
    </row>
    <row r="167" spans="1:5" ht="382.5">
      <c r="A167" t="s">
        <v>53</v>
      </c>
      <c r="E167" s="34" t="s">
        <v>305</v>
      </c>
    </row>
    <row r="168" spans="1:16" ht="12.75">
      <c r="A168" s="25" t="s">
        <v>44</v>
      </c>
      <c s="29" t="s">
        <v>398</v>
      </c>
      <c s="29" t="s">
        <v>307</v>
      </c>
      <c s="25" t="s">
        <v>46</v>
      </c>
      <c s="30" t="s">
        <v>308</v>
      </c>
      <c s="31" t="s">
        <v>95</v>
      </c>
      <c s="32">
        <v>1.316</v>
      </c>
      <c s="32">
        <v>0</v>
      </c>
      <c s="32">
        <f>ROUND(ROUND(H168,3)*ROUND(G168,3),3)</f>
      </c>
      <c r="O168">
        <f>(I168*21)/100</f>
      </c>
      <c t="s">
        <v>22</v>
      </c>
    </row>
    <row r="169" spans="1:5" ht="12.75">
      <c r="A169" s="33" t="s">
        <v>49</v>
      </c>
      <c r="E169" s="34" t="s">
        <v>309</v>
      </c>
    </row>
    <row r="170" spans="1:5" ht="12.75">
      <c r="A170" s="35" t="s">
        <v>51</v>
      </c>
      <c r="E170" s="36" t="s">
        <v>705</v>
      </c>
    </row>
    <row r="171" spans="1:5" ht="242.25">
      <c r="A171" t="s">
        <v>53</v>
      </c>
      <c r="E171" s="34" t="s">
        <v>311</v>
      </c>
    </row>
    <row r="172" spans="1:16" ht="12.75">
      <c r="A172" s="25" t="s">
        <v>44</v>
      </c>
      <c s="29" t="s">
        <v>403</v>
      </c>
      <c s="29" t="s">
        <v>706</v>
      </c>
      <c s="25" t="s">
        <v>46</v>
      </c>
      <c s="30" t="s">
        <v>707</v>
      </c>
      <c s="31" t="s">
        <v>128</v>
      </c>
      <c s="32">
        <v>8.74</v>
      </c>
      <c s="32">
        <v>0</v>
      </c>
      <c s="32">
        <f>ROUND(ROUND(H172,3)*ROUND(G172,3),3)</f>
      </c>
      <c r="O172">
        <f>(I172*21)/100</f>
      </c>
      <c t="s">
        <v>22</v>
      </c>
    </row>
    <row r="173" spans="1:5" ht="12.75">
      <c r="A173" s="33" t="s">
        <v>49</v>
      </c>
      <c r="E173" s="34" t="s">
        <v>708</v>
      </c>
    </row>
    <row r="174" spans="1:5" ht="38.25">
      <c r="A174" s="35" t="s">
        <v>51</v>
      </c>
      <c r="E174" s="36" t="s">
        <v>709</v>
      </c>
    </row>
    <row r="175" spans="1:5" ht="369.75">
      <c r="A175" t="s">
        <v>53</v>
      </c>
      <c r="E175" s="34" t="s">
        <v>710</v>
      </c>
    </row>
    <row r="176" spans="1:16" ht="12.75">
      <c r="A176" s="25" t="s">
        <v>44</v>
      </c>
      <c s="29" t="s">
        <v>409</v>
      </c>
      <c s="29" t="s">
        <v>711</v>
      </c>
      <c s="25" t="s">
        <v>46</v>
      </c>
      <c s="30" t="s">
        <v>712</v>
      </c>
      <c s="31" t="s">
        <v>95</v>
      </c>
      <c s="32">
        <v>0.787</v>
      </c>
      <c s="32">
        <v>0</v>
      </c>
      <c s="32">
        <f>ROUND(ROUND(H176,3)*ROUND(G176,3),3)</f>
      </c>
      <c r="O176">
        <f>(I176*21)/100</f>
      </c>
      <c t="s">
        <v>22</v>
      </c>
    </row>
    <row r="177" spans="1:5" ht="12.75">
      <c r="A177" s="33" t="s">
        <v>49</v>
      </c>
      <c r="E177" s="34" t="s">
        <v>713</v>
      </c>
    </row>
    <row r="178" spans="1:5" ht="12.75">
      <c r="A178" s="35" t="s">
        <v>51</v>
      </c>
      <c r="E178" s="36" t="s">
        <v>714</v>
      </c>
    </row>
    <row r="179" spans="1:5" ht="267.75">
      <c r="A179" t="s">
        <v>53</v>
      </c>
      <c r="E179" s="34" t="s">
        <v>690</v>
      </c>
    </row>
    <row r="180" spans="1:18" ht="12.75" customHeight="1">
      <c r="A180" s="6" t="s">
        <v>42</v>
      </c>
      <c s="6"/>
      <c s="39" t="s">
        <v>32</v>
      </c>
      <c s="6"/>
      <c s="27" t="s">
        <v>329</v>
      </c>
      <c s="6"/>
      <c s="6"/>
      <c s="6"/>
      <c s="40">
        <f>0+Q180</f>
      </c>
      <c r="O180">
        <f>0+R180</f>
      </c>
      <c r="Q180">
        <f>0+I181+I185+I189+I193+I197+I201+I205+I209+I213+I217+I221+I225+I229</f>
      </c>
      <c>
        <f>0+O181+O185+O189+O193+O197+O201+O205+O209+O213+O217+O221+O225+O229</f>
      </c>
    </row>
    <row r="181" spans="1:16" ht="12.75">
      <c r="A181" s="25" t="s">
        <v>44</v>
      </c>
      <c s="29" t="s">
        <v>414</v>
      </c>
      <c s="29" t="s">
        <v>715</v>
      </c>
      <c s="25" t="s">
        <v>46</v>
      </c>
      <c s="30" t="s">
        <v>716</v>
      </c>
      <c s="31" t="s">
        <v>128</v>
      </c>
      <c s="32">
        <v>80.653</v>
      </c>
      <c s="32">
        <v>0</v>
      </c>
      <c s="32">
        <f>ROUND(ROUND(H181,3)*ROUND(G181,3),3)</f>
      </c>
      <c r="O181">
        <f>(I181*21)/100</f>
      </c>
      <c t="s">
        <v>22</v>
      </c>
    </row>
    <row r="182" spans="1:5" ht="12.75">
      <c r="A182" s="33" t="s">
        <v>49</v>
      </c>
      <c r="E182" s="34" t="s">
        <v>717</v>
      </c>
    </row>
    <row r="183" spans="1:5" ht="114.75">
      <c r="A183" s="35" t="s">
        <v>51</v>
      </c>
      <c r="E183" s="36" t="s">
        <v>718</v>
      </c>
    </row>
    <row r="184" spans="1:5" ht="229.5">
      <c r="A184" t="s">
        <v>53</v>
      </c>
      <c r="E184" s="34" t="s">
        <v>300</v>
      </c>
    </row>
    <row r="185" spans="1:16" ht="12.75">
      <c r="A185" s="25" t="s">
        <v>44</v>
      </c>
      <c s="29" t="s">
        <v>420</v>
      </c>
      <c s="29" t="s">
        <v>719</v>
      </c>
      <c s="25" t="s">
        <v>46</v>
      </c>
      <c s="30" t="s">
        <v>720</v>
      </c>
      <c s="31" t="s">
        <v>128</v>
      </c>
      <c s="32">
        <v>21.385</v>
      </c>
      <c s="32">
        <v>0</v>
      </c>
      <c s="32">
        <f>ROUND(ROUND(H185,3)*ROUND(G185,3),3)</f>
      </c>
      <c r="O185">
        <f>(I185*21)/100</f>
      </c>
      <c t="s">
        <v>22</v>
      </c>
    </row>
    <row r="186" spans="1:5" ht="12.75">
      <c r="A186" s="33" t="s">
        <v>49</v>
      </c>
      <c r="E186" s="34" t="s">
        <v>721</v>
      </c>
    </row>
    <row r="187" spans="1:5" ht="63.75">
      <c r="A187" s="35" t="s">
        <v>51</v>
      </c>
      <c r="E187" s="36" t="s">
        <v>722</v>
      </c>
    </row>
    <row r="188" spans="1:5" ht="369.75">
      <c r="A188" t="s">
        <v>53</v>
      </c>
      <c r="E188" s="34" t="s">
        <v>710</v>
      </c>
    </row>
    <row r="189" spans="1:16" ht="12.75">
      <c r="A189" s="25" t="s">
        <v>44</v>
      </c>
      <c s="29" t="s">
        <v>426</v>
      </c>
      <c s="29" t="s">
        <v>331</v>
      </c>
      <c s="25" t="s">
        <v>46</v>
      </c>
      <c s="30" t="s">
        <v>332</v>
      </c>
      <c s="31" t="s">
        <v>128</v>
      </c>
      <c s="32">
        <v>1.929</v>
      </c>
      <c s="32">
        <v>0</v>
      </c>
      <c s="32">
        <f>ROUND(ROUND(H189,3)*ROUND(G189,3),3)</f>
      </c>
      <c r="O189">
        <f>(I189*21)/100</f>
      </c>
      <c t="s">
        <v>22</v>
      </c>
    </row>
    <row r="190" spans="1:5" ht="12.75">
      <c r="A190" s="33" t="s">
        <v>49</v>
      </c>
      <c r="E190" s="34" t="s">
        <v>723</v>
      </c>
    </row>
    <row r="191" spans="1:5" ht="25.5">
      <c r="A191" s="35" t="s">
        <v>51</v>
      </c>
      <c r="E191" s="36" t="s">
        <v>724</v>
      </c>
    </row>
    <row r="192" spans="1:5" ht="369.75">
      <c r="A192" t="s">
        <v>53</v>
      </c>
      <c r="E192" s="34" t="s">
        <v>335</v>
      </c>
    </row>
    <row r="193" spans="1:16" ht="12.75">
      <c r="A193" s="25" t="s">
        <v>44</v>
      </c>
      <c s="29" t="s">
        <v>432</v>
      </c>
      <c s="29" t="s">
        <v>343</v>
      </c>
      <c s="25" t="s">
        <v>46</v>
      </c>
      <c s="30" t="s">
        <v>344</v>
      </c>
      <c s="31" t="s">
        <v>128</v>
      </c>
      <c s="32">
        <v>3.328</v>
      </c>
      <c s="32">
        <v>0</v>
      </c>
      <c s="32">
        <f>ROUND(ROUND(H193,3)*ROUND(G193,3),3)</f>
      </c>
      <c r="O193">
        <f>(I193*21)/100</f>
      </c>
      <c t="s">
        <v>22</v>
      </c>
    </row>
    <row r="194" spans="1:5" ht="25.5">
      <c r="A194" s="33" t="s">
        <v>49</v>
      </c>
      <c r="E194" s="34" t="s">
        <v>725</v>
      </c>
    </row>
    <row r="195" spans="1:5" ht="12.75">
      <c r="A195" s="35" t="s">
        <v>51</v>
      </c>
      <c r="E195" s="36" t="s">
        <v>726</v>
      </c>
    </row>
    <row r="196" spans="1:5" ht="38.25">
      <c r="A196" t="s">
        <v>53</v>
      </c>
      <c r="E196" s="34" t="s">
        <v>341</v>
      </c>
    </row>
    <row r="197" spans="1:16" ht="12.75">
      <c r="A197" s="25" t="s">
        <v>44</v>
      </c>
      <c s="29" t="s">
        <v>438</v>
      </c>
      <c s="29" t="s">
        <v>727</v>
      </c>
      <c s="25" t="s">
        <v>28</v>
      </c>
      <c s="30" t="s">
        <v>728</v>
      </c>
      <c s="31" t="s">
        <v>128</v>
      </c>
      <c s="32">
        <v>12.48</v>
      </c>
      <c s="32">
        <v>0</v>
      </c>
      <c s="32">
        <f>ROUND(ROUND(H197,3)*ROUND(G197,3),3)</f>
      </c>
      <c r="O197">
        <f>(I197*21)/100</f>
      </c>
      <c t="s">
        <v>22</v>
      </c>
    </row>
    <row r="198" spans="1:5" ht="12.75">
      <c r="A198" s="33" t="s">
        <v>49</v>
      </c>
      <c r="E198" s="34" t="s">
        <v>729</v>
      </c>
    </row>
    <row r="199" spans="1:5" ht="12.75">
      <c r="A199" s="35" t="s">
        <v>51</v>
      </c>
      <c r="E199" s="36" t="s">
        <v>730</v>
      </c>
    </row>
    <row r="200" spans="1:5" ht="369.75">
      <c r="A200" t="s">
        <v>53</v>
      </c>
      <c r="E200" s="34" t="s">
        <v>710</v>
      </c>
    </row>
    <row r="201" spans="1:16" ht="12.75">
      <c r="A201" s="25" t="s">
        <v>44</v>
      </c>
      <c s="29" t="s">
        <v>444</v>
      </c>
      <c s="29" t="s">
        <v>727</v>
      </c>
      <c s="25" t="s">
        <v>22</v>
      </c>
      <c s="30" t="s">
        <v>728</v>
      </c>
      <c s="31" t="s">
        <v>128</v>
      </c>
      <c s="32">
        <v>1.05</v>
      </c>
      <c s="32">
        <v>0</v>
      </c>
      <c s="32">
        <f>ROUND(ROUND(H201,3)*ROUND(G201,3),3)</f>
      </c>
      <c r="O201">
        <f>(I201*21)/100</f>
      </c>
      <c t="s">
        <v>22</v>
      </c>
    </row>
    <row r="202" spans="1:5" ht="12.75">
      <c r="A202" s="33" t="s">
        <v>49</v>
      </c>
      <c r="E202" s="34" t="s">
        <v>731</v>
      </c>
    </row>
    <row r="203" spans="1:5" ht="12.75">
      <c r="A203" s="35" t="s">
        <v>51</v>
      </c>
      <c r="E203" s="36" t="s">
        <v>732</v>
      </c>
    </row>
    <row r="204" spans="1:5" ht="369.75">
      <c r="A204" t="s">
        <v>53</v>
      </c>
      <c r="E204" s="34" t="s">
        <v>710</v>
      </c>
    </row>
    <row r="205" spans="1:16" ht="12.75">
      <c r="A205" s="25" t="s">
        <v>44</v>
      </c>
      <c s="29" t="s">
        <v>451</v>
      </c>
      <c s="29" t="s">
        <v>733</v>
      </c>
      <c s="25" t="s">
        <v>28</v>
      </c>
      <c s="30" t="s">
        <v>734</v>
      </c>
      <c s="31" t="s">
        <v>95</v>
      </c>
      <c s="32">
        <v>1.498</v>
      </c>
      <c s="32">
        <v>0</v>
      </c>
      <c s="32">
        <f>ROUND(ROUND(H205,3)*ROUND(G205,3),3)</f>
      </c>
      <c r="O205">
        <f>(I205*21)/100</f>
      </c>
      <c t="s">
        <v>22</v>
      </c>
    </row>
    <row r="206" spans="1:5" ht="12.75">
      <c r="A206" s="33" t="s">
        <v>49</v>
      </c>
      <c r="E206" s="34" t="s">
        <v>735</v>
      </c>
    </row>
    <row r="207" spans="1:5" ht="12.75">
      <c r="A207" s="35" t="s">
        <v>51</v>
      </c>
      <c r="E207" s="36" t="s">
        <v>736</v>
      </c>
    </row>
    <row r="208" spans="1:5" ht="178.5">
      <c r="A208" t="s">
        <v>53</v>
      </c>
      <c r="E208" s="34" t="s">
        <v>737</v>
      </c>
    </row>
    <row r="209" spans="1:16" ht="12.75">
      <c r="A209" s="25" t="s">
        <v>44</v>
      </c>
      <c s="29" t="s">
        <v>457</v>
      </c>
      <c s="29" t="s">
        <v>733</v>
      </c>
      <c s="25" t="s">
        <v>22</v>
      </c>
      <c s="30" t="s">
        <v>734</v>
      </c>
      <c s="31" t="s">
        <v>95</v>
      </c>
      <c s="32">
        <v>0.063</v>
      </c>
      <c s="32">
        <v>0</v>
      </c>
      <c s="32">
        <f>ROUND(ROUND(H209,3)*ROUND(G209,3),3)</f>
      </c>
      <c r="O209">
        <f>(I209*21)/100</f>
      </c>
      <c t="s">
        <v>22</v>
      </c>
    </row>
    <row r="210" spans="1:5" ht="12.75">
      <c r="A210" s="33" t="s">
        <v>49</v>
      </c>
      <c r="E210" s="34" t="s">
        <v>738</v>
      </c>
    </row>
    <row r="211" spans="1:5" ht="12.75">
      <c r="A211" s="35" t="s">
        <v>51</v>
      </c>
      <c r="E211" s="36" t="s">
        <v>739</v>
      </c>
    </row>
    <row r="212" spans="1:5" ht="178.5">
      <c r="A212" t="s">
        <v>53</v>
      </c>
      <c r="E212" s="34" t="s">
        <v>737</v>
      </c>
    </row>
    <row r="213" spans="1:16" ht="12.75">
      <c r="A213" s="25" t="s">
        <v>44</v>
      </c>
      <c s="29" t="s">
        <v>462</v>
      </c>
      <c s="29" t="s">
        <v>740</v>
      </c>
      <c s="25" t="s">
        <v>46</v>
      </c>
      <c s="30" t="s">
        <v>741</v>
      </c>
      <c s="31" t="s">
        <v>128</v>
      </c>
      <c s="32">
        <v>8.08</v>
      </c>
      <c s="32">
        <v>0</v>
      </c>
      <c s="32">
        <f>ROUND(ROUND(H213,3)*ROUND(G213,3),3)</f>
      </c>
      <c r="O213">
        <f>(I213*21)/100</f>
      </c>
      <c t="s">
        <v>22</v>
      </c>
    </row>
    <row r="214" spans="1:5" ht="25.5">
      <c r="A214" s="33" t="s">
        <v>49</v>
      </c>
      <c r="E214" s="34" t="s">
        <v>742</v>
      </c>
    </row>
    <row r="215" spans="1:5" ht="12.75">
      <c r="A215" s="35" t="s">
        <v>51</v>
      </c>
      <c r="E215" s="36" t="s">
        <v>743</v>
      </c>
    </row>
    <row r="216" spans="1:5" ht="38.25">
      <c r="A216" t="s">
        <v>53</v>
      </c>
      <c r="E216" s="34" t="s">
        <v>341</v>
      </c>
    </row>
    <row r="217" spans="1:16" ht="12.75">
      <c r="A217" s="25" t="s">
        <v>44</v>
      </c>
      <c s="29" t="s">
        <v>468</v>
      </c>
      <c s="29" t="s">
        <v>744</v>
      </c>
      <c s="25" t="s">
        <v>46</v>
      </c>
      <c s="30" t="s">
        <v>745</v>
      </c>
      <c s="31" t="s">
        <v>128</v>
      </c>
      <c s="32">
        <v>63.292</v>
      </c>
      <c s="32">
        <v>0</v>
      </c>
      <c s="32">
        <f>ROUND(ROUND(H217,3)*ROUND(G217,3),3)</f>
      </c>
      <c r="O217">
        <f>(I217*21)/100</f>
      </c>
      <c t="s">
        <v>22</v>
      </c>
    </row>
    <row r="218" spans="1:5" ht="12.75">
      <c r="A218" s="33" t="s">
        <v>49</v>
      </c>
      <c r="E218" s="34" t="s">
        <v>746</v>
      </c>
    </row>
    <row r="219" spans="1:5" ht="38.25">
      <c r="A219" s="35" t="s">
        <v>51</v>
      </c>
      <c r="E219" s="36" t="s">
        <v>747</v>
      </c>
    </row>
    <row r="220" spans="1:5" ht="38.25">
      <c r="A220" t="s">
        <v>53</v>
      </c>
      <c r="E220" s="34" t="s">
        <v>748</v>
      </c>
    </row>
    <row r="221" spans="1:16" ht="12.75">
      <c r="A221" s="25" t="s">
        <v>44</v>
      </c>
      <c s="29" t="s">
        <v>474</v>
      </c>
      <c s="29" t="s">
        <v>749</v>
      </c>
      <c s="25" t="s">
        <v>46</v>
      </c>
      <c s="30" t="s">
        <v>750</v>
      </c>
      <c s="31" t="s">
        <v>128</v>
      </c>
      <c s="32">
        <v>8</v>
      </c>
      <c s="32">
        <v>0</v>
      </c>
      <c s="32">
        <f>ROUND(ROUND(H221,3)*ROUND(G221,3),3)</f>
      </c>
      <c r="O221">
        <f>(I221*21)/100</f>
      </c>
      <c t="s">
        <v>22</v>
      </c>
    </row>
    <row r="222" spans="1:5" ht="38.25">
      <c r="A222" s="33" t="s">
        <v>49</v>
      </c>
      <c r="E222" s="34" t="s">
        <v>751</v>
      </c>
    </row>
    <row r="223" spans="1:5" ht="12.75">
      <c r="A223" s="35" t="s">
        <v>51</v>
      </c>
      <c r="E223" s="36" t="s">
        <v>752</v>
      </c>
    </row>
    <row r="224" spans="1:5" ht="38.25">
      <c r="A224" t="s">
        <v>53</v>
      </c>
      <c r="E224" s="34" t="s">
        <v>753</v>
      </c>
    </row>
    <row r="225" spans="1:16" ht="12.75">
      <c r="A225" s="25" t="s">
        <v>44</v>
      </c>
      <c s="29" t="s">
        <v>480</v>
      </c>
      <c s="29" t="s">
        <v>348</v>
      </c>
      <c s="25" t="s">
        <v>46</v>
      </c>
      <c s="30" t="s">
        <v>349</v>
      </c>
      <c s="31" t="s">
        <v>128</v>
      </c>
      <c s="32">
        <v>56.701</v>
      </c>
      <c s="32">
        <v>0</v>
      </c>
      <c s="32">
        <f>ROUND(ROUND(H225,3)*ROUND(G225,3),3)</f>
      </c>
      <c r="O225">
        <f>(I225*21)/100</f>
      </c>
      <c t="s">
        <v>22</v>
      </c>
    </row>
    <row r="226" spans="1:5" ht="25.5">
      <c r="A226" s="33" t="s">
        <v>49</v>
      </c>
      <c r="E226" s="34" t="s">
        <v>350</v>
      </c>
    </row>
    <row r="227" spans="1:5" ht="127.5">
      <c r="A227" s="35" t="s">
        <v>51</v>
      </c>
      <c r="E227" s="36" t="s">
        <v>754</v>
      </c>
    </row>
    <row r="228" spans="1:5" ht="102">
      <c r="A228" t="s">
        <v>53</v>
      </c>
      <c r="E228" s="34" t="s">
        <v>352</v>
      </c>
    </row>
    <row r="229" spans="1:16" ht="12.75">
      <c r="A229" s="25" t="s">
        <v>44</v>
      </c>
      <c s="29" t="s">
        <v>485</v>
      </c>
      <c s="29" t="s">
        <v>755</v>
      </c>
      <c s="25" t="s">
        <v>46</v>
      </c>
      <c s="30" t="s">
        <v>756</v>
      </c>
      <c s="31" t="s">
        <v>128</v>
      </c>
      <c s="32">
        <v>8.95</v>
      </c>
      <c s="32">
        <v>0</v>
      </c>
      <c s="32">
        <f>ROUND(ROUND(H229,3)*ROUND(G229,3),3)</f>
      </c>
      <c r="O229">
        <f>(I229*21)/100</f>
      </c>
      <c t="s">
        <v>22</v>
      </c>
    </row>
    <row r="230" spans="1:5" ht="12.75">
      <c r="A230" s="33" t="s">
        <v>49</v>
      </c>
      <c r="E230" s="34" t="s">
        <v>757</v>
      </c>
    </row>
    <row r="231" spans="1:5" ht="38.25">
      <c r="A231" s="35" t="s">
        <v>51</v>
      </c>
      <c r="E231" s="36" t="s">
        <v>758</v>
      </c>
    </row>
    <row r="232" spans="1:5" ht="357">
      <c r="A232" t="s">
        <v>53</v>
      </c>
      <c r="E232" s="34" t="s">
        <v>759</v>
      </c>
    </row>
    <row r="233" spans="1:18" ht="12.75" customHeight="1">
      <c r="A233" s="6" t="s">
        <v>42</v>
      </c>
      <c s="6"/>
      <c s="39" t="s">
        <v>34</v>
      </c>
      <c s="6"/>
      <c s="27" t="s">
        <v>353</v>
      </c>
      <c s="6"/>
      <c s="6"/>
      <c s="6"/>
      <c s="40">
        <f>0+Q233</f>
      </c>
      <c r="O233">
        <f>0+R233</f>
      </c>
      <c r="Q233">
        <f>0+I234+I238+I242</f>
      </c>
      <c>
        <f>0+O234+O238+O242</f>
      </c>
    </row>
    <row r="234" spans="1:16" ht="12.75">
      <c r="A234" s="25" t="s">
        <v>44</v>
      </c>
      <c s="29" t="s">
        <v>490</v>
      </c>
      <c s="29" t="s">
        <v>373</v>
      </c>
      <c s="25" t="s">
        <v>46</v>
      </c>
      <c s="30" t="s">
        <v>374</v>
      </c>
      <c s="31" t="s">
        <v>197</v>
      </c>
      <c s="32">
        <v>56.724</v>
      </c>
      <c s="32">
        <v>0</v>
      </c>
      <c s="32">
        <f>ROUND(ROUND(H234,3)*ROUND(G234,3),3)</f>
      </c>
      <c r="O234">
        <f>(I234*21)/100</f>
      </c>
      <c t="s">
        <v>22</v>
      </c>
    </row>
    <row r="235" spans="1:5" ht="12.75">
      <c r="A235" s="33" t="s">
        <v>49</v>
      </c>
      <c r="E235" s="34" t="s">
        <v>760</v>
      </c>
    </row>
    <row r="236" spans="1:5" ht="12.75">
      <c r="A236" s="35" t="s">
        <v>51</v>
      </c>
      <c r="E236" s="36" t="s">
        <v>761</v>
      </c>
    </row>
    <row r="237" spans="1:5" ht="51">
      <c r="A237" t="s">
        <v>53</v>
      </c>
      <c r="E237" s="34" t="s">
        <v>371</v>
      </c>
    </row>
    <row r="238" spans="1:16" ht="12.75">
      <c r="A238" s="25" t="s">
        <v>44</v>
      </c>
      <c s="29" t="s">
        <v>495</v>
      </c>
      <c s="29" t="s">
        <v>762</v>
      </c>
      <c s="25" t="s">
        <v>46</v>
      </c>
      <c s="30" t="s">
        <v>763</v>
      </c>
      <c s="31" t="s">
        <v>197</v>
      </c>
      <c s="32">
        <v>54.258</v>
      </c>
      <c s="32">
        <v>0</v>
      </c>
      <c s="32">
        <f>ROUND(ROUND(H238,3)*ROUND(G238,3),3)</f>
      </c>
      <c r="O238">
        <f>(I238*21)/100</f>
      </c>
      <c t="s">
        <v>22</v>
      </c>
    </row>
    <row r="239" spans="1:5" ht="12.75">
      <c r="A239" s="33" t="s">
        <v>49</v>
      </c>
      <c r="E239" s="34" t="s">
        <v>386</v>
      </c>
    </row>
    <row r="240" spans="1:5" ht="12.75">
      <c r="A240" s="35" t="s">
        <v>51</v>
      </c>
      <c r="E240" s="36" t="s">
        <v>764</v>
      </c>
    </row>
    <row r="241" spans="1:5" ht="140.25">
      <c r="A241" t="s">
        <v>53</v>
      </c>
      <c r="E241" s="34" t="s">
        <v>388</v>
      </c>
    </row>
    <row r="242" spans="1:16" ht="12.75">
      <c r="A242" s="25" t="s">
        <v>44</v>
      </c>
      <c s="29" t="s">
        <v>501</v>
      </c>
      <c s="29" t="s">
        <v>399</v>
      </c>
      <c s="25" t="s">
        <v>46</v>
      </c>
      <c s="30" t="s">
        <v>400</v>
      </c>
      <c s="31" t="s">
        <v>197</v>
      </c>
      <c s="32">
        <v>58.651</v>
      </c>
      <c s="32">
        <v>0</v>
      </c>
      <c s="32">
        <f>ROUND(ROUND(H242,3)*ROUND(G242,3),3)</f>
      </c>
      <c r="O242">
        <f>(I242*21)/100</f>
      </c>
      <c t="s">
        <v>22</v>
      </c>
    </row>
    <row r="243" spans="1:5" ht="25.5">
      <c r="A243" s="33" t="s">
        <v>49</v>
      </c>
      <c r="E243" s="34" t="s">
        <v>765</v>
      </c>
    </row>
    <row r="244" spans="1:5" ht="38.25">
      <c r="A244" s="35" t="s">
        <v>51</v>
      </c>
      <c r="E244" s="36" t="s">
        <v>766</v>
      </c>
    </row>
    <row r="245" spans="1:5" ht="140.25">
      <c r="A245" t="s">
        <v>53</v>
      </c>
      <c r="E245" s="34" t="s">
        <v>388</v>
      </c>
    </row>
    <row r="246" spans="1:18" ht="12.75" customHeight="1">
      <c r="A246" s="6" t="s">
        <v>42</v>
      </c>
      <c s="6"/>
      <c s="39" t="s">
        <v>36</v>
      </c>
      <c s="6"/>
      <c s="27" t="s">
        <v>767</v>
      </c>
      <c s="6"/>
      <c s="6"/>
      <c s="6"/>
      <c s="40">
        <f>0+Q246</f>
      </c>
      <c r="O246">
        <f>0+R246</f>
      </c>
      <c r="Q246">
        <f>0+I247</f>
      </c>
      <c>
        <f>0+O247</f>
      </c>
    </row>
    <row r="247" spans="1:16" ht="12.75">
      <c r="A247" s="25" t="s">
        <v>44</v>
      </c>
      <c s="29" t="s">
        <v>507</v>
      </c>
      <c s="29" t="s">
        <v>768</v>
      </c>
      <c s="25" t="s">
        <v>46</v>
      </c>
      <c s="30" t="s">
        <v>769</v>
      </c>
      <c s="31" t="s">
        <v>197</v>
      </c>
      <c s="32">
        <v>22.5</v>
      </c>
      <c s="32">
        <v>0</v>
      </c>
      <c s="32">
        <f>ROUND(ROUND(H247,3)*ROUND(G247,3),3)</f>
      </c>
      <c r="O247">
        <f>(I247*21)/100</f>
      </c>
      <c t="s">
        <v>22</v>
      </c>
    </row>
    <row r="248" spans="1:5" ht="12.75">
      <c r="A248" s="33" t="s">
        <v>49</v>
      </c>
      <c r="E248" s="34" t="s">
        <v>770</v>
      </c>
    </row>
    <row r="249" spans="1:5" ht="12.75">
      <c r="A249" s="35" t="s">
        <v>51</v>
      </c>
      <c r="E249" s="36" t="s">
        <v>771</v>
      </c>
    </row>
    <row r="250" spans="1:5" ht="25.5">
      <c r="A250" t="s">
        <v>53</v>
      </c>
      <c r="E250" s="34" t="s">
        <v>772</v>
      </c>
    </row>
    <row r="251" spans="1:18" ht="12.75" customHeight="1">
      <c r="A251" s="6" t="s">
        <v>42</v>
      </c>
      <c s="6"/>
      <c s="39" t="s">
        <v>70</v>
      </c>
      <c s="6"/>
      <c s="27" t="s">
        <v>419</v>
      </c>
      <c s="6"/>
      <c s="6"/>
      <c s="6"/>
      <c s="40">
        <f>0+Q251</f>
      </c>
      <c r="O251">
        <f>0+R251</f>
      </c>
      <c r="Q251">
        <f>0+I252+I256+I260+I264+I268+I272+I276+I280+I284</f>
      </c>
      <c>
        <f>0+O252+O256+O260+O264+O268+O272+O276+O280+O284</f>
      </c>
    </row>
    <row r="252" spans="1:16" ht="25.5">
      <c r="A252" s="25" t="s">
        <v>44</v>
      </c>
      <c s="29" t="s">
        <v>773</v>
      </c>
      <c s="29" t="s">
        <v>421</v>
      </c>
      <c s="25" t="s">
        <v>46</v>
      </c>
      <c s="30" t="s">
        <v>422</v>
      </c>
      <c s="31" t="s">
        <v>197</v>
      </c>
      <c s="32">
        <v>155.615</v>
      </c>
      <c s="32">
        <v>0</v>
      </c>
      <c s="32">
        <f>ROUND(ROUND(H252,3)*ROUND(G252,3),3)</f>
      </c>
      <c r="O252">
        <f>(I252*21)/100</f>
      </c>
      <c t="s">
        <v>22</v>
      </c>
    </row>
    <row r="253" spans="1:5" ht="12.75">
      <c r="A253" s="33" t="s">
        <v>49</v>
      </c>
      <c r="E253" s="34" t="s">
        <v>774</v>
      </c>
    </row>
    <row r="254" spans="1:5" ht="165.75">
      <c r="A254" s="35" t="s">
        <v>51</v>
      </c>
      <c r="E254" s="36" t="s">
        <v>775</v>
      </c>
    </row>
    <row r="255" spans="1:5" ht="191.25">
      <c r="A255" t="s">
        <v>53</v>
      </c>
      <c r="E255" s="34" t="s">
        <v>425</v>
      </c>
    </row>
    <row r="256" spans="1:16" ht="25.5">
      <c r="A256" s="25" t="s">
        <v>44</v>
      </c>
      <c s="29" t="s">
        <v>776</v>
      </c>
      <c s="29" t="s">
        <v>777</v>
      </c>
      <c s="25" t="s">
        <v>46</v>
      </c>
      <c s="30" t="s">
        <v>778</v>
      </c>
      <c s="31" t="s">
        <v>197</v>
      </c>
      <c s="32">
        <v>38.4</v>
      </c>
      <c s="32">
        <v>0</v>
      </c>
      <c s="32">
        <f>ROUND(ROUND(H256,3)*ROUND(G256,3),3)</f>
      </c>
      <c r="O256">
        <f>(I256*21)/100</f>
      </c>
      <c t="s">
        <v>22</v>
      </c>
    </row>
    <row r="257" spans="1:5" ht="12.75">
      <c r="A257" s="33" t="s">
        <v>49</v>
      </c>
      <c r="E257" s="34" t="s">
        <v>46</v>
      </c>
    </row>
    <row r="258" spans="1:5" ht="38.25">
      <c r="A258" s="35" t="s">
        <v>51</v>
      </c>
      <c r="E258" s="36" t="s">
        <v>779</v>
      </c>
    </row>
    <row r="259" spans="1:5" ht="191.25">
      <c r="A259" t="s">
        <v>53</v>
      </c>
      <c r="E259" s="34" t="s">
        <v>425</v>
      </c>
    </row>
    <row r="260" spans="1:16" ht="12.75">
      <c r="A260" s="25" t="s">
        <v>44</v>
      </c>
      <c s="29" t="s">
        <v>780</v>
      </c>
      <c s="29" t="s">
        <v>781</v>
      </c>
      <c s="25" t="s">
        <v>46</v>
      </c>
      <c s="30" t="s">
        <v>782</v>
      </c>
      <c s="31" t="s">
        <v>197</v>
      </c>
      <c s="32">
        <v>31.027</v>
      </c>
      <c s="32">
        <v>0</v>
      </c>
      <c s="32">
        <f>ROUND(ROUND(H260,3)*ROUND(G260,3),3)</f>
      </c>
      <c r="O260">
        <f>(I260*21)/100</f>
      </c>
      <c t="s">
        <v>22</v>
      </c>
    </row>
    <row r="261" spans="1:5" ht="25.5">
      <c r="A261" s="33" t="s">
        <v>49</v>
      </c>
      <c r="E261" s="34" t="s">
        <v>783</v>
      </c>
    </row>
    <row r="262" spans="1:5" ht="38.25">
      <c r="A262" s="35" t="s">
        <v>51</v>
      </c>
      <c r="E262" s="36" t="s">
        <v>784</v>
      </c>
    </row>
    <row r="263" spans="1:5" ht="204">
      <c r="A263" t="s">
        <v>53</v>
      </c>
      <c r="E263" s="34" t="s">
        <v>785</v>
      </c>
    </row>
    <row r="264" spans="1:16" ht="25.5">
      <c r="A264" s="25" t="s">
        <v>44</v>
      </c>
      <c s="29" t="s">
        <v>786</v>
      </c>
      <c s="29" t="s">
        <v>787</v>
      </c>
      <c s="25" t="s">
        <v>46</v>
      </c>
      <c s="30" t="s">
        <v>788</v>
      </c>
      <c s="31" t="s">
        <v>197</v>
      </c>
      <c s="32">
        <v>93.002</v>
      </c>
      <c s="32">
        <v>0</v>
      </c>
      <c s="32">
        <f>ROUND(ROUND(H264,3)*ROUND(G264,3),3)</f>
      </c>
      <c r="O264">
        <f>(I264*21)/100</f>
      </c>
      <c t="s">
        <v>22</v>
      </c>
    </row>
    <row r="265" spans="1:5" ht="25.5">
      <c r="A265" s="33" t="s">
        <v>49</v>
      </c>
      <c r="E265" s="34" t="s">
        <v>789</v>
      </c>
    </row>
    <row r="266" spans="1:5" ht="12.75">
      <c r="A266" s="35" t="s">
        <v>51</v>
      </c>
      <c r="E266" s="36" t="s">
        <v>790</v>
      </c>
    </row>
    <row r="267" spans="1:5" ht="204">
      <c r="A267" t="s">
        <v>53</v>
      </c>
      <c r="E267" s="34" t="s">
        <v>791</v>
      </c>
    </row>
    <row r="268" spans="1:16" ht="12.75">
      <c r="A268" s="25" t="s">
        <v>44</v>
      </c>
      <c s="29" t="s">
        <v>792</v>
      </c>
      <c s="29" t="s">
        <v>793</v>
      </c>
      <c s="25" t="s">
        <v>46</v>
      </c>
      <c s="30" t="s">
        <v>794</v>
      </c>
      <c s="31" t="s">
        <v>197</v>
      </c>
      <c s="32">
        <v>21</v>
      </c>
      <c s="32">
        <v>0</v>
      </c>
      <c s="32">
        <f>ROUND(ROUND(H268,3)*ROUND(G268,3),3)</f>
      </c>
      <c r="O268">
        <f>(I268*21)/100</f>
      </c>
      <c t="s">
        <v>22</v>
      </c>
    </row>
    <row r="269" spans="1:5" ht="12.75">
      <c r="A269" s="33" t="s">
        <v>49</v>
      </c>
      <c r="E269" s="34" t="s">
        <v>795</v>
      </c>
    </row>
    <row r="270" spans="1:5" ht="12.75">
      <c r="A270" s="35" t="s">
        <v>51</v>
      </c>
      <c r="E270" s="36" t="s">
        <v>796</v>
      </c>
    </row>
    <row r="271" spans="1:5" ht="38.25">
      <c r="A271" t="s">
        <v>53</v>
      </c>
      <c r="E271" s="34" t="s">
        <v>797</v>
      </c>
    </row>
    <row r="272" spans="1:16" ht="12.75">
      <c r="A272" s="25" t="s">
        <v>44</v>
      </c>
      <c s="29" t="s">
        <v>798</v>
      </c>
      <c s="29" t="s">
        <v>799</v>
      </c>
      <c s="25" t="s">
        <v>46</v>
      </c>
      <c s="30" t="s">
        <v>800</v>
      </c>
      <c s="31" t="s">
        <v>197</v>
      </c>
      <c s="32">
        <v>51.72</v>
      </c>
      <c s="32">
        <v>0</v>
      </c>
      <c s="32">
        <f>ROUND(ROUND(H272,3)*ROUND(G272,3),3)</f>
      </c>
      <c r="O272">
        <f>(I272*21)/100</f>
      </c>
      <c t="s">
        <v>22</v>
      </c>
    </row>
    <row r="273" spans="1:5" ht="25.5">
      <c r="A273" s="33" t="s">
        <v>49</v>
      </c>
      <c r="E273" s="34" t="s">
        <v>801</v>
      </c>
    </row>
    <row r="274" spans="1:5" ht="63.75">
      <c r="A274" s="35" t="s">
        <v>51</v>
      </c>
      <c r="E274" s="36" t="s">
        <v>802</v>
      </c>
    </row>
    <row r="275" spans="1:5" ht="38.25">
      <c r="A275" t="s">
        <v>53</v>
      </c>
      <c r="E275" s="34" t="s">
        <v>797</v>
      </c>
    </row>
    <row r="276" spans="1:16" ht="12.75">
      <c r="A276" s="25" t="s">
        <v>44</v>
      </c>
      <c s="29" t="s">
        <v>803</v>
      </c>
      <c s="29" t="s">
        <v>804</v>
      </c>
      <c s="25" t="s">
        <v>46</v>
      </c>
      <c s="30" t="s">
        <v>805</v>
      </c>
      <c s="31" t="s">
        <v>197</v>
      </c>
      <c s="32">
        <v>87.78</v>
      </c>
      <c s="32">
        <v>0</v>
      </c>
      <c s="32">
        <f>ROUND(ROUND(H276,3)*ROUND(G276,3),3)</f>
      </c>
      <c r="O276">
        <f>(I276*21)/100</f>
      </c>
      <c t="s">
        <v>22</v>
      </c>
    </row>
    <row r="277" spans="1:5" ht="25.5">
      <c r="A277" s="33" t="s">
        <v>49</v>
      </c>
      <c r="E277" s="34" t="s">
        <v>806</v>
      </c>
    </row>
    <row r="278" spans="1:5" ht="38.25">
      <c r="A278" s="35" t="s">
        <v>51</v>
      </c>
      <c r="E278" s="36" t="s">
        <v>807</v>
      </c>
    </row>
    <row r="279" spans="1:5" ht="38.25">
      <c r="A279" t="s">
        <v>53</v>
      </c>
      <c r="E279" s="34" t="s">
        <v>797</v>
      </c>
    </row>
    <row r="280" spans="1:16" ht="12.75">
      <c r="A280" s="25" t="s">
        <v>44</v>
      </c>
      <c s="29" t="s">
        <v>808</v>
      </c>
      <c s="29" t="s">
        <v>809</v>
      </c>
      <c s="25" t="s">
        <v>46</v>
      </c>
      <c s="30" t="s">
        <v>810</v>
      </c>
      <c s="31" t="s">
        <v>197</v>
      </c>
      <c s="32">
        <v>14.798</v>
      </c>
      <c s="32">
        <v>0</v>
      </c>
      <c s="32">
        <f>ROUND(ROUND(H280,3)*ROUND(G280,3),3)</f>
      </c>
      <c r="O280">
        <f>(I280*21)/100</f>
      </c>
      <c t="s">
        <v>22</v>
      </c>
    </row>
    <row r="281" spans="1:5" ht="12.75">
      <c r="A281" s="33" t="s">
        <v>49</v>
      </c>
      <c r="E281" s="34" t="s">
        <v>811</v>
      </c>
    </row>
    <row r="282" spans="1:5" ht="12.75">
      <c r="A282" s="35" t="s">
        <v>51</v>
      </c>
      <c r="E282" s="36" t="s">
        <v>812</v>
      </c>
    </row>
    <row r="283" spans="1:5" ht="51">
      <c r="A283" t="s">
        <v>53</v>
      </c>
      <c r="E283" s="34" t="s">
        <v>449</v>
      </c>
    </row>
    <row r="284" spans="1:16" ht="12.75">
      <c r="A284" s="25" t="s">
        <v>44</v>
      </c>
      <c s="29" t="s">
        <v>813</v>
      </c>
      <c s="29" t="s">
        <v>445</v>
      </c>
      <c s="25" t="s">
        <v>46</v>
      </c>
      <c s="30" t="s">
        <v>446</v>
      </c>
      <c s="31" t="s">
        <v>197</v>
      </c>
      <c s="32">
        <v>9.33</v>
      </c>
      <c s="32">
        <v>0</v>
      </c>
      <c s="32">
        <f>ROUND(ROUND(H284,3)*ROUND(G284,3),3)</f>
      </c>
      <c r="O284">
        <f>(I284*21)/100</f>
      </c>
      <c t="s">
        <v>22</v>
      </c>
    </row>
    <row r="285" spans="1:5" ht="25.5">
      <c r="A285" s="33" t="s">
        <v>49</v>
      </c>
      <c r="E285" s="34" t="s">
        <v>814</v>
      </c>
    </row>
    <row r="286" spans="1:5" ht="12.75">
      <c r="A286" s="35" t="s">
        <v>51</v>
      </c>
      <c r="E286" s="36" t="s">
        <v>815</v>
      </c>
    </row>
    <row r="287" spans="1:5" ht="51">
      <c r="A287" t="s">
        <v>53</v>
      </c>
      <c r="E287" s="34" t="s">
        <v>449</v>
      </c>
    </row>
    <row r="288" spans="1:18" ht="12.75" customHeight="1">
      <c r="A288" s="6" t="s">
        <v>42</v>
      </c>
      <c s="6"/>
      <c s="39" t="s">
        <v>73</v>
      </c>
      <c s="6"/>
      <c s="27" t="s">
        <v>450</v>
      </c>
      <c s="6"/>
      <c s="6"/>
      <c s="6"/>
      <c s="40">
        <f>0+Q288</f>
      </c>
      <c r="O288">
        <f>0+R288</f>
      </c>
      <c r="Q288">
        <f>0+I289+I293</f>
      </c>
      <c>
        <f>0+O289+O293</f>
      </c>
    </row>
    <row r="289" spans="1:16" ht="12.75">
      <c r="A289" s="25" t="s">
        <v>44</v>
      </c>
      <c s="29" t="s">
        <v>816</v>
      </c>
      <c s="29" t="s">
        <v>817</v>
      </c>
      <c s="25" t="s">
        <v>46</v>
      </c>
      <c s="30" t="s">
        <v>818</v>
      </c>
      <c s="31" t="s">
        <v>151</v>
      </c>
      <c s="32">
        <v>16.75</v>
      </c>
      <c s="32">
        <v>0</v>
      </c>
      <c s="32">
        <f>ROUND(ROUND(H289,3)*ROUND(G289,3),3)</f>
      </c>
      <c r="O289">
        <f>(I289*21)/100</f>
      </c>
      <c t="s">
        <v>22</v>
      </c>
    </row>
    <row r="290" spans="1:5" ht="12.75">
      <c r="A290" s="33" t="s">
        <v>49</v>
      </c>
      <c r="E290" s="34" t="s">
        <v>819</v>
      </c>
    </row>
    <row r="291" spans="1:5" ht="12.75">
      <c r="A291" s="35" t="s">
        <v>51</v>
      </c>
      <c r="E291" s="36" t="s">
        <v>820</v>
      </c>
    </row>
    <row r="292" spans="1:5" ht="242.25">
      <c r="A292" t="s">
        <v>53</v>
      </c>
      <c r="E292" s="34" t="s">
        <v>821</v>
      </c>
    </row>
    <row r="293" spans="1:16" ht="12.75">
      <c r="A293" s="25" t="s">
        <v>44</v>
      </c>
      <c s="29" t="s">
        <v>822</v>
      </c>
      <c s="29" t="s">
        <v>823</v>
      </c>
      <c s="25" t="s">
        <v>46</v>
      </c>
      <c s="30" t="s">
        <v>824</v>
      </c>
      <c s="31" t="s">
        <v>151</v>
      </c>
      <c s="32">
        <v>16</v>
      </c>
      <c s="32">
        <v>0</v>
      </c>
      <c s="32">
        <f>ROUND(ROUND(H293,3)*ROUND(G293,3),3)</f>
      </c>
      <c r="O293">
        <f>(I293*21)/100</f>
      </c>
      <c t="s">
        <v>22</v>
      </c>
    </row>
    <row r="294" spans="1:5" ht="12.75">
      <c r="A294" s="33" t="s">
        <v>49</v>
      </c>
      <c r="E294" s="34" t="s">
        <v>825</v>
      </c>
    </row>
    <row r="295" spans="1:5" ht="12.75">
      <c r="A295" s="35" t="s">
        <v>51</v>
      </c>
      <c r="E295" s="36" t="s">
        <v>826</v>
      </c>
    </row>
    <row r="296" spans="1:5" ht="242.25">
      <c r="A296" t="s">
        <v>53</v>
      </c>
      <c r="E296" s="34" t="s">
        <v>827</v>
      </c>
    </row>
    <row r="297" spans="1:18" ht="12.75" customHeight="1">
      <c r="A297" s="6" t="s">
        <v>42</v>
      </c>
      <c s="6"/>
      <c s="39" t="s">
        <v>39</v>
      </c>
      <c s="6"/>
      <c s="27" t="s">
        <v>147</v>
      </c>
      <c s="6"/>
      <c s="6"/>
      <c s="6"/>
      <c s="40">
        <f>0+Q297</f>
      </c>
      <c r="O297">
        <f>0+R297</f>
      </c>
      <c r="Q297">
        <f>0+I298+I302+I306+I310+I314+I318+I322+I326</f>
      </c>
      <c>
        <f>0+O298+O302+O306+O310+O314+O318+O322+O326</f>
      </c>
    </row>
    <row r="298" spans="1:16" ht="12.75">
      <c r="A298" s="25" t="s">
        <v>44</v>
      </c>
      <c s="29" t="s">
        <v>828</v>
      </c>
      <c s="29" t="s">
        <v>829</v>
      </c>
      <c s="25" t="s">
        <v>28</v>
      </c>
      <c s="30" t="s">
        <v>830</v>
      </c>
      <c s="31" t="s">
        <v>151</v>
      </c>
      <c s="32">
        <v>55.55</v>
      </c>
      <c s="32">
        <v>0</v>
      </c>
      <c s="32">
        <f>ROUND(ROUND(H298,3)*ROUND(G298,3),3)</f>
      </c>
      <c r="O298">
        <f>(I298*21)/100</f>
      </c>
      <c t="s">
        <v>22</v>
      </c>
    </row>
    <row r="299" spans="1:5" ht="25.5">
      <c r="A299" s="33" t="s">
        <v>49</v>
      </c>
      <c r="E299" s="34" t="s">
        <v>831</v>
      </c>
    </row>
    <row r="300" spans="1:5" ht="38.25">
      <c r="A300" s="35" t="s">
        <v>51</v>
      </c>
      <c r="E300" s="36" t="s">
        <v>832</v>
      </c>
    </row>
    <row r="301" spans="1:5" ht="63.75">
      <c r="A301" t="s">
        <v>53</v>
      </c>
      <c r="E301" s="34" t="s">
        <v>833</v>
      </c>
    </row>
    <row r="302" spans="1:16" ht="12.75">
      <c r="A302" s="25" t="s">
        <v>44</v>
      </c>
      <c s="29" t="s">
        <v>834</v>
      </c>
      <c s="29" t="s">
        <v>829</v>
      </c>
      <c s="25" t="s">
        <v>22</v>
      </c>
      <c s="30" t="s">
        <v>830</v>
      </c>
      <c s="31" t="s">
        <v>151</v>
      </c>
      <c s="32">
        <v>6.8</v>
      </c>
      <c s="32">
        <v>0</v>
      </c>
      <c s="32">
        <f>ROUND(ROUND(H302,3)*ROUND(G302,3),3)</f>
      </c>
      <c r="O302">
        <f>(I302*21)/100</f>
      </c>
      <c t="s">
        <v>22</v>
      </c>
    </row>
    <row r="303" spans="1:5" ht="12.75">
      <c r="A303" s="33" t="s">
        <v>49</v>
      </c>
      <c r="E303" s="34" t="s">
        <v>835</v>
      </c>
    </row>
    <row r="304" spans="1:5" ht="12.75">
      <c r="A304" s="35" t="s">
        <v>51</v>
      </c>
      <c r="E304" s="36" t="s">
        <v>836</v>
      </c>
    </row>
    <row r="305" spans="1:5" ht="63.75">
      <c r="A305" t="s">
        <v>53</v>
      </c>
      <c r="E305" s="34" t="s">
        <v>833</v>
      </c>
    </row>
    <row r="306" spans="1:16" ht="12.75">
      <c r="A306" s="25" t="s">
        <v>44</v>
      </c>
      <c s="29" t="s">
        <v>837</v>
      </c>
      <c s="29" t="s">
        <v>838</v>
      </c>
      <c s="25" t="s">
        <v>46</v>
      </c>
      <c s="30" t="s">
        <v>839</v>
      </c>
      <c s="31" t="s">
        <v>76</v>
      </c>
      <c s="32">
        <v>6</v>
      </c>
      <c s="32">
        <v>0</v>
      </c>
      <c s="32">
        <f>ROUND(ROUND(H306,3)*ROUND(G306,3),3)</f>
      </c>
      <c r="O306">
        <f>(I306*21)/100</f>
      </c>
      <c t="s">
        <v>22</v>
      </c>
    </row>
    <row r="307" spans="1:5" ht="12.75">
      <c r="A307" s="33" t="s">
        <v>49</v>
      </c>
      <c r="E307" s="34" t="s">
        <v>840</v>
      </c>
    </row>
    <row r="308" spans="1:5" ht="63.75">
      <c r="A308" s="35" t="s">
        <v>51</v>
      </c>
      <c r="E308" s="36" t="s">
        <v>841</v>
      </c>
    </row>
    <row r="309" spans="1:5" ht="38.25">
      <c r="A309" t="s">
        <v>53</v>
      </c>
      <c r="E309" s="34" t="s">
        <v>842</v>
      </c>
    </row>
    <row r="310" spans="1:16" ht="12.75">
      <c r="A310" s="25" t="s">
        <v>44</v>
      </c>
      <c s="29" t="s">
        <v>843</v>
      </c>
      <c s="29" t="s">
        <v>844</v>
      </c>
      <c s="25" t="s">
        <v>46</v>
      </c>
      <c s="30" t="s">
        <v>845</v>
      </c>
      <c s="31" t="s">
        <v>76</v>
      </c>
      <c s="32">
        <v>2</v>
      </c>
      <c s="32">
        <v>0</v>
      </c>
      <c s="32">
        <f>ROUND(ROUND(H310,3)*ROUND(G310,3),3)</f>
      </c>
      <c r="O310">
        <f>(I310*21)/100</f>
      </c>
      <c t="s">
        <v>22</v>
      </c>
    </row>
    <row r="311" spans="1:5" ht="12.75">
      <c r="A311" s="33" t="s">
        <v>49</v>
      </c>
      <c r="E311" s="34" t="s">
        <v>46</v>
      </c>
    </row>
    <row r="312" spans="1:5" ht="12.75">
      <c r="A312" s="35" t="s">
        <v>51</v>
      </c>
      <c r="E312" s="36" t="s">
        <v>78</v>
      </c>
    </row>
    <row r="313" spans="1:5" ht="25.5">
      <c r="A313" t="s">
        <v>53</v>
      </c>
      <c r="E313" s="34" t="s">
        <v>846</v>
      </c>
    </row>
    <row r="314" spans="1:16" ht="12.75">
      <c r="A314" s="25" t="s">
        <v>44</v>
      </c>
      <c s="29" t="s">
        <v>847</v>
      </c>
      <c s="29" t="s">
        <v>486</v>
      </c>
      <c s="25" t="s">
        <v>46</v>
      </c>
      <c s="30" t="s">
        <v>487</v>
      </c>
      <c s="31" t="s">
        <v>151</v>
      </c>
      <c s="32">
        <v>5.5</v>
      </c>
      <c s="32">
        <v>0</v>
      </c>
      <c s="32">
        <f>ROUND(ROUND(H314,3)*ROUND(G314,3),3)</f>
      </c>
      <c r="O314">
        <f>(I314*21)/100</f>
      </c>
      <c t="s">
        <v>22</v>
      </c>
    </row>
    <row r="315" spans="1:5" ht="12.75">
      <c r="A315" s="33" t="s">
        <v>49</v>
      </c>
      <c r="E315" s="34" t="s">
        <v>488</v>
      </c>
    </row>
    <row r="316" spans="1:5" ht="38.25">
      <c r="A316" s="35" t="s">
        <v>51</v>
      </c>
      <c r="E316" s="36" t="s">
        <v>848</v>
      </c>
    </row>
    <row r="317" spans="1:5" ht="51">
      <c r="A317" t="s">
        <v>53</v>
      </c>
      <c r="E317" s="34" t="s">
        <v>484</v>
      </c>
    </row>
    <row r="318" spans="1:16" ht="12.75">
      <c r="A318" s="25" t="s">
        <v>44</v>
      </c>
      <c s="29" t="s">
        <v>849</v>
      </c>
      <c s="29" t="s">
        <v>496</v>
      </c>
      <c s="25" t="s">
        <v>46</v>
      </c>
      <c s="30" t="s">
        <v>497</v>
      </c>
      <c s="31" t="s">
        <v>128</v>
      </c>
      <c s="32">
        <v>0.052</v>
      </c>
      <c s="32">
        <v>0</v>
      </c>
      <c s="32">
        <f>ROUND(ROUND(H318,3)*ROUND(G318,3),3)</f>
      </c>
      <c r="O318">
        <f>(I318*21)/100</f>
      </c>
      <c t="s">
        <v>22</v>
      </c>
    </row>
    <row r="319" spans="1:5" ht="12.75">
      <c r="A319" s="33" t="s">
        <v>49</v>
      </c>
      <c r="E319" s="34" t="s">
        <v>498</v>
      </c>
    </row>
    <row r="320" spans="1:5" ht="102">
      <c r="A320" s="35" t="s">
        <v>51</v>
      </c>
      <c r="E320" s="36" t="s">
        <v>850</v>
      </c>
    </row>
    <row r="321" spans="1:5" ht="38.25">
      <c r="A321" t="s">
        <v>53</v>
      </c>
      <c r="E321" s="34" t="s">
        <v>500</v>
      </c>
    </row>
    <row r="322" spans="1:16" ht="12.75">
      <c r="A322" s="25" t="s">
        <v>44</v>
      </c>
      <c s="29" t="s">
        <v>851</v>
      </c>
      <c s="29" t="s">
        <v>852</v>
      </c>
      <c s="25" t="s">
        <v>163</v>
      </c>
      <c s="30" t="s">
        <v>853</v>
      </c>
      <c s="31" t="s">
        <v>854</v>
      </c>
      <c s="32">
        <v>1</v>
      </c>
      <c s="32">
        <v>0</v>
      </c>
      <c s="32">
        <f>ROUND(ROUND(H322,3)*ROUND(G322,3),3)</f>
      </c>
      <c r="O322">
        <f>(I322*21)/100</f>
      </c>
      <c t="s">
        <v>22</v>
      </c>
    </row>
    <row r="323" spans="1:5" ht="12.75">
      <c r="A323" s="33" t="s">
        <v>49</v>
      </c>
      <c r="E323" s="34" t="s">
        <v>855</v>
      </c>
    </row>
    <row r="324" spans="1:5" ht="12.75">
      <c r="A324" s="35" t="s">
        <v>51</v>
      </c>
      <c r="E324" s="36" t="s">
        <v>52</v>
      </c>
    </row>
    <row r="325" spans="1:5" ht="409.5">
      <c r="A325" t="s">
        <v>53</v>
      </c>
      <c r="E325" s="34" t="s">
        <v>856</v>
      </c>
    </row>
    <row r="326" spans="1:16" ht="12.75">
      <c r="A326" s="25" t="s">
        <v>44</v>
      </c>
      <c s="29" t="s">
        <v>857</v>
      </c>
      <c s="29" t="s">
        <v>858</v>
      </c>
      <c s="25" t="s">
        <v>46</v>
      </c>
      <c s="30" t="s">
        <v>859</v>
      </c>
      <c s="31" t="s">
        <v>128</v>
      </c>
      <c s="32">
        <v>1.05</v>
      </c>
      <c s="32">
        <v>0</v>
      </c>
      <c s="32">
        <f>ROUND(ROUND(H326,3)*ROUND(G326,3),3)</f>
      </c>
      <c r="O326">
        <f>(I326*21)/100</f>
      </c>
      <c t="s">
        <v>22</v>
      </c>
    </row>
    <row r="327" spans="1:5" ht="25.5">
      <c r="A327" s="33" t="s">
        <v>49</v>
      </c>
      <c r="E327" s="34" t="s">
        <v>860</v>
      </c>
    </row>
    <row r="328" spans="1:5" ht="12.75">
      <c r="A328" s="35" t="s">
        <v>51</v>
      </c>
      <c r="E328" s="36" t="s">
        <v>861</v>
      </c>
    </row>
    <row r="329" spans="1:5" ht="76.5">
      <c r="A329" t="s">
        <v>53</v>
      </c>
      <c r="E329" s="34" t="s">
        <v>193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