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28692" yWindow="65428" windowWidth="29016" windowHeight="15816" activeTab="0"/>
  </bookViews>
  <sheets>
    <sheet name="Rekapitulace" sheetId="1" r:id="rId1"/>
    <sheet name="000a" sheetId="2" r:id="rId2"/>
    <sheet name="000b" sheetId="3" r:id="rId3"/>
    <sheet name="SO 101.1" sheetId="4" r:id="rId4"/>
    <sheet name="SO 101.2" sheetId="5" r:id="rId5"/>
    <sheet name="SO 101.3" sheetId="6" r:id="rId6"/>
    <sheet name="SO 102.1" sheetId="7" r:id="rId7"/>
    <sheet name="SO 102.2" sheetId="8" r:id="rId8"/>
    <sheet name="SO 181.1" sheetId="9" r:id="rId9"/>
    <sheet name="SO 181.2" sheetId="10" r:id="rId10"/>
  </sheets>
  <definedNames/>
  <calcPr calcId="181029"/>
  <extLst/>
</workbook>
</file>

<file path=xl/sharedStrings.xml><?xml version="1.0" encoding="utf-8"?>
<sst xmlns="http://schemas.openxmlformats.org/spreadsheetml/2006/main" count="1628" uniqueCount="304">
  <si>
    <t>Soupis objektů s DPH</t>
  </si>
  <si>
    <t>Stavba: Čáslav - I/38 Obchvat Čáslav - mosty, oprava objízdné trasy - II. etapa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</si>
  <si>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</si>
  <si>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</si>
  <si>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</si>
  <si>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</si>
  <si>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</si>
  <si>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</si>
  <si>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</si>
  <si>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</si>
  <si>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</si>
  <si>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</si>
  <si>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</si>
  <si>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</si>
  <si>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Čáslav</t>
  </si>
  <si>
    <t>I/38 Obchvat Čáslav - mosty, oprava objízdné trasy - II. etapa</t>
  </si>
  <si>
    <t>O</t>
  </si>
  <si>
    <t>Rozpočet:</t>
  </si>
  <si>
    <t>0,00</t>
  </si>
  <si>
    <t>15,00</t>
  </si>
  <si>
    <t>21,00</t>
  </si>
  <si>
    <t>3</t>
  </si>
  <si>
    <t>2</t>
  </si>
  <si>
    <t>000a</t>
  </si>
  <si>
    <t>Všeobecné položky - investor ŘSD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</si>
  <si>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</si>
  <si>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</si>
  <si>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</si>
  <si>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</si>
  <si>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</si>
  <si>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</si>
  <si>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</si>
  <si>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</si>
  <si>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</si>
  <si>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</si>
  <si>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</si>
  <si>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</si>
  <si>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</si>
  <si>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</si>
  <si>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</si>
  <si>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</si>
  <si>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</si>
  <si>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</si>
  <si>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</si>
  <si>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</si>
  <si>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02910</t>
  </si>
  <si>
    <t/>
  </si>
  <si>
    <t>OSTATNÍ POŽADAVKY - ZEMĚMĚŘIČSKÁ MĚŘENÍ</t>
  </si>
  <si>
    <t>KPL</t>
  </si>
  <si>
    <t>PP</t>
  </si>
  <si>
    <t>zaměření skutečného stavu po dokončení stavby pro SO 101.1, 101.2 a 101.3</t>
  </si>
  <si>
    <t>VV</t>
  </si>
  <si>
    <t>TS</t>
  </si>
  <si>
    <t>zahrnuje veškeré náklady spojené s objednatelem požadovanými pracemi,  
- pro stanovení orientační investorské ceny určete jednotkovou cenu jako 1% odhadované ceny stavby</t>
  </si>
  <si>
    <t>02944</t>
  </si>
  <si>
    <t>OSTAT POŽADAVKY - DOKUMENTACE SKUTEČ PROVEDENÍ V DIGIT FORMĚ</t>
  </si>
  <si>
    <t>DSPS  pro SO 101.1, 101.2 a 101.3</t>
  </si>
  <si>
    <t>zahrnuje veškeré náklady spojené s objednatelem požadovanými pracemi</t>
  </si>
  <si>
    <t>000b</t>
  </si>
  <si>
    <t>Všeobecné položky - investor KSÚS</t>
  </si>
  <si>
    <t>zaměření skutečného stavu po dokončení stavby pro SO 102.1 a 102.2</t>
  </si>
  <si>
    <t>DSPS pro SO 102.1 a 102.2</t>
  </si>
  <si>
    <t>SO 101.1</t>
  </si>
  <si>
    <t>Extravilán (kraj) - investor ŘSD</t>
  </si>
  <si>
    <t>014102</t>
  </si>
  <si>
    <t>POPLATKY ZA SKLÁDKU</t>
  </si>
  <si>
    <t>T</t>
  </si>
  <si>
    <t>zemina, štěrk</t>
  </si>
  <si>
    <t>396,5*2,0=793,000 [A]     odstraněné nánosy z krajnice - objem dle pol. 12920 x hmotnost 
39,65*2,0=79,300 [B]    ŠD dle pol. 113328 (výměna podkl. vrstev) 
Celkem: A+B=872,300 [C]</t>
  </si>
  <si>
    <t>zahrnuje veškeré poplatky provozovateli skládky související s uložením odpadu na skládce.</t>
  </si>
  <si>
    <t>Zemní práce</t>
  </si>
  <si>
    <t>113328</t>
  </si>
  <si>
    <t>ODSTRAN PODKL ZPEVNĚNÝCH PLOCH Z KAMENIVA NESTMEL, ODVOZ DO 20KM</t>
  </si>
  <si>
    <t>M3</t>
  </si>
  <si>
    <t>Lokální hloubková sanace - výměna podkladních vrstev ze ŠD tl, 250 mm vč. odvozu a uložení na skládku</t>
  </si>
  <si>
    <t>ÚPRAVA 2 - hloubková sanace 
793*0,2=158,600 [C]    cca 20% z plochy dle pol. 11372 
0,25*C=39,650 [D]    tl. x plocha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</si>
  <si>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</si>
  <si>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</t>
  </si>
  <si>
    <t>FRÉZOVÁNÍ ZPEVNĚNÝCH PLOCH ASFALTOVÝCH</t>
  </si>
  <si>
    <t>Odfrézování asfaltových vrstev (překrytí) – vozovka, odfrézovaný materiál odkoupí zhotovitel 
část materiálu bude použita zpět pro zpevnění krajnic (pol. 56963)</t>
  </si>
  <si>
    <t>ÚPRAVA 1 - frézování v tl. 50 mm 
455+310+7165=7 930,000 [A]    plochy odečteny ze situace 
A*0,05=396,500 [B]    plocha x tl. 
ÚPRAVA 2 - frézování v tl. 70 mm 
A*0,2=1 586,000 [C]    cca 20% z plochy dle úpravy 1 
C*0,07=111,020 [D] 
ÚPRAVA 2 - frézování podkladní vrstvy v tl. 60 mm 
C*0,5=793,000 [E]    cca 50% z plochy dle úpravy 2 
0,06*E=47,580 [F]    tl. x plocha 
Celkem m3 : B+D+F=555,100 [G]</t>
  </si>
  <si>
    <t>12920</t>
  </si>
  <si>
    <t>ČIŠTĚNÍ KRAJNIC OD NÁNOSU</t>
  </si>
  <si>
    <t>odstranění nánosů v průměrné tl. 200 mm vč. odvozu a uložení odpadu na skládku</t>
  </si>
  <si>
    <t>ÚPRAVA 2 
7930*0,25*0,2=396,500 [A]    plocha dle pol. 11372 x 25% x tl.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</si>
  <si>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</si>
  <si>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18110</t>
  </si>
  <si>
    <t>ÚPRAVA PLÁNĚ SE ZHUTNĚNÍM V HORNINĚ TŘ. I</t>
  </si>
  <si>
    <t>M2</t>
  </si>
  <si>
    <t>úprava pláně pod ŠD</t>
  </si>
  <si>
    <t>ÚPRAVA 2 - hloubková sanace 
158,6=158,600 [A]    plocha dle pol. 113328</t>
  </si>
  <si>
    <t>položka zahrnuje úpravu pláně včetně vyrovnání výškových rozdílů. Míru zhutnění určuje projekt.</t>
  </si>
  <si>
    <t>Komunikace</t>
  </si>
  <si>
    <t>56335</t>
  </si>
  <si>
    <t>VOZOVKOVÉ VRSTVY ZE ŠTĚRKODRTI TL. DO 250MM</t>
  </si>
  <si>
    <t>Lokální hloubková sanace - výměna podkladních vrstev ze ŠD tl, 250 mm vč. zhutnění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</si>
  <si>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</si>
  <si>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7</t>
  </si>
  <si>
    <t>56963</t>
  </si>
  <si>
    <t>ZPEVNĚNÍ KRAJNIC Z RECYKLOVANÉHO MATERIÁLU TL DO 150MM</t>
  </si>
  <si>
    <t>bude použit recyklát z odfrézovaného materiálu v tl. 150 mm</t>
  </si>
  <si>
    <t>ÚPRAVA 2 
7930*0,25=1 982,500 [A]    plocha dle pol. 11372 x 25%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</si>
  <si>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</si>
  <si>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8</t>
  </si>
  <si>
    <t>572214</t>
  </si>
  <si>
    <t>SPOJOVACÍ POSTŘIK Z MODIFIK EMULZE DO 0,5KG/M2</t>
  </si>
  <si>
    <t>Postřik spojovací emulzní, středněštěpný</t>
  </si>
  <si>
    <t>ÚPRAVA 1 -  0,50 kg/m2 
7930=7 930,000 [A]    dle pol. 574A44 
ÚPRAVA 2 -  0,30 kg/m2 
1586=1 586,000 [B]    dle pol. 574C66 
ÚPRAVA 2 -  0,50 kg/m2 
793=793,000 [C]    dle pol. 574E58 
Celkem: A+B+C=10 309,000 [D]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</si>
  <si>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</si>
  <si>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57473</t>
  </si>
  <si>
    <t>VOZOVKOVÉ VÝZTUŽNÉ VRSTVY ZE SÍTÍ</t>
  </si>
  <si>
    <t>výztužný geokompozit ze skelných vláken (popis dle vzorových řezů)</t>
  </si>
  <si>
    <t>ÚPRAVA 2 
0,9*1586=1 427,400 [A]    cca 90% dle pol. 11372</t>
  </si>
  <si>
    <t>- dodání sítě v požadované kvalitě a v množství včetně přesahů (přesahy započteny v jednotkové ceně) 
- očištění podkladu 
- pokládka sítě dle předepsaného technologického předpisu</t>
  </si>
  <si>
    <t>574A44</t>
  </si>
  <si>
    <t>ASFALTOVÝ BETON PRO OBRUSNÉ VRSTVY ACO 11+, 11S TL. 50MM</t>
  </si>
  <si>
    <t>ACO 11S</t>
  </si>
  <si>
    <t>ÚPRAVA 1 
7930=7 930,000 [A]    plocha dle pol. 11372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</si>
  <si>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</si>
  <si>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11</t>
  </si>
  <si>
    <t>574C66</t>
  </si>
  <si>
    <t>ASFALTOVÝ BETON PRO LOŽNÍ VRSTVY ACL 16+, 16S TL. 70MM</t>
  </si>
  <si>
    <t>ACL 16S</t>
  </si>
  <si>
    <t>ÚPRAVA 2 
1586=1 586,000 [A]    plocha dle pol. 11372</t>
  </si>
  <si>
    <t>12</t>
  </si>
  <si>
    <t>574E58</t>
  </si>
  <si>
    <t>ASFALTOVÝ BETON PRO PODKLADNÍ VRSTVY ACP 22+, 22S TL. 60MM</t>
  </si>
  <si>
    <t>ACP 22S</t>
  </si>
  <si>
    <t>ÚPRAVA 2 
793=793,000 [A]    plocha dle pol. 11372</t>
  </si>
  <si>
    <t>Ostatní konstrukce a práce</t>
  </si>
  <si>
    <t>13</t>
  </si>
  <si>
    <t>91228</t>
  </si>
  <si>
    <t>SMĚROVÉ SLOUPKY Z PLAST HMOT VČETNĚ ODRAZNÉHO PÁSKU</t>
  </si>
  <si>
    <t>KUS</t>
  </si>
  <si>
    <t>dodávka a montáž nových sloupků - náhrada za odstraněné směr. sloupky</t>
  </si>
  <si>
    <t>položka zahrnuje: 
- dodání a osazení sloupku včetně nutných zemních prací 
- vnitrostaveništní a mimostaveništní doprava 
- odrazky plastové nebo z retroreflexní fólie</t>
  </si>
  <si>
    <t>14</t>
  </si>
  <si>
    <t>912283</t>
  </si>
  <si>
    <t>SMĚROVÉ SLOUPKY Z PLAST HMOT - DEMONTÁŽ A ODVOZ</t>
  </si>
  <si>
    <t>demontáž směrových sloupků vč. odvozu a uložení na skládku a poplatku za skládku</t>
  </si>
  <si>
    <t>položka zahrnuje demontáž stávajícího sloupku, jeho odvoz do skladu nebo na skládku</t>
  </si>
  <si>
    <t>15</t>
  </si>
  <si>
    <t>915111</t>
  </si>
  <si>
    <t>VODOROVNÉ DOPRAVNÍ ZNAČENÍ BARVOU HLADKÉ - DODÁVKA A POKLÁDKA</t>
  </si>
  <si>
    <t>obnova VDZ - I. etapa</t>
  </si>
  <si>
    <t>(50+44+44+32+56+134+95+195+118+225+22+43+129)*0,125=148,375 [A]    V1a (0,125)- součet dl. x š.  
(27+18+28+9+16+8)*0,25*0,5=13,250 [B]    V2b (1,5/1,5/0,25) - součet dl. x š. x 50% 
(28+54+23+20+100+100+8+16)*0,125*0,75=32,719 [C]    V2b (3,0/1,5/0,125) - součet dl. x š. x 75% 
(285)*0,125*0,75=26,719 [D]    V2b (3,0/6,0/0,125) - dtto 
(50+49+37+71+19+95+191+811+119+227+75+19)*0,25=440,750 [E]    V4 (0,25) - součet dl. x š. 
(18+18)*0,25*0,50=4,500 [F]    V4 (0,5/0,5/0,25) - součet dl. x š. x 50% 
Celkem: A+B+C+D+E+F=666,313 [G]</t>
  </si>
  <si>
    <t>položka zahrnuje: 
- dodání a pokládku nátěrového materiálu (měří se pouze natíraná plocha) 
- předznačení a reflexní úpravu</t>
  </si>
  <si>
    <t>16</t>
  </si>
  <si>
    <t>915211</t>
  </si>
  <si>
    <t>VODOROVNÉ DOPRAVNÍ ZNAČENÍ PLASTEM HLADKÉ - DODÁVKA A POKLÁDKA</t>
  </si>
  <si>
    <t>obnova VDZ - II. etapa</t>
  </si>
  <si>
    <t>666,313=666,313 [A]    součet ploch dle pol. 915111</t>
  </si>
  <si>
    <t>17</t>
  </si>
  <si>
    <t>919111</t>
  </si>
  <si>
    <t>ŘEZÁNÍ ASFALTOVÉHO KRYTU VOZOVEK TL DO 50MM</t>
  </si>
  <si>
    <t>M</t>
  </si>
  <si>
    <t>(3535+168+248)/4+103+17=1 107,750 [A]    odečteno ze situace</t>
  </si>
  <si>
    <t>položka zahrnuje řezání vozovkové vrstvy v předepsané tloušťce, včetně spotřeby vody</t>
  </si>
  <si>
    <t>18</t>
  </si>
  <si>
    <t>931327</t>
  </si>
  <si>
    <t>TĚSNĚNÍ DILATAČ SPAR ASF ZÁLIVKOU MODIFIK PRŮŘ DO 1000MM2</t>
  </si>
  <si>
    <t>zalití pracovních spar ve vozovce</t>
  </si>
  <si>
    <t>1107,75=1 107,750 [A]    dle pol. 919111</t>
  </si>
  <si>
    <t>položka zahrnuje dodávku a osazení předepsaného materiálu, očištění ploch spáry před úpravou, očištění okolí spáry po úpravě 
nezahrnuje těsnící profil</t>
  </si>
  <si>
    <t>SO 101.2</t>
  </si>
  <si>
    <t>Intravilán (kraj) - investor ŘSD</t>
  </si>
  <si>
    <t>014112</t>
  </si>
  <si>
    <t>POPLATKY ZA SKLÁDKU TYP S-IO (INERTNÍ ODPAD)</t>
  </si>
  <si>
    <t>beton, železobeton</t>
  </si>
  <si>
    <t>14,08*2,4=33,792 [A]    objem dle pol. 113358 x hmotnost 
4,514=4,514 [B]    poškozené obrubníky - celková hmotnost vč. lože dle pol. 11352B 
(0,3*0,16)*63*2,4=7,258 [C]     odstraněné bet. lože stávajících obrubníků - š. x v.  x dl. dle pol. 91781 x hm. 
Celkem: A+B+C=45,564 [D]</t>
  </si>
  <si>
    <t>113358</t>
  </si>
  <si>
    <t>ODSTRAN PODKLADU ZPEVNĚNÝCH PLOCH Z BETONU, ODVOZ DO 20KM</t>
  </si>
  <si>
    <t>Konstrukce vozovky - prstenec OK 
odstranění betonového lože tl. 160 mm pod žulovými kostkami vč. odvozu a uložení na skládku</t>
  </si>
  <si>
    <t>0,16*88=14,080 [A]    tl. x plocha dle pol. 587201</t>
  </si>
  <si>
    <t>11352A</t>
  </si>
  <si>
    <t>ODSTRANĚNÍ CHODNÍKOVÝCH A SILNIČNÍCH OBRUBNÍKŮ BETONOVÝCH - BEZ DOPRAVY</t>
  </si>
  <si>
    <t>Odstranění poškozených betonových obrubníků podél prstence vč. betonového lože, vč. uložení na skládku</t>
  </si>
  <si>
    <t>22=22,000 [A]    dle pol. 917224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</si>
  <si>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</si>
  <si>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11352B</t>
  </si>
  <si>
    <t>ODSTRANĚNÍ CHODNÍKOVÝCH A SILNIČNÍCH OBRUBNÍKŮ BETONOVÝCH - DOPRAVA</t>
  </si>
  <si>
    <t>tkm</t>
  </si>
  <si>
    <t>Odvoz poškozených obrubníků na skládku</t>
  </si>
  <si>
    <t>(0,25*0,15+0,3*0,16)*22*2,4=4,514 [A]   celkem hmotnost - cca příčný profil vč. lože x délka dle pol. 11352A x hmotnost 2,4 t/m3 
A*20=90,280 [B]    t x 20 km</t>
  </si>
  <si>
    <t>Položka zahrnuje samostatnou dopravu suti a vybouraných hmot. Množství se určí jako součin hmotnosti [t] a požadované vzdálenosti [km].</t>
  </si>
  <si>
    <t>Odfrézování asfaltových vrstev (překrytí) – vozovka, odfrézovaný materiál odkoupí zhotovitel</t>
  </si>
  <si>
    <t>ÚPRAVA 1 - frézování v tl. 50 mm 
1021+291+1550+495+64+328+670+200+131=4 750,000 [A]    plochy odečteny ze situace 
0,05*A=237,500 [B]    tl. x součet ploch</t>
  </si>
  <si>
    <t>Vodorovné konstrukce</t>
  </si>
  <si>
    <t>451315</t>
  </si>
  <si>
    <t>PODKLADNÍ A VÝPLŇOVÉ VRSTVY Z PROSTÉHO BETONU C30/37</t>
  </si>
  <si>
    <t>Konstrukce vozovky - prstenec OK 
nové lože pod žulovými kostkami z betonu C 30/37-XF4 tl. 160 mm</t>
  </si>
  <si>
    <t>0,16*88=14,080 [A]    dle pol. 587201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</si>
  <si>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</si>
  <si>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Postřik spojovací emulzní, středněštěpný  0,50 kg/m2</t>
  </si>
  <si>
    <t>ÚPRAVA 1  
4750=4 750,000 [A]    dle pol. 574A44</t>
  </si>
  <si>
    <t>ÚPRAVA 1 
4750=4 750,000 [A]    plocha dle pol. 11372</t>
  </si>
  <si>
    <t>587201</t>
  </si>
  <si>
    <t>PŘEDLÁŽDĚNÍ KRYTU Z VELKÝCH KOSTEK</t>
  </si>
  <si>
    <t>Konstrukce vozovky - prstenec OK 
předláždění žulových kostek (160/160/160) - kompletní provedení dle tech. specifikace položky t.j. rozebrání, očištění, odvoz a uložení na meziskládku (ZS) a dovoz zpět, uložení zpět vč. vyspárování polymercementovou maltou 
Nové betonové lože viz pol. 451315</t>
  </si>
  <si>
    <t>59+29=88,000 [A]    odečteno ze situace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</si>
  <si>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</si>
  <si>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VDZ - obnova - I. etapa</t>
  </si>
  <si>
    <t>(4+45+5+5+49+51+5+18+5+146)*0,125=41,625 [A]    V1a (0,125) - součet dl. x š. 
(15+18+12)*0,125*0,75=4,219 [B]    V2b (3,0/1,5/0,125) - součet dl. x š. x 75% 
61*0,125*0,75=5,719 [C]    V2b (3,0/6,0/0,125) - dtto 
(225+9+9+6+44+86+145+58+13+10+10+3+5+6+10+30+20)*0,25=172,250 [D]    V4 (0,25) - součet dl. x š. 
(5+4*4)*4*0,5=42,000 [E]    V7 - přechod - součet dl. x š. x 50% 
1,5*0,5=0,750 [F]    V13 (0,5/0,5) - plocha dle sit. x 50% 
(9+52+22+30)*0,125=14,125 [G]    lemování V1a (0,125) - součet dl. x š. 
1,7*3=5,100 [H]    šipky V9 - 1 směr (1,7 m2) - plocha x ks 
2,2*3=6,600 [I]    šipky V9 - sloučená 2 směry (2,2 m2) - plocha x ks 
0,5*4=2,000 [J]    stop čára V5 - š. x dl. 
Celkem: A+B+C+D+E+F+G+H+I+J=294,388 [K]</t>
  </si>
  <si>
    <t>VDZ - I. etapa 
vodící  pás přechodu - umělá vodící linie šířka 3 mm, výška 3 mm, vždy 6 ks</t>
  </si>
  <si>
    <t>0,03*(5+4+4)*6=2,340 [A]    š. x součet dl. x 6 ks</t>
  </si>
  <si>
    <t>VDZ - obnova - II. etapa</t>
  </si>
  <si>
    <t>294,388=294,388 [A]    součet ploch dle pol. 915111.1</t>
  </si>
  <si>
    <t>VDZ - II. etapa 
vodící  pás přechodu - umělá vodící linie šířka 3 mm, výška 3 mm, vždy 6 ks</t>
  </si>
  <si>
    <t>917224</t>
  </si>
  <si>
    <t>SILNIČNÍ A CHODNÍKOVÉ OBRUBY Z BETONOVÝCH OBRUBNÍKŮ ŠÍŘ 150MM</t>
  </si>
  <si>
    <t>betonové obrubníky podél prstence 1000/250/150 C30/37-XF4 - doplnění za poškozené obrubníky (cca 25% z celkové délky) vč. bet. lože tl. 160 mm</t>
  </si>
  <si>
    <t>22=22,000 [A]     dle pol. 11352A x 25% (85 m x 25% = 21,3 m)</t>
  </si>
  <si>
    <t>Položka zahrnuje: 
dodání a pokládku betonových obrubníků o rozměrech předepsaných zadávací dokumentací 
betonové lože i boční betonovou opěrku.</t>
  </si>
  <si>
    <t>91781</t>
  </si>
  <si>
    <t>VÝŠKOVÁ ÚPRAVA OBRUBNÍKŮ BETONOVÝCH</t>
  </si>
  <si>
    <t>Úprava stávajících nepoškozených betonových obrubníků podél prstence - kompletní provedení dle tech. specifikace položky vč. rozebrání, očištění a odstranění bet. lože tl. 160 mm, odvozu a uložení na meziskládku (ZS) a dovozu zpět a uložení stáv. obrubníků do nového beton. lože tl. 160 mm</t>
  </si>
  <si>
    <t>(60+33-4*2)=85,000 [A]    součet délek stáv. obrubníků 
-22=-22,000 [B]    odečet poškozených obrubníků 
Celkem: A+B=63,000 [C]</t>
  </si>
  <si>
    <t>Položka výšková úprava obrub zahrnuje jejich vytrhání, očištění, manipulaci, nové betonové lože a osazení. Případné nutné doplnění novými obrubami se uvede v položkách 9172 až 9177.</t>
  </si>
  <si>
    <t>řezání asfaltové konstrukce v tl. do 50 mm</t>
  </si>
  <si>
    <t>950=950,000 [A]    odečteno ze situace</t>
  </si>
  <si>
    <t>950=950,000 [A]    řezaná spára dle pol. 919111 
85=85,000 [B]    podél obrubníků dle pol. 91781 
Celkem: A+B=1 035,000 [C]</t>
  </si>
  <si>
    <t>SO 101.3</t>
  </si>
  <si>
    <t>Intravilán (město) - investor ŘSD</t>
  </si>
  <si>
    <t>ÚPRAVA 1 - frézování v tl. 50 mm 
81+154+88+540+60+58+40+60=1 081,000 [A]    plochy odečteny ze situace 
0,05*A=54,050 [B]    tl. x součet ploch 
ÚPRAVA 3 - frézování v tl. 110 mm 
1550+275=1 825,000 [C]    plocha odečtena ze situace 
0,110*C=200,750 [D]    tl. x součet ploch 
Celkem: B+D=254,800 [E]</t>
  </si>
  <si>
    <t>ÚPRAVA 1 -  0,50 kg/m2 
1081=1 081,000 [A]    dle pol. 574A44 
ÚPRAVA 3 -  0,30 kg/m2 
1825=1 825,000 [B]    dle pol. 574B34 
ÚPRAVA 3 -  0,50 kg/m2 
1825=1 825,000 [C]    dle pol. 574D66 
Celkem: A+B+C=4 731,000 [D]</t>
  </si>
  <si>
    <t>ÚPRAVA 1 
1081=1 081,000 [A]    plocha dle pol. 11372</t>
  </si>
  <si>
    <t>574B34</t>
  </si>
  <si>
    <t>ASFALTOVÝ BETON PRO OBRUSNÉ VRSTVY MODIFIK ACO 11+, 11S TL. 40MM</t>
  </si>
  <si>
    <t>ACO 11S, PMB 45/80-65</t>
  </si>
  <si>
    <t>ÚPRAVA 3 
1825=1 825,000 [A]    plocha dle pol. 11372</t>
  </si>
  <si>
    <t>574D66</t>
  </si>
  <si>
    <t>ASFALTOVÝ BETON PRO LOŽNÍ VRSTVY MODIFIK ACL 16+, 16S TL. 70MM</t>
  </si>
  <si>
    <t>ACL 16S,  PMB 25/55-65</t>
  </si>
  <si>
    <t>(22+23+7+7+18+23+12+12+14+20)*0,125=19,750 [A]    V1a (0,125) - součet dl. x š. 
(4+15+11+20)*0,125*0,5=3,125 [B]    V2b (1,5/1,5/0,125) - součet dl. x š. x 50% 
(16+32+6+18+6)*0,25*0,5=9,750 [C]    V2b (1,5/1,5/0,25) - součet dl. x š. x 50% 
(54+48+45+48)*0,125*0,75=18,281 [D]    V2b (3,0/1,5/0,125) - součet dl. x š. x 75% 
(16+16+38)*0,125*0,75=6,563 [E]    V2b (6,0/3,0/0,125) - součet dl. x š. x 75% 
(8+12+107+9+85+22+70+10+71)*0,25=98,500 [F]    V4 (0,25) - součet dl. x š. 
3,5*0,5=1,750 [G]    V5 - dl. x š. 
(30+21+11+4+25+50)*0,5=70,500 [H]    V13 (0,5/0,5) - součet dl. x š. 
(51+28+24+15+52)*0,125=21,250 [I]    lemování V1a (0,125) - součet dl. x š. 
(12,2+2,5*4+3*3,5)*0,25=8,175 [J]    Zastávka - součet dl. x š. 
(54+14)*0,25*0,5=8,500 [K]     V 10d - parking - součet dl. x š. x 50% 
1,7*8=13,600 [L]    šipky V9 - 1 směr (1,7 m2) - plocha x ks 
2,2*8=17,600 [M]    šipky V9 - sloučená 2 směry (2,2 m2) - plocha x ks 
2,7*4=10,800 [N]    šipky V9 - sloučená 3 směry (2,7 m2) - plocha x ks 
Celkem: A+B+C+D+E+F+G+H+I+J+K+L+M+N=308,144 [O]</t>
  </si>
  <si>
    <t>308,144=308,144 [A]     součet ploch dle pol. 915111</t>
  </si>
  <si>
    <t>91552</t>
  </si>
  <si>
    <t>VODOR DOPRAV ZNAČ - PÍSMENA</t>
  </si>
  <si>
    <t>VDZ - I. etapa - značení barvou - text "BUS" - dodávka a pokládka</t>
  </si>
  <si>
    <t>3*2=6,000 [A]    2 ks</t>
  </si>
  <si>
    <t>položka zahrnuje: 
- dodání a pokládku nátěrového materiálu 
- předznačení a reflexní úpravu</t>
  </si>
  <si>
    <t>VDZ - II. etapa - značení plastem - text "BUS" - dodávka a pokládka</t>
  </si>
  <si>
    <t>42+29+45+47+390+80+114+50+70+115+310+105+40=1 437,000 [A]    odečteno ze situace</t>
  </si>
  <si>
    <t>919113</t>
  </si>
  <si>
    <t>ŘEZÁNÍ ASFALTOVÉHO KRYTU VOZOVEK TL DO 150MM</t>
  </si>
  <si>
    <t>řezání asfaltové konstrukce v tl. 110 mm</t>
  </si>
  <si>
    <t>60+8+30=98,000 [A]</t>
  </si>
  <si>
    <t>931326</t>
  </si>
  <si>
    <t>TĚSNĚNÍ DILATAČ SPAR ASF ZÁLIVKOU MODIFIK PRŮŘ DO 800MM2</t>
  </si>
  <si>
    <t>1437,0=1 437,000 [A]    dle pol. 919111</t>
  </si>
  <si>
    <t>931328</t>
  </si>
  <si>
    <t>TĚSNĚNÍ DILATAČ SPAR ASF ZÁLIVKOU MODIFIK PRŮŘ DO 1200MM2</t>
  </si>
  <si>
    <t>98=98,000 [A]    dle pol. 919113</t>
  </si>
  <si>
    <t>SO 102.1</t>
  </si>
  <si>
    <t>Extravilán (kraj) - investor KSÚS</t>
  </si>
  <si>
    <t>461,1*2,0=922,200 [A]     odstraněné nánosy z krajnice - objem dle pol. 12920 x hmotnost 
46,11*2,0=92,220 [B]    ŠD dle pol. 113328 (výměna podkl. vrstev) 
Celkem: A+B=1 014,420 [C]</t>
  </si>
  <si>
    <t>ÚPRAVA 2 - hloubková sanace 
922,2*0,2=184,440 [C]    cca 20% z plochy dle pol. 11372 
0,25*C=46,110 [D]    tl. x plocha</t>
  </si>
  <si>
    <t>ÚPRAVA 1 - frézování v tl. 50 mm 
502+325+8395=9 222,000 [A]    plochy odečteny ze situace 
A*0,05=461,100 [B]    plocha x tl. 
ÚPRAVA 2 - frézování v tl. 70 mm 
A*0,2=1 844,400 [C]    cca 20% z plochy dle úpravy 1 
C*0,07=129,108 [D] 
ÚPRAVA 2 - frézování podkladní vrstvy v tl. 60 mm 
C*0,5=922,200 [E]    cca 50% z plochy dle úpravy 2 
0,06*E=55,332 [F]    tl. x plocha 
Celkem m3 : B+D+F=645,540 [G]</t>
  </si>
  <si>
    <t>ÚPRAVA 2 
9222*0,25*0,2=461,100 [A]    plocha dle pol. 11372 x 25% x tl.</t>
  </si>
  <si>
    <t>ÚPRAVA 2 - hloubková sanace 
184,44=184,440 [A]    plocha dle pol. 113328</t>
  </si>
  <si>
    <t>ÚPRAVA 2 
9222*0,25=2 305,500 [A]    plocha dle pol. 11372 x 25%</t>
  </si>
  <si>
    <t>ÚPRAVA 1 -  0,50 kg/m2 
9222,0=9 222,000 [A]    dle pol. 574A44 
ÚPRAVA 2 -  0,30 kg/m2 
1844,4=1 844,400 [B]    dle pol. 574C66 
ÚPRAVA 2 -  0,50 kg/m2 
922,2=922,200 [C]    dle pol. 574E58 
Celkem: A+B+C=11 988,600 [D]</t>
  </si>
  <si>
    <t>ÚPRAVA 2 
0,9*1844,4=1 659,960 [A]    cca 90% dle pol. 11372</t>
  </si>
  <si>
    <t>ÚPRAVA 1 
9222=9 222,000 [A]    plocha dle pol. 11372</t>
  </si>
  <si>
    <t>ÚPRAVA 2 
1844,4=1 844,400 [A]    plocha dle pol. 11372</t>
  </si>
  <si>
    <t>ÚPRAVA 2 
922,2=922,200 [A]    plocha dle pol. 11372</t>
  </si>
  <si>
    <t>dodávka a montáž nových sloupků</t>
  </si>
  <si>
    <t>30=30,000 [A]    náhrada za odstraněné směr. sloupky 
20=20,000 [B]    náhrada za chybějící směr. sloupky 
Celkem: A+B=50,000 [C]</t>
  </si>
  <si>
    <t>(135+71+188+196)*0,125=73,750 [A]    V1a (0,125) - součet dl. x š.  
(9+20+28+8+14)*0,25*0,5=9,875 [B]    V2b (1,5/1,5/0,25) - součet dl. x š. x 50% 
(29+20+100)*0,125*0,75=13,969 [C]    V2b (3,0/1,5/0,125) - součet dl. x š. x 75% 
(123+59+10+32+51+88+181+123+958+13+5*3+10)*0,25=415,750 [D]    V4 (0,25) - součet dl. x š. 
12*0,25*0,50=1,500 [E]    V4 (0,5/0,5/0,25) - dl. x š. x 50% 
5*(1,6+2,2)=19,000 [F]    V9 šipky - součet ploch x 5 ks 
(114+138)*0,25=63,000 [G]    V 13 (0,5/1,5) - součet ploch x 25% 
0,5*3,5=1,750 [H]    V5 (0,5) - š. x dl. 
(60+44+54+45)*0,25*0,50=25,375 [I]    V10d (0,5/0,5/0,25) - součet dl. x š. x 50% 
Celkem: A+B+C+D+E+F+G+H+I=623,969 [J]</t>
  </si>
  <si>
    <t>623,969=623,969 [A]    součet ploch dle pol. 915111</t>
  </si>
  <si>
    <t>(255+165+3535)/4+32+90+99=1 209,750 [A]    odečteno ze situace</t>
  </si>
  <si>
    <t>1209,75=1 209,750 [A]    dle pol. 919111</t>
  </si>
  <si>
    <t>SO 102.2</t>
  </si>
  <si>
    <t>Intravilán (kraj) - investor KSÚS</t>
  </si>
  <si>
    <t>16,48*2,4=39,552 [A]    vybourané bet. lože pod žul. kostkami - objem dle pol. 113358 x hmotnost 
5,335=5,335 [B]    poškozené obrubníky vč. bet. lože - celková hmotnost vč. lože dle pol. 11352B 
(0,3*0,16)*78*2,4=8,986 [C]     odstraněné bet. lože stávajících obrubníků - š. x v. x dl. dle pol. 91781 x hmotnost 
Celkem: A+B+C=53,873 [D]</t>
  </si>
  <si>
    <t>0,16*103=16,480 [A]    tl. x plocha dle pol. 587201</t>
  </si>
  <si>
    <t>26=26,000 [A]    dle pol. 917224</t>
  </si>
  <si>
    <t>(0,25*0,15+0,3*0,16)*26*2,4=5,335 [A]   celkem hmotnost - cca příčný profil vč. lože x délka dle pol. 11352A x hmotnost 2,4 t/m3 
A*20=106,700 [B]    t x 20 km</t>
  </si>
  <si>
    <t>ÚPRAVA 1 - frézování v tl. 50 mm 
2845+780+5050=8 675,000 [A]    plochy odečteny ze situace 
0,05*A=433,750 [B]    tl. x součet ploch</t>
  </si>
  <si>
    <t>0,16*103=16,480 [A]    dle pol. 587201</t>
  </si>
  <si>
    <t>ÚPRAVA 1  
8675=8 675,000 [A]    dle pol. 574A44</t>
  </si>
  <si>
    <t>ÚPRAVA 1 
8675=8 675,000 [A]    plocha dle pol. 11372</t>
  </si>
  <si>
    <t>65+38=103,000 [A]    odečteno ze situace</t>
  </si>
  <si>
    <t>912A8</t>
  </si>
  <si>
    <t>BALISETY Z PLASTICKÝCH HMOT</t>
  </si>
  <si>
    <t>kompletní dodávka a montáž del tech. specifikace položky</t>
  </si>
  <si>
    <t>6+8+12+11+13=50,000 [A]</t>
  </si>
  <si>
    <t>položka zahrnuje: 
- dodání a osazení balisety včetně nutných zemních prací 
- vnitrostaveništní a mimostaveništní dopravu 
- odrazky plastové nebo z retroreflexní fólie</t>
  </si>
  <si>
    <t>(4+5+37+5+5+20+35+10+155+7+26+21+14+23+5+5+8+8)*0,125=49,125 [A]    V1a (0,125) - součet dl. x š. 
(18+18)*0,125*0,5=2,250 [B]    V2b (1,5/1,5/0,125) - součet dl. x š. x 50% 
(10+13+91+26+13+65+10+20+25+13+7+4+16+7+15)*0,25*0,5=41,875 [C]    V2b (1,5/1,5/0,25) - součet dl. x š. x 50% 
(30+10+30+32)*0,125*0,75=9,563 [D]    V2b (3,0/1,5/0,125) - součet dl. x š. x 75% 
(14+46+78+40+9+55+9+17+135+70+65+11+10+58+55+10+31+26+10+20*2+2+5+66+8+14+21+20*2)*0,25=236,250 [E]    V4 (0,25) - součet dl. x š. 
(5+4+4+4+4+11+9+13+12)*4*0,5=132,000 [F]    V7 - přechod - součet dl. přechodů x š. x 50% 
(1,5+5+7+4+6+14+13+15+6+19+14+14+18)*0,5=68,250 [G]    V13 (0,5/0,5) - plocha dle sit. x 50% 
(11+32+10+58)*0,33=36,630 [H]    V13 (0,5/1,0) - plocha dle sit. x 33% 
(9+17+54+22+30+110+24+20+7+7+13+10+2*28+20+2*20+11+32+10+58)*0,125=68,750 [I]    lemování V1a (0,125) - součet dl. x š. 
1,7*12=20,400 [J]    šipky V9 - 1 směr (1,7 m2) - plocha x ks 
2,2*6=13,200 [K]    šipky V9 - sloučená 2 směry (2,2 m2) - plocha x ks 
2,7*2=5,400 [L]    šipky V9 - sloučená 3 směry (2,7 m2) - plocha x ks 
(4+4+3,25+3,25+3,5)*0,5=9,000 [M]    stop čára V5 - součet dl. x š. 
(14+46)*0,25*0,5=7,500 [N]    V 10d - parking - součet dl. x š. x 50% 
Celkem: A+B+C+D+E+F+G+H+I+J+K+L+M+N=700,193 [O]</t>
  </si>
  <si>
    <t>0,03*(5+4+4+11+9+13+12)*6=10,440 [A]    š. x součet dl. x 6 ks</t>
  </si>
  <si>
    <t>700,193=700,193 [A]    součet ploch dle pol. 915111</t>
  </si>
  <si>
    <t>26=26,000 [A]     dle pol. 11352A x 25% (104 m x 25% = 26,0 m)</t>
  </si>
  <si>
    <t>(70+42-4*2)=104,000 [A]    součet délek stáv. obrubníků 
-26=-26,000 [B]    odečet poškozených obrubníků 
Celkem: A+B=78,000 [C]</t>
  </si>
  <si>
    <t>11+21+4+11+2*6+14+19+90+91+5=278,000 [A]    odečteno ze situace</t>
  </si>
  <si>
    <t>278=278,000 [A]    řezaná spára dle pol. 919111 
104=104,000 [B]    podél obrubníků dle pol. 91781 
Celkem: A+B=382,000 [C]</t>
  </si>
  <si>
    <t>SO 181.1</t>
  </si>
  <si>
    <t>Dopravně inženýrská opatření - investor ŘSD</t>
  </si>
  <si>
    <t>02720</t>
  </si>
  <si>
    <t>POMOC PRÁCE ZŘÍZ NEBO ZAJIŠŤ REGULACI A OCHRANU DOPRAVY</t>
  </si>
  <si>
    <t>Položka bude čerpána dle skutečného stavu a musí být odsouhlasena investorem! 
Celkové řešení po polovinách a řízení SSZ - provizorní DIO  pro SO 101.1, 101.2 a 101.3 
Položka zahrnuje zejména:  
-  montáž, nájemné a demontáž dočasného svislého DZ vč. sloupků a podstavců, informačních tabulí, semaforů, výstražných světel, směrovacích desek a zábran, jejich přemístění v rámci jednotlivých etap výstavby a údržbu po dobu výstavby, dočasné zakrytí stávajících dopravních značek, event. likvidaci vzniklého odpadu   
-  zřízení a odstranění provizorního VDZ žluté barvy v rámci jednotlivých etap výstavby 
- v případě potřeby nebo požadavku policie ČR řízení provozu proškolenými pracovníky vč. potřebného vybavení  
- projednání a vydání DIR</t>
  </si>
  <si>
    <t>zahrnuje veškeré náklady spojené s objednatelem požadovanými zařízeními</t>
  </si>
  <si>
    <t>Položka bude čerpána dle skutečného stavu a musí být odsouhlasena investorem! 
Křižovatka I/38 x Jeníkovská kompletní uzávěra, objízdná trasa ulice Chrudimská -  provizorní DIO 
Položka zahrnuje zejména:  
-  montáž, nájemné a demontáž dočasného svislého DZ vč. sloupků a podstavců, informačních tabulí, semaforů, výstražných světel, směrovacích desek a zábran, jejich přemístění v rámci jednotlivých etap výstavby a údržbu po dobu výstavby, dočasné zakrytí stávajících dopravních značek, event. likvidaci vzniklého odpadu   
-  zřízení a odstranění provizorního VDZ žluté barvy v rámci jednotlivých etap výstavby 
- v případě potřeby nebo požadavku policie ČR řízení provozu proškolenými pracovníky vč. potřebného vybavení  
- projednání a vydání DIR</t>
  </si>
  <si>
    <t>SO 181.2</t>
  </si>
  <si>
    <t>Dopravně inženýrská opatření - investor KSÚS</t>
  </si>
  <si>
    <t>Položka bude čerpána dle skutečného stavu a musí být odsouhlasena investorem! 
Celkové řešení po polovinách a řízení SSZ - provizorní DIO pro SO 102.1 a 102.2 
Položka zahrnuje zejména:  
-  montáž, nájemné a demontáž dočasného svislého DZ vč. sloupků a podstavců, informačních tabulí, semaforů, výstražných světel, směrovacích desek a zábran, jejich přemístění v rámci jednotlivých etap výstavby a údržbu po dobu výstavby, dočasné zakrytí stávajících dopravních značek, event. likvidaci vzniklého odpadu   
-  zřízení a odstranění provizorního VDZ žluté barvy v rámci jednotlivých etap výstavby 
- v případě potřeby nebo požadavku policie ČR řízení provozu proškolenými pracovníky vč. potřebného vybavení  
- projednání a vydání 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</si>
</sst>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1428750</xdr:colOff>
      <xdr:row>3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1371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1024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61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716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819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921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19.95" customHeight="1">
      <c r="A3" s="34"/>
      <c r="B3" s="34"/>
      <c r="C3" s="1"/>
      <c r="D3" s="1"/>
      <c r="E3" s="1"/>
    </row>
    <row r="4" spans="1:5" ht="19.95" customHeight="1">
      <c r="A4" s="1"/>
      <c r="B4" s="36" t="s">
        <v>1</v>
      </c>
      <c r="C4" s="34"/>
      <c r="D4" s="34"/>
      <c r="E4" s="1"/>
    </row>
    <row r="5" spans="1:5" ht="12.75" customHeight="1">
      <c r="A5" s="1"/>
      <c r="B5" s="34" t="s">
        <v>2</v>
      </c>
      <c r="C5" s="34"/>
      <c r="D5" s="34"/>
      <c r="E5" s="1"/>
    </row>
    <row r="6" spans="1:5" ht="12.75" customHeight="1">
      <c r="A6" s="1"/>
      <c r="B6" s="3" t="s">
        <v>3</v>
      </c>
      <c r="C6" s="6">
        <f>SUM(C10:C18)</f>
        <v>0</v>
      </c>
      <c r="D6" s="1"/>
      <c r="E6" s="1"/>
    </row>
    <row r="7" spans="1:5" ht="12.75" customHeight="1">
      <c r="A7" s="1"/>
      <c r="B7" s="3" t="s">
        <v>4</v>
      </c>
      <c r="C7" s="6">
        <f>SUM(E10:E18)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'000a'!I3</f>
        <v>0</v>
      </c>
      <c r="D10" s="16">
        <f>'000a'!O2</f>
        <v>0</v>
      </c>
      <c r="E10" s="16">
        <f aca="true" t="shared" si="0" ref="E10:E18">C10+D10</f>
        <v>0</v>
      </c>
    </row>
    <row r="11" spans="1:5" ht="12.75" customHeight="1">
      <c r="A11" s="15" t="s">
        <v>58</v>
      </c>
      <c r="B11" s="15" t="s">
        <v>59</v>
      </c>
      <c r="C11" s="16">
        <f>'000b'!I3</f>
        <v>0</v>
      </c>
      <c r="D11" s="16">
        <f>'000b'!O2</f>
        <v>0</v>
      </c>
      <c r="E11" s="16">
        <f t="shared" si="0"/>
        <v>0</v>
      </c>
    </row>
    <row r="12" spans="1:5" ht="12.75" customHeight="1">
      <c r="A12" s="15" t="s">
        <v>62</v>
      </c>
      <c r="B12" s="15" t="s">
        <v>63</v>
      </c>
      <c r="C12" s="16">
        <f>'SO 101.1'!I3</f>
        <v>0</v>
      </c>
      <c r="D12" s="16">
        <f>'SO 101.1'!O2</f>
        <v>0</v>
      </c>
      <c r="E12" s="16">
        <f t="shared" si="0"/>
        <v>0</v>
      </c>
    </row>
    <row r="13" spans="1:5" ht="12.75" customHeight="1">
      <c r="A13" s="15" t="s">
        <v>164</v>
      </c>
      <c r="B13" s="15" t="s">
        <v>165</v>
      </c>
      <c r="C13" s="16">
        <f>'SO 101.2'!I3</f>
        <v>0</v>
      </c>
      <c r="D13" s="16">
        <f>'SO 101.2'!O2</f>
        <v>0</v>
      </c>
      <c r="E13" s="16">
        <f t="shared" si="0"/>
        <v>0</v>
      </c>
    </row>
    <row r="14" spans="1:5" ht="12.75" customHeight="1">
      <c r="A14" s="15" t="s">
        <v>221</v>
      </c>
      <c r="B14" s="15" t="s">
        <v>222</v>
      </c>
      <c r="C14" s="16">
        <f>'SO 101.3'!I3</f>
        <v>0</v>
      </c>
      <c r="D14" s="16">
        <f>'SO 101.3'!O2</f>
        <v>0</v>
      </c>
      <c r="E14" s="16">
        <f t="shared" si="0"/>
        <v>0</v>
      </c>
    </row>
    <row r="15" spans="1:5" ht="12.75" customHeight="1">
      <c r="A15" s="15" t="s">
        <v>252</v>
      </c>
      <c r="B15" s="15" t="s">
        <v>253</v>
      </c>
      <c r="C15" s="16">
        <f>'SO 102.1'!I3</f>
        <v>0</v>
      </c>
      <c r="D15" s="16">
        <f>'SO 102.1'!O2</f>
        <v>0</v>
      </c>
      <c r="E15" s="16">
        <f t="shared" si="0"/>
        <v>0</v>
      </c>
    </row>
    <row r="16" spans="1:5" ht="12.75" customHeight="1">
      <c r="A16" s="15" t="s">
        <v>271</v>
      </c>
      <c r="B16" s="15" t="s">
        <v>272</v>
      </c>
      <c r="C16" s="16">
        <f>'SO 102.2'!I3</f>
        <v>0</v>
      </c>
      <c r="D16" s="16">
        <f>'SO 102.2'!O2</f>
        <v>0</v>
      </c>
      <c r="E16" s="16">
        <f t="shared" si="0"/>
        <v>0</v>
      </c>
    </row>
    <row r="17" spans="1:5" ht="12.75" customHeight="1">
      <c r="A17" s="15" t="s">
        <v>294</v>
      </c>
      <c r="B17" s="15" t="s">
        <v>295</v>
      </c>
      <c r="C17" s="16">
        <f>'SO 181.1'!I3</f>
        <v>0</v>
      </c>
      <c r="D17" s="16">
        <f>'SO 181.1'!O2</f>
        <v>0</v>
      </c>
      <c r="E17" s="16">
        <f t="shared" si="0"/>
        <v>0</v>
      </c>
    </row>
    <row r="18" spans="1:5" ht="12.75" customHeight="1">
      <c r="A18" s="15" t="s">
        <v>301</v>
      </c>
      <c r="B18" s="15" t="s">
        <v>302</v>
      </c>
      <c r="C18" s="16">
        <f>'SO 181.2'!I3</f>
        <v>0</v>
      </c>
      <c r="D18" s="16">
        <f>'SO 181.2'!O2</f>
        <v>0</v>
      </c>
      <c r="E18" s="16">
        <f t="shared" si="0"/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301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301</v>
      </c>
      <c r="D4" s="40"/>
      <c r="E4" s="13" t="s">
        <v>302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296</v>
      </c>
      <c r="D9" s="17" t="s">
        <v>46</v>
      </c>
      <c r="E9" s="22" t="s">
        <v>297</v>
      </c>
      <c r="F9" s="23" t="s">
        <v>48</v>
      </c>
      <c r="G9" s="24">
        <v>2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71.6">
      <c r="A10" s="27" t="s">
        <v>49</v>
      </c>
      <c r="E10" s="28" t="s">
        <v>303</v>
      </c>
    </row>
    <row r="11" spans="1:5" ht="13.2">
      <c r="A11" s="29" t="s">
        <v>51</v>
      </c>
      <c r="E11" s="30" t="s">
        <v>46</v>
      </c>
    </row>
    <row r="12" spans="1:5" ht="13.2">
      <c r="A12" t="s">
        <v>52</v>
      </c>
      <c r="E12" s="28" t="s">
        <v>299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23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23</v>
      </c>
      <c r="D4" s="40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3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50</v>
      </c>
    </row>
    <row r="11" spans="1:5" ht="13.2">
      <c r="A11" s="29" t="s">
        <v>51</v>
      </c>
      <c r="E11" s="30" t="s">
        <v>46</v>
      </c>
    </row>
    <row r="12" spans="1:5" ht="39.6">
      <c r="A12" t="s">
        <v>52</v>
      </c>
      <c r="E12" s="28" t="s">
        <v>53</v>
      </c>
    </row>
    <row r="13" spans="1:16" ht="13.2">
      <c r="A13" s="17" t="s">
        <v>44</v>
      </c>
      <c r="B13" s="21" t="s">
        <v>22</v>
      </c>
      <c r="C13" s="21" t="s">
        <v>54</v>
      </c>
      <c r="D13" s="17" t="s">
        <v>46</v>
      </c>
      <c r="E13" s="22" t="s">
        <v>55</v>
      </c>
      <c r="F13" s="23" t="s">
        <v>48</v>
      </c>
      <c r="G13" s="24">
        <v>1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56</v>
      </c>
    </row>
    <row r="15" spans="1:5" ht="13.2">
      <c r="A15" s="29" t="s">
        <v>51</v>
      </c>
      <c r="E15" s="30" t="s">
        <v>46</v>
      </c>
    </row>
    <row r="16" spans="1:5" ht="13.2">
      <c r="A16" t="s">
        <v>52</v>
      </c>
      <c r="E16" s="28" t="s">
        <v>57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58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58</v>
      </c>
      <c r="D4" s="40"/>
      <c r="E4" s="13" t="s">
        <v>59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2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60</v>
      </c>
    </row>
    <row r="11" spans="1:5" ht="13.2">
      <c r="A11" s="29" t="s">
        <v>51</v>
      </c>
      <c r="E11" s="30" t="s">
        <v>46</v>
      </c>
    </row>
    <row r="12" spans="1:5" ht="39.6">
      <c r="A12" t="s">
        <v>52</v>
      </c>
      <c r="E12" s="28" t="s">
        <v>53</v>
      </c>
    </row>
    <row r="13" spans="1:16" ht="13.2">
      <c r="A13" s="17" t="s">
        <v>44</v>
      </c>
      <c r="B13" s="21" t="s">
        <v>22</v>
      </c>
      <c r="C13" s="21" t="s">
        <v>54</v>
      </c>
      <c r="D13" s="17" t="s">
        <v>46</v>
      </c>
      <c r="E13" s="22" t="s">
        <v>55</v>
      </c>
      <c r="F13" s="23" t="s">
        <v>48</v>
      </c>
      <c r="G13" s="24">
        <v>1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61</v>
      </c>
    </row>
    <row r="15" spans="1:5" ht="13.2">
      <c r="A15" s="29" t="s">
        <v>51</v>
      </c>
      <c r="E15" s="30" t="s">
        <v>46</v>
      </c>
    </row>
    <row r="16" spans="1:5" ht="13.2">
      <c r="A16" t="s">
        <v>52</v>
      </c>
      <c r="E16" s="28" t="s">
        <v>57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3"/>
  <sheetViews>
    <sheetView workbookViewId="0" topLeftCell="A1">
      <pane ySplit="7" topLeftCell="A8" activePane="bottomLeft" state="frozen"/>
      <selection pane="bottomLeft" activeCell="G9" sqref="G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0+O8+O13+O30+O59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62</v>
      </c>
      <c r="I3" s="31">
        <f>0+I8+I13+I30+I59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62</v>
      </c>
      <c r="D4" s="40"/>
      <c r="E4" s="13" t="s">
        <v>63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64</v>
      </c>
      <c r="D9" s="17" t="s">
        <v>46</v>
      </c>
      <c r="E9" s="22" t="s">
        <v>65</v>
      </c>
      <c r="F9" s="23" t="s">
        <v>66</v>
      </c>
      <c r="G9" s="24">
        <v>872.3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67</v>
      </c>
    </row>
    <row r="11" spans="1:5" ht="52.8">
      <c r="A11" s="29" t="s">
        <v>51</v>
      </c>
      <c r="E11" s="30" t="s">
        <v>68</v>
      </c>
    </row>
    <row r="12" spans="1:5" ht="26.4">
      <c r="A12" t="s">
        <v>52</v>
      </c>
      <c r="E12" s="28" t="s">
        <v>69</v>
      </c>
    </row>
    <row r="13" spans="1:18" ht="12.75" customHeight="1">
      <c r="A13" s="5" t="s">
        <v>42</v>
      </c>
      <c r="B13" s="5"/>
      <c r="C13" s="32" t="s">
        <v>28</v>
      </c>
      <c r="D13" s="5"/>
      <c r="E13" s="19" t="s">
        <v>70</v>
      </c>
      <c r="F13" s="5"/>
      <c r="G13" s="5"/>
      <c r="H13" s="5"/>
      <c r="I13" s="33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26.4">
      <c r="A14" s="17" t="s">
        <v>44</v>
      </c>
      <c r="B14" s="21" t="s">
        <v>22</v>
      </c>
      <c r="C14" s="21" t="s">
        <v>71</v>
      </c>
      <c r="D14" s="17" t="s">
        <v>46</v>
      </c>
      <c r="E14" s="22" t="s">
        <v>72</v>
      </c>
      <c r="F14" s="23" t="s">
        <v>73</v>
      </c>
      <c r="G14" s="24">
        <v>39.65</v>
      </c>
      <c r="H14" s="25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26.4">
      <c r="A15" s="27" t="s">
        <v>49</v>
      </c>
      <c r="E15" s="28" t="s">
        <v>74</v>
      </c>
    </row>
    <row r="16" spans="1:5" ht="39.6">
      <c r="A16" s="29" t="s">
        <v>51</v>
      </c>
      <c r="E16" s="30" t="s">
        <v>75</v>
      </c>
    </row>
    <row r="17" spans="1:5" ht="66">
      <c r="A17" t="s">
        <v>52</v>
      </c>
      <c r="E17" s="28" t="s">
        <v>76</v>
      </c>
    </row>
    <row r="18" spans="1:16" ht="13.2">
      <c r="A18" s="17" t="s">
        <v>44</v>
      </c>
      <c r="B18" s="21" t="s">
        <v>21</v>
      </c>
      <c r="C18" s="21" t="s">
        <v>77</v>
      </c>
      <c r="D18" s="17" t="s">
        <v>46</v>
      </c>
      <c r="E18" s="22" t="s">
        <v>78</v>
      </c>
      <c r="F18" s="23" t="s">
        <v>73</v>
      </c>
      <c r="G18" s="24">
        <v>555.1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9.6">
      <c r="A19" s="27" t="s">
        <v>49</v>
      </c>
      <c r="E19" s="28" t="s">
        <v>79</v>
      </c>
    </row>
    <row r="20" spans="1:5" ht="171.6">
      <c r="A20" s="29" t="s">
        <v>51</v>
      </c>
      <c r="E20" s="30" t="s">
        <v>80</v>
      </c>
    </row>
    <row r="21" spans="1:5" ht="66">
      <c r="A21" t="s">
        <v>52</v>
      </c>
      <c r="E21" s="28" t="s">
        <v>76</v>
      </c>
    </row>
    <row r="22" spans="1:16" ht="13.2">
      <c r="A22" s="17" t="s">
        <v>44</v>
      </c>
      <c r="B22" s="21" t="s">
        <v>32</v>
      </c>
      <c r="C22" s="21" t="s">
        <v>81</v>
      </c>
      <c r="D22" s="17" t="s">
        <v>46</v>
      </c>
      <c r="E22" s="22" t="s">
        <v>82</v>
      </c>
      <c r="F22" s="23" t="s">
        <v>73</v>
      </c>
      <c r="G22" s="24">
        <v>396.5</v>
      </c>
      <c r="H22" s="25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3.2">
      <c r="A23" s="27" t="s">
        <v>49</v>
      </c>
      <c r="E23" s="28" t="s">
        <v>83</v>
      </c>
    </row>
    <row r="24" spans="1:5" ht="26.4">
      <c r="A24" s="29" t="s">
        <v>51</v>
      </c>
      <c r="E24" s="30" t="s">
        <v>84</v>
      </c>
    </row>
    <row r="25" spans="1:5" ht="66">
      <c r="A25" t="s">
        <v>52</v>
      </c>
      <c r="E25" s="28" t="s">
        <v>85</v>
      </c>
    </row>
    <row r="26" spans="1:16" ht="13.2">
      <c r="A26" s="17" t="s">
        <v>44</v>
      </c>
      <c r="B26" s="21" t="s">
        <v>34</v>
      </c>
      <c r="C26" s="21" t="s">
        <v>86</v>
      </c>
      <c r="D26" s="17" t="s">
        <v>46</v>
      </c>
      <c r="E26" s="22" t="s">
        <v>87</v>
      </c>
      <c r="F26" s="23" t="s">
        <v>88</v>
      </c>
      <c r="G26" s="24">
        <v>158.6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13.2">
      <c r="A27" s="27" t="s">
        <v>49</v>
      </c>
      <c r="E27" s="28" t="s">
        <v>89</v>
      </c>
    </row>
    <row r="28" spans="1:5" ht="26.4">
      <c r="A28" s="29" t="s">
        <v>51</v>
      </c>
      <c r="E28" s="30" t="s">
        <v>90</v>
      </c>
    </row>
    <row r="29" spans="1:5" ht="26.4">
      <c r="A29" t="s">
        <v>52</v>
      </c>
      <c r="E29" s="28" t="s">
        <v>91</v>
      </c>
    </row>
    <row r="30" spans="1:18" ht="12.75" customHeight="1">
      <c r="A30" s="5" t="s">
        <v>42</v>
      </c>
      <c r="B30" s="5"/>
      <c r="C30" s="32" t="s">
        <v>34</v>
      </c>
      <c r="D30" s="5"/>
      <c r="E30" s="19" t="s">
        <v>92</v>
      </c>
      <c r="F30" s="5"/>
      <c r="G30" s="5"/>
      <c r="H30" s="5"/>
      <c r="I30" s="33">
        <f>0+Q30</f>
        <v>0</v>
      </c>
      <c r="O30">
        <f>0+R30</f>
        <v>0</v>
      </c>
      <c r="Q30">
        <f>0+I31+I35+I39+I43+I47+I51+I55</f>
        <v>0</v>
      </c>
      <c r="R30">
        <f>0+O31+O35+O39+O43+O47+O51+O55</f>
        <v>0</v>
      </c>
    </row>
    <row r="31" spans="1:16" ht="13.2">
      <c r="A31" s="17" t="s">
        <v>44</v>
      </c>
      <c r="B31" s="21" t="s">
        <v>36</v>
      </c>
      <c r="C31" s="21" t="s">
        <v>93</v>
      </c>
      <c r="D31" s="17" t="s">
        <v>46</v>
      </c>
      <c r="E31" s="22" t="s">
        <v>94</v>
      </c>
      <c r="F31" s="23" t="s">
        <v>88</v>
      </c>
      <c r="G31" s="24">
        <v>158.6</v>
      </c>
      <c r="H31" s="25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6.4">
      <c r="A32" s="27" t="s">
        <v>49</v>
      </c>
      <c r="E32" s="28" t="s">
        <v>95</v>
      </c>
    </row>
    <row r="33" spans="1:5" ht="26.4">
      <c r="A33" s="29" t="s">
        <v>51</v>
      </c>
      <c r="E33" s="30" t="s">
        <v>90</v>
      </c>
    </row>
    <row r="34" spans="1:5" ht="52.8">
      <c r="A34" t="s">
        <v>52</v>
      </c>
      <c r="E34" s="28" t="s">
        <v>96</v>
      </c>
    </row>
    <row r="35" spans="1:16" ht="13.2">
      <c r="A35" s="17" t="s">
        <v>44</v>
      </c>
      <c r="B35" s="21" t="s">
        <v>97</v>
      </c>
      <c r="C35" s="21" t="s">
        <v>98</v>
      </c>
      <c r="D35" s="17" t="s">
        <v>46</v>
      </c>
      <c r="E35" s="22" t="s">
        <v>99</v>
      </c>
      <c r="F35" s="23" t="s">
        <v>88</v>
      </c>
      <c r="G35" s="24">
        <v>1982.5</v>
      </c>
      <c r="H35" s="25">
        <v>0</v>
      </c>
      <c r="I35" s="26">
        <f>ROUND(ROUND(H35,2)*ROUND(G35,3),2)</f>
        <v>0</v>
      </c>
      <c r="O35">
        <f>(I35*21)/100</f>
        <v>0</v>
      </c>
      <c r="P35" t="s">
        <v>22</v>
      </c>
    </row>
    <row r="36" spans="1:5" ht="13.2">
      <c r="A36" s="27" t="s">
        <v>49</v>
      </c>
      <c r="E36" s="28" t="s">
        <v>100</v>
      </c>
    </row>
    <row r="37" spans="1:5" ht="26.4">
      <c r="A37" s="29" t="s">
        <v>51</v>
      </c>
      <c r="E37" s="30" t="s">
        <v>101</v>
      </c>
    </row>
    <row r="38" spans="1:5" ht="105.6">
      <c r="A38" t="s">
        <v>52</v>
      </c>
      <c r="E38" s="28" t="s">
        <v>102</v>
      </c>
    </row>
    <row r="39" spans="1:16" ht="13.2">
      <c r="A39" s="17" t="s">
        <v>44</v>
      </c>
      <c r="B39" s="21" t="s">
        <v>103</v>
      </c>
      <c r="C39" s="21" t="s">
        <v>104</v>
      </c>
      <c r="D39" s="17" t="s">
        <v>46</v>
      </c>
      <c r="E39" s="22" t="s">
        <v>105</v>
      </c>
      <c r="F39" s="23" t="s">
        <v>88</v>
      </c>
      <c r="G39" s="24">
        <v>10309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13.2">
      <c r="A40" s="27" t="s">
        <v>49</v>
      </c>
      <c r="E40" s="28" t="s">
        <v>106</v>
      </c>
    </row>
    <row r="41" spans="1:5" ht="132">
      <c r="A41" s="29" t="s">
        <v>51</v>
      </c>
      <c r="E41" s="30" t="s">
        <v>107</v>
      </c>
    </row>
    <row r="42" spans="1:5" ht="52.8">
      <c r="A42" t="s">
        <v>52</v>
      </c>
      <c r="E42" s="28" t="s">
        <v>108</v>
      </c>
    </row>
    <row r="43" spans="1:16" ht="13.2">
      <c r="A43" s="17" t="s">
        <v>44</v>
      </c>
      <c r="B43" s="21" t="s">
        <v>39</v>
      </c>
      <c r="C43" s="21" t="s">
        <v>109</v>
      </c>
      <c r="D43" s="17" t="s">
        <v>46</v>
      </c>
      <c r="E43" s="22" t="s">
        <v>110</v>
      </c>
      <c r="F43" s="23" t="s">
        <v>88</v>
      </c>
      <c r="G43" s="24">
        <v>1427.4</v>
      </c>
      <c r="H43" s="25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13.2">
      <c r="A44" s="27" t="s">
        <v>49</v>
      </c>
      <c r="E44" s="28" t="s">
        <v>111</v>
      </c>
    </row>
    <row r="45" spans="1:5" ht="26.4">
      <c r="A45" s="29" t="s">
        <v>51</v>
      </c>
      <c r="E45" s="30" t="s">
        <v>112</v>
      </c>
    </row>
    <row r="46" spans="1:5" ht="52.8">
      <c r="A46" t="s">
        <v>52</v>
      </c>
      <c r="E46" s="28" t="s">
        <v>113</v>
      </c>
    </row>
    <row r="47" spans="1:16" ht="13.2">
      <c r="A47" s="17" t="s">
        <v>44</v>
      </c>
      <c r="B47" s="21" t="s">
        <v>41</v>
      </c>
      <c r="C47" s="21" t="s">
        <v>114</v>
      </c>
      <c r="D47" s="17" t="s">
        <v>46</v>
      </c>
      <c r="E47" s="22" t="s">
        <v>115</v>
      </c>
      <c r="F47" s="23" t="s">
        <v>88</v>
      </c>
      <c r="G47" s="24">
        <v>7930</v>
      </c>
      <c r="H47" s="25">
        <v>0</v>
      </c>
      <c r="I47" s="26">
        <f>ROUND(ROUND(H47,2)*ROUND(G47,3),2)</f>
        <v>0</v>
      </c>
      <c r="O47">
        <f>(I47*21)/100</f>
        <v>0</v>
      </c>
      <c r="P47" t="s">
        <v>22</v>
      </c>
    </row>
    <row r="48" spans="1:5" ht="13.2">
      <c r="A48" s="27" t="s">
        <v>49</v>
      </c>
      <c r="E48" s="28" t="s">
        <v>116</v>
      </c>
    </row>
    <row r="49" spans="1:5" ht="26.4">
      <c r="A49" s="29" t="s">
        <v>51</v>
      </c>
      <c r="E49" s="30" t="s">
        <v>117</v>
      </c>
    </row>
    <row r="50" spans="1:5" ht="145.2">
      <c r="A50" t="s">
        <v>52</v>
      </c>
      <c r="E50" s="28" t="s">
        <v>118</v>
      </c>
    </row>
    <row r="51" spans="1:16" ht="13.2">
      <c r="A51" s="17" t="s">
        <v>44</v>
      </c>
      <c r="B51" s="21" t="s">
        <v>119</v>
      </c>
      <c r="C51" s="21" t="s">
        <v>120</v>
      </c>
      <c r="D51" s="17" t="s">
        <v>46</v>
      </c>
      <c r="E51" s="22" t="s">
        <v>121</v>
      </c>
      <c r="F51" s="23" t="s">
        <v>88</v>
      </c>
      <c r="G51" s="24">
        <v>1586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13.2">
      <c r="A52" s="27" t="s">
        <v>49</v>
      </c>
      <c r="E52" s="28" t="s">
        <v>122</v>
      </c>
    </row>
    <row r="53" spans="1:5" ht="26.4">
      <c r="A53" s="29" t="s">
        <v>51</v>
      </c>
      <c r="E53" s="30" t="s">
        <v>123</v>
      </c>
    </row>
    <row r="54" spans="1:5" ht="145.2">
      <c r="A54" t="s">
        <v>52</v>
      </c>
      <c r="E54" s="28" t="s">
        <v>118</v>
      </c>
    </row>
    <row r="55" spans="1:16" ht="13.2">
      <c r="A55" s="17" t="s">
        <v>44</v>
      </c>
      <c r="B55" s="21" t="s">
        <v>124</v>
      </c>
      <c r="C55" s="21" t="s">
        <v>125</v>
      </c>
      <c r="D55" s="17" t="s">
        <v>46</v>
      </c>
      <c r="E55" s="22" t="s">
        <v>126</v>
      </c>
      <c r="F55" s="23" t="s">
        <v>88</v>
      </c>
      <c r="G55" s="24">
        <v>793</v>
      </c>
      <c r="H55" s="25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13.2">
      <c r="A56" s="27" t="s">
        <v>49</v>
      </c>
      <c r="E56" s="28" t="s">
        <v>127</v>
      </c>
    </row>
    <row r="57" spans="1:5" ht="26.4">
      <c r="A57" s="29" t="s">
        <v>51</v>
      </c>
      <c r="E57" s="30" t="s">
        <v>128</v>
      </c>
    </row>
    <row r="58" spans="1:5" ht="145.2">
      <c r="A58" t="s">
        <v>52</v>
      </c>
      <c r="E58" s="28" t="s">
        <v>118</v>
      </c>
    </row>
    <row r="59" spans="1:18" ht="12.75" customHeight="1">
      <c r="A59" s="5" t="s">
        <v>42</v>
      </c>
      <c r="B59" s="5"/>
      <c r="C59" s="32" t="s">
        <v>39</v>
      </c>
      <c r="D59" s="5"/>
      <c r="E59" s="19" t="s">
        <v>129</v>
      </c>
      <c r="F59" s="5"/>
      <c r="G59" s="5"/>
      <c r="H59" s="5"/>
      <c r="I59" s="33">
        <f>0+Q59</f>
        <v>0</v>
      </c>
      <c r="O59">
        <f>0+R59</f>
        <v>0</v>
      </c>
      <c r="Q59">
        <f>0+I60+I64+I68+I72+I76+I80</f>
        <v>0</v>
      </c>
      <c r="R59">
        <f>0+O60+O64+O68+O72+O76+O80</f>
        <v>0</v>
      </c>
    </row>
    <row r="60" spans="1:16" ht="13.2">
      <c r="A60" s="17" t="s">
        <v>44</v>
      </c>
      <c r="B60" s="21" t="s">
        <v>130</v>
      </c>
      <c r="C60" s="21" t="s">
        <v>131</v>
      </c>
      <c r="D60" s="17" t="s">
        <v>46</v>
      </c>
      <c r="E60" s="22" t="s">
        <v>132</v>
      </c>
      <c r="F60" s="23" t="s">
        <v>133</v>
      </c>
      <c r="G60" s="24">
        <v>20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13.2">
      <c r="A61" s="27" t="s">
        <v>49</v>
      </c>
      <c r="E61" s="28" t="s">
        <v>134</v>
      </c>
    </row>
    <row r="62" spans="1:5" ht="13.2">
      <c r="A62" s="29" t="s">
        <v>51</v>
      </c>
      <c r="E62" s="30" t="s">
        <v>46</v>
      </c>
    </row>
    <row r="63" spans="1:5" ht="52.8">
      <c r="A63" t="s">
        <v>52</v>
      </c>
      <c r="E63" s="28" t="s">
        <v>135</v>
      </c>
    </row>
    <row r="64" spans="1:16" ht="13.2">
      <c r="A64" s="17" t="s">
        <v>44</v>
      </c>
      <c r="B64" s="21" t="s">
        <v>136</v>
      </c>
      <c r="C64" s="21" t="s">
        <v>137</v>
      </c>
      <c r="D64" s="17" t="s">
        <v>46</v>
      </c>
      <c r="E64" s="22" t="s">
        <v>138</v>
      </c>
      <c r="F64" s="23" t="s">
        <v>133</v>
      </c>
      <c r="G64" s="24">
        <v>20</v>
      </c>
      <c r="H64" s="25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13.2">
      <c r="A65" s="27" t="s">
        <v>49</v>
      </c>
      <c r="E65" s="28" t="s">
        <v>139</v>
      </c>
    </row>
    <row r="66" spans="1:5" ht="13.2">
      <c r="A66" s="29" t="s">
        <v>51</v>
      </c>
      <c r="E66" s="30" t="s">
        <v>46</v>
      </c>
    </row>
    <row r="67" spans="1:5" ht="26.4">
      <c r="A67" t="s">
        <v>52</v>
      </c>
      <c r="E67" s="28" t="s">
        <v>140</v>
      </c>
    </row>
    <row r="68" spans="1:16" ht="26.4">
      <c r="A68" s="17" t="s">
        <v>44</v>
      </c>
      <c r="B68" s="21" t="s">
        <v>141</v>
      </c>
      <c r="C68" s="21" t="s">
        <v>142</v>
      </c>
      <c r="D68" s="17" t="s">
        <v>46</v>
      </c>
      <c r="E68" s="22" t="s">
        <v>143</v>
      </c>
      <c r="F68" s="23" t="s">
        <v>88</v>
      </c>
      <c r="G68" s="24">
        <v>666.313</v>
      </c>
      <c r="H68" s="25">
        <v>0</v>
      </c>
      <c r="I68" s="26">
        <f>ROUND(ROUND(H68,2)*ROUND(G68,3),2)</f>
        <v>0</v>
      </c>
      <c r="O68">
        <f>(I68*21)/100</f>
        <v>0</v>
      </c>
      <c r="P68" t="s">
        <v>22</v>
      </c>
    </row>
    <row r="69" spans="1:5" ht="13.2">
      <c r="A69" s="27" t="s">
        <v>49</v>
      </c>
      <c r="E69" s="28" t="s">
        <v>144</v>
      </c>
    </row>
    <row r="70" spans="1:5" ht="145.2">
      <c r="A70" s="29" t="s">
        <v>51</v>
      </c>
      <c r="E70" s="30" t="s">
        <v>145</v>
      </c>
    </row>
    <row r="71" spans="1:5" ht="39.6">
      <c r="A71" t="s">
        <v>52</v>
      </c>
      <c r="E71" s="28" t="s">
        <v>146</v>
      </c>
    </row>
    <row r="72" spans="1:16" ht="26.4">
      <c r="A72" s="17" t="s">
        <v>44</v>
      </c>
      <c r="B72" s="21" t="s">
        <v>147</v>
      </c>
      <c r="C72" s="21" t="s">
        <v>148</v>
      </c>
      <c r="D72" s="17" t="s">
        <v>46</v>
      </c>
      <c r="E72" s="22" t="s">
        <v>149</v>
      </c>
      <c r="F72" s="23" t="s">
        <v>88</v>
      </c>
      <c r="G72" s="24">
        <v>666.313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13.2">
      <c r="A73" s="27" t="s">
        <v>49</v>
      </c>
      <c r="E73" s="28" t="s">
        <v>150</v>
      </c>
    </row>
    <row r="74" spans="1:5" ht="13.2">
      <c r="A74" s="29" t="s">
        <v>51</v>
      </c>
      <c r="E74" s="30" t="s">
        <v>151</v>
      </c>
    </row>
    <row r="75" spans="1:5" ht="39.6">
      <c r="A75" t="s">
        <v>52</v>
      </c>
      <c r="E75" s="28" t="s">
        <v>146</v>
      </c>
    </row>
    <row r="76" spans="1:16" ht="13.2">
      <c r="A76" s="17" t="s">
        <v>44</v>
      </c>
      <c r="B76" s="21" t="s">
        <v>152</v>
      </c>
      <c r="C76" s="21" t="s">
        <v>153</v>
      </c>
      <c r="D76" s="17" t="s">
        <v>46</v>
      </c>
      <c r="E76" s="22" t="s">
        <v>154</v>
      </c>
      <c r="F76" s="23" t="s">
        <v>155</v>
      </c>
      <c r="G76" s="24">
        <v>1107.75</v>
      </c>
      <c r="H76" s="25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13.2">
      <c r="A77" s="27" t="s">
        <v>49</v>
      </c>
      <c r="E77" s="28" t="s">
        <v>46</v>
      </c>
    </row>
    <row r="78" spans="1:5" ht="13.2">
      <c r="A78" s="29" t="s">
        <v>51</v>
      </c>
      <c r="E78" s="30" t="s">
        <v>156</v>
      </c>
    </row>
    <row r="79" spans="1:5" ht="26.4">
      <c r="A79" t="s">
        <v>52</v>
      </c>
      <c r="E79" s="28" t="s">
        <v>157</v>
      </c>
    </row>
    <row r="80" spans="1:16" ht="13.2">
      <c r="A80" s="17" t="s">
        <v>44</v>
      </c>
      <c r="B80" s="21" t="s">
        <v>158</v>
      </c>
      <c r="C80" s="21" t="s">
        <v>159</v>
      </c>
      <c r="D80" s="17" t="s">
        <v>46</v>
      </c>
      <c r="E80" s="22" t="s">
        <v>160</v>
      </c>
      <c r="F80" s="23" t="s">
        <v>155</v>
      </c>
      <c r="G80" s="24">
        <v>1107.75</v>
      </c>
      <c r="H80" s="25">
        <v>0</v>
      </c>
      <c r="I80" s="26">
        <f>ROUND(ROUND(H80,2)*ROUND(G80,3),2)</f>
        <v>0</v>
      </c>
      <c r="O80">
        <f>(I80*21)/100</f>
        <v>0</v>
      </c>
      <c r="P80" t="s">
        <v>22</v>
      </c>
    </row>
    <row r="81" spans="1:5" ht="13.2">
      <c r="A81" s="27" t="s">
        <v>49</v>
      </c>
      <c r="E81" s="28" t="s">
        <v>161</v>
      </c>
    </row>
    <row r="82" spans="1:5" ht="13.2">
      <c r="A82" s="29" t="s">
        <v>51</v>
      </c>
      <c r="E82" s="30" t="s">
        <v>162</v>
      </c>
    </row>
    <row r="83" spans="1:5" ht="39.6">
      <c r="A83" t="s">
        <v>52</v>
      </c>
      <c r="E83" s="28" t="s">
        <v>163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80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0+O8+O13+O30+O35+O48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164</v>
      </c>
      <c r="I3" s="31">
        <f>0+I8+I13+I30+I35+I48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164</v>
      </c>
      <c r="D4" s="40"/>
      <c r="E4" s="13" t="s">
        <v>165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166</v>
      </c>
      <c r="D9" s="17" t="s">
        <v>46</v>
      </c>
      <c r="E9" s="22" t="s">
        <v>167</v>
      </c>
      <c r="F9" s="23" t="s">
        <v>66</v>
      </c>
      <c r="G9" s="24">
        <v>45.564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168</v>
      </c>
    </row>
    <row r="11" spans="1:5" ht="79.2">
      <c r="A11" s="29" t="s">
        <v>51</v>
      </c>
      <c r="E11" s="30" t="s">
        <v>169</v>
      </c>
    </row>
    <row r="12" spans="1:5" ht="26.4">
      <c r="A12" t="s">
        <v>52</v>
      </c>
      <c r="E12" s="28" t="s">
        <v>69</v>
      </c>
    </row>
    <row r="13" spans="1:18" ht="12.75" customHeight="1">
      <c r="A13" s="5" t="s">
        <v>42</v>
      </c>
      <c r="B13" s="5"/>
      <c r="C13" s="32" t="s">
        <v>28</v>
      </c>
      <c r="D13" s="5"/>
      <c r="E13" s="19" t="s">
        <v>70</v>
      </c>
      <c r="F13" s="5"/>
      <c r="G13" s="5"/>
      <c r="H13" s="5"/>
      <c r="I13" s="33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44</v>
      </c>
      <c r="B14" s="21" t="s">
        <v>22</v>
      </c>
      <c r="C14" s="21" t="s">
        <v>170</v>
      </c>
      <c r="D14" s="17" t="s">
        <v>46</v>
      </c>
      <c r="E14" s="22" t="s">
        <v>171</v>
      </c>
      <c r="F14" s="23" t="s">
        <v>73</v>
      </c>
      <c r="G14" s="24">
        <v>14.08</v>
      </c>
      <c r="H14" s="25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39.6">
      <c r="A15" s="27" t="s">
        <v>49</v>
      </c>
      <c r="E15" s="28" t="s">
        <v>172</v>
      </c>
    </row>
    <row r="16" spans="1:5" ht="13.2">
      <c r="A16" s="29" t="s">
        <v>51</v>
      </c>
      <c r="E16" s="30" t="s">
        <v>173</v>
      </c>
    </row>
    <row r="17" spans="1:5" ht="66">
      <c r="A17" t="s">
        <v>52</v>
      </c>
      <c r="E17" s="28" t="s">
        <v>76</v>
      </c>
    </row>
    <row r="18" spans="1:16" ht="26.4">
      <c r="A18" s="17" t="s">
        <v>44</v>
      </c>
      <c r="B18" s="21" t="s">
        <v>21</v>
      </c>
      <c r="C18" s="21" t="s">
        <v>174</v>
      </c>
      <c r="D18" s="17" t="s">
        <v>46</v>
      </c>
      <c r="E18" s="22" t="s">
        <v>175</v>
      </c>
      <c r="F18" s="23" t="s">
        <v>155</v>
      </c>
      <c r="G18" s="24">
        <v>22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6.4">
      <c r="A19" s="27" t="s">
        <v>49</v>
      </c>
      <c r="E19" s="28" t="s">
        <v>176</v>
      </c>
    </row>
    <row r="20" spans="1:5" ht="13.2">
      <c r="A20" s="29" t="s">
        <v>51</v>
      </c>
      <c r="E20" s="30" t="s">
        <v>177</v>
      </c>
    </row>
    <row r="21" spans="1:5" ht="66">
      <c r="A21" t="s">
        <v>52</v>
      </c>
      <c r="E21" s="28" t="s">
        <v>178</v>
      </c>
    </row>
    <row r="22" spans="1:16" ht="26.4">
      <c r="A22" s="17" t="s">
        <v>44</v>
      </c>
      <c r="B22" s="21" t="s">
        <v>32</v>
      </c>
      <c r="C22" s="21" t="s">
        <v>179</v>
      </c>
      <c r="D22" s="17" t="s">
        <v>46</v>
      </c>
      <c r="E22" s="22" t="s">
        <v>180</v>
      </c>
      <c r="F22" s="23" t="s">
        <v>181</v>
      </c>
      <c r="G22" s="24">
        <v>90.28</v>
      </c>
      <c r="H22" s="25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3.2">
      <c r="A23" s="27" t="s">
        <v>49</v>
      </c>
      <c r="E23" s="28" t="s">
        <v>182</v>
      </c>
    </row>
    <row r="24" spans="1:5" ht="39.6">
      <c r="A24" s="29" t="s">
        <v>51</v>
      </c>
      <c r="E24" s="30" t="s">
        <v>183</v>
      </c>
    </row>
    <row r="25" spans="1:5" ht="26.4">
      <c r="A25" t="s">
        <v>52</v>
      </c>
      <c r="E25" s="28" t="s">
        <v>184</v>
      </c>
    </row>
    <row r="26" spans="1:16" ht="13.2">
      <c r="A26" s="17" t="s">
        <v>44</v>
      </c>
      <c r="B26" s="21" t="s">
        <v>34</v>
      </c>
      <c r="C26" s="21" t="s">
        <v>77</v>
      </c>
      <c r="D26" s="17" t="s">
        <v>46</v>
      </c>
      <c r="E26" s="22" t="s">
        <v>78</v>
      </c>
      <c r="F26" s="23" t="s">
        <v>73</v>
      </c>
      <c r="G26" s="24">
        <v>237.5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26.4">
      <c r="A27" s="27" t="s">
        <v>49</v>
      </c>
      <c r="E27" s="28" t="s">
        <v>185</v>
      </c>
    </row>
    <row r="28" spans="1:5" ht="52.8">
      <c r="A28" s="29" t="s">
        <v>51</v>
      </c>
      <c r="E28" s="30" t="s">
        <v>186</v>
      </c>
    </row>
    <row r="29" spans="1:5" ht="66">
      <c r="A29" t="s">
        <v>52</v>
      </c>
      <c r="E29" s="28" t="s">
        <v>76</v>
      </c>
    </row>
    <row r="30" spans="1:18" ht="12.75" customHeight="1">
      <c r="A30" s="5" t="s">
        <v>42</v>
      </c>
      <c r="B30" s="5"/>
      <c r="C30" s="32" t="s">
        <v>32</v>
      </c>
      <c r="D30" s="5"/>
      <c r="E30" s="19" t="s">
        <v>187</v>
      </c>
      <c r="F30" s="5"/>
      <c r="G30" s="5"/>
      <c r="H30" s="5"/>
      <c r="I30" s="33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44</v>
      </c>
      <c r="B31" s="21" t="s">
        <v>36</v>
      </c>
      <c r="C31" s="21" t="s">
        <v>188</v>
      </c>
      <c r="D31" s="17" t="s">
        <v>46</v>
      </c>
      <c r="E31" s="22" t="s">
        <v>189</v>
      </c>
      <c r="F31" s="23" t="s">
        <v>73</v>
      </c>
      <c r="G31" s="24">
        <v>14.08</v>
      </c>
      <c r="H31" s="25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6.4">
      <c r="A32" s="27" t="s">
        <v>49</v>
      </c>
      <c r="E32" s="28" t="s">
        <v>190</v>
      </c>
    </row>
    <row r="33" spans="1:5" ht="13.2">
      <c r="A33" s="29" t="s">
        <v>51</v>
      </c>
      <c r="E33" s="30" t="s">
        <v>191</v>
      </c>
    </row>
    <row r="34" spans="1:5" ht="382.8">
      <c r="A34" t="s">
        <v>52</v>
      </c>
      <c r="E34" s="28" t="s">
        <v>192</v>
      </c>
    </row>
    <row r="35" spans="1:18" ht="12.75" customHeight="1">
      <c r="A35" s="5" t="s">
        <v>42</v>
      </c>
      <c r="B35" s="5"/>
      <c r="C35" s="32" t="s">
        <v>34</v>
      </c>
      <c r="D35" s="5"/>
      <c r="E35" s="19" t="s">
        <v>92</v>
      </c>
      <c r="F35" s="5"/>
      <c r="G35" s="5"/>
      <c r="H35" s="5"/>
      <c r="I35" s="33">
        <f>0+Q35</f>
        <v>0</v>
      </c>
      <c r="O35">
        <f>0+R35</f>
        <v>0</v>
      </c>
      <c r="Q35">
        <f>0+I36+I40+I44</f>
        <v>0</v>
      </c>
      <c r="R35">
        <f>0+O36+O40+O44</f>
        <v>0</v>
      </c>
    </row>
    <row r="36" spans="1:16" ht="13.2">
      <c r="A36" s="17" t="s">
        <v>44</v>
      </c>
      <c r="B36" s="21" t="s">
        <v>97</v>
      </c>
      <c r="C36" s="21" t="s">
        <v>104</v>
      </c>
      <c r="D36" s="17" t="s">
        <v>46</v>
      </c>
      <c r="E36" s="22" t="s">
        <v>105</v>
      </c>
      <c r="F36" s="23" t="s">
        <v>88</v>
      </c>
      <c r="G36" s="24">
        <v>4750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13.2">
      <c r="A37" s="27" t="s">
        <v>49</v>
      </c>
      <c r="E37" s="28" t="s">
        <v>193</v>
      </c>
    </row>
    <row r="38" spans="1:5" ht="26.4">
      <c r="A38" s="29" t="s">
        <v>51</v>
      </c>
      <c r="E38" s="30" t="s">
        <v>194</v>
      </c>
    </row>
    <row r="39" spans="1:5" ht="52.8">
      <c r="A39" t="s">
        <v>52</v>
      </c>
      <c r="E39" s="28" t="s">
        <v>108</v>
      </c>
    </row>
    <row r="40" spans="1:16" ht="13.2">
      <c r="A40" s="17" t="s">
        <v>44</v>
      </c>
      <c r="B40" s="21" t="s">
        <v>103</v>
      </c>
      <c r="C40" s="21" t="s">
        <v>114</v>
      </c>
      <c r="D40" s="17" t="s">
        <v>46</v>
      </c>
      <c r="E40" s="22" t="s">
        <v>115</v>
      </c>
      <c r="F40" s="23" t="s">
        <v>88</v>
      </c>
      <c r="G40" s="24">
        <v>4750</v>
      </c>
      <c r="H40" s="25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13.2">
      <c r="A41" s="27" t="s">
        <v>49</v>
      </c>
      <c r="E41" s="28" t="s">
        <v>116</v>
      </c>
    </row>
    <row r="42" spans="1:5" ht="26.4">
      <c r="A42" s="29" t="s">
        <v>51</v>
      </c>
      <c r="E42" s="30" t="s">
        <v>195</v>
      </c>
    </row>
    <row r="43" spans="1:5" ht="145.2">
      <c r="A43" t="s">
        <v>52</v>
      </c>
      <c r="E43" s="28" t="s">
        <v>118</v>
      </c>
    </row>
    <row r="44" spans="1:16" ht="13.2">
      <c r="A44" s="17" t="s">
        <v>44</v>
      </c>
      <c r="B44" s="21" t="s">
        <v>39</v>
      </c>
      <c r="C44" s="21" t="s">
        <v>196</v>
      </c>
      <c r="D44" s="17" t="s">
        <v>46</v>
      </c>
      <c r="E44" s="22" t="s">
        <v>197</v>
      </c>
      <c r="F44" s="23" t="s">
        <v>88</v>
      </c>
      <c r="G44" s="24">
        <v>88</v>
      </c>
      <c r="H44" s="25">
        <v>0</v>
      </c>
      <c r="I44" s="26">
        <f>ROUND(ROUND(H44,2)*ROUND(G44,3),2)</f>
        <v>0</v>
      </c>
      <c r="O44">
        <f>(I44*21)/100</f>
        <v>0</v>
      </c>
      <c r="P44" t="s">
        <v>22</v>
      </c>
    </row>
    <row r="45" spans="1:5" ht="66">
      <c r="A45" s="27" t="s">
        <v>49</v>
      </c>
      <c r="E45" s="28" t="s">
        <v>198</v>
      </c>
    </row>
    <row r="46" spans="1:5" ht="13.2">
      <c r="A46" s="29" t="s">
        <v>51</v>
      </c>
      <c r="E46" s="30" t="s">
        <v>199</v>
      </c>
    </row>
    <row r="47" spans="1:5" ht="105.6">
      <c r="A47" t="s">
        <v>52</v>
      </c>
      <c r="E47" s="28" t="s">
        <v>200</v>
      </c>
    </row>
    <row r="48" spans="1:18" ht="12.75" customHeight="1">
      <c r="A48" s="5" t="s">
        <v>42</v>
      </c>
      <c r="B48" s="5"/>
      <c r="C48" s="32" t="s">
        <v>39</v>
      </c>
      <c r="D48" s="5"/>
      <c r="E48" s="19" t="s">
        <v>129</v>
      </c>
      <c r="F48" s="5"/>
      <c r="G48" s="5"/>
      <c r="H48" s="5"/>
      <c r="I48" s="33">
        <f>0+Q48</f>
        <v>0</v>
      </c>
      <c r="O48">
        <f>0+R48</f>
        <v>0</v>
      </c>
      <c r="Q48">
        <f>0+I49+I53+I57+I61+I65+I69+I73+I77</f>
        <v>0</v>
      </c>
      <c r="R48">
        <f>0+O49+O53+O57+O61+O65+O69+O73+O77</f>
        <v>0</v>
      </c>
    </row>
    <row r="49" spans="1:16" ht="26.4">
      <c r="A49" s="17" t="s">
        <v>44</v>
      </c>
      <c r="B49" s="21" t="s">
        <v>41</v>
      </c>
      <c r="C49" s="21" t="s">
        <v>142</v>
      </c>
      <c r="D49" s="17" t="s">
        <v>28</v>
      </c>
      <c r="E49" s="22" t="s">
        <v>143</v>
      </c>
      <c r="F49" s="23" t="s">
        <v>88</v>
      </c>
      <c r="G49" s="24">
        <v>294.388</v>
      </c>
      <c r="H49" s="25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13.2">
      <c r="A50" s="27" t="s">
        <v>49</v>
      </c>
      <c r="E50" s="28" t="s">
        <v>201</v>
      </c>
    </row>
    <row r="51" spans="1:5" ht="158.4">
      <c r="A51" s="29" t="s">
        <v>51</v>
      </c>
      <c r="E51" s="30" t="s">
        <v>202</v>
      </c>
    </row>
    <row r="52" spans="1:5" ht="39.6">
      <c r="A52" t="s">
        <v>52</v>
      </c>
      <c r="E52" s="28" t="s">
        <v>146</v>
      </c>
    </row>
    <row r="53" spans="1:16" ht="26.4">
      <c r="A53" s="17" t="s">
        <v>44</v>
      </c>
      <c r="B53" s="21" t="s">
        <v>119</v>
      </c>
      <c r="C53" s="21" t="s">
        <v>142</v>
      </c>
      <c r="D53" s="17" t="s">
        <v>22</v>
      </c>
      <c r="E53" s="22" t="s">
        <v>143</v>
      </c>
      <c r="F53" s="23" t="s">
        <v>88</v>
      </c>
      <c r="G53" s="24">
        <v>2.34</v>
      </c>
      <c r="H53" s="25">
        <v>0</v>
      </c>
      <c r="I53" s="26">
        <f>ROUND(ROUND(H53,2)*ROUND(G53,3),2)</f>
        <v>0</v>
      </c>
      <c r="O53">
        <f>(I53*21)/100</f>
        <v>0</v>
      </c>
      <c r="P53" t="s">
        <v>22</v>
      </c>
    </row>
    <row r="54" spans="1:5" ht="26.4">
      <c r="A54" s="27" t="s">
        <v>49</v>
      </c>
      <c r="E54" s="28" t="s">
        <v>203</v>
      </c>
    </row>
    <row r="55" spans="1:5" ht="13.2">
      <c r="A55" s="29" t="s">
        <v>51</v>
      </c>
      <c r="E55" s="30" t="s">
        <v>204</v>
      </c>
    </row>
    <row r="56" spans="1:5" ht="39.6">
      <c r="A56" t="s">
        <v>52</v>
      </c>
      <c r="E56" s="28" t="s">
        <v>146</v>
      </c>
    </row>
    <row r="57" spans="1:16" ht="26.4">
      <c r="A57" s="17" t="s">
        <v>44</v>
      </c>
      <c r="B57" s="21" t="s">
        <v>124</v>
      </c>
      <c r="C57" s="21" t="s">
        <v>148</v>
      </c>
      <c r="D57" s="17" t="s">
        <v>28</v>
      </c>
      <c r="E57" s="22" t="s">
        <v>149</v>
      </c>
      <c r="F57" s="23" t="s">
        <v>88</v>
      </c>
      <c r="G57" s="24">
        <v>294.388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13.2">
      <c r="A58" s="27" t="s">
        <v>49</v>
      </c>
      <c r="E58" s="28" t="s">
        <v>205</v>
      </c>
    </row>
    <row r="59" spans="1:5" ht="13.2">
      <c r="A59" s="29" t="s">
        <v>51</v>
      </c>
      <c r="E59" s="30" t="s">
        <v>206</v>
      </c>
    </row>
    <row r="60" spans="1:5" ht="39.6">
      <c r="A60" t="s">
        <v>52</v>
      </c>
      <c r="E60" s="28" t="s">
        <v>146</v>
      </c>
    </row>
    <row r="61" spans="1:16" ht="26.4">
      <c r="A61" s="17" t="s">
        <v>44</v>
      </c>
      <c r="B61" s="21" t="s">
        <v>130</v>
      </c>
      <c r="C61" s="21" t="s">
        <v>148</v>
      </c>
      <c r="D61" s="17" t="s">
        <v>22</v>
      </c>
      <c r="E61" s="22" t="s">
        <v>149</v>
      </c>
      <c r="F61" s="23" t="s">
        <v>88</v>
      </c>
      <c r="G61" s="24">
        <v>2.34</v>
      </c>
      <c r="H61" s="25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26.4">
      <c r="A62" s="27" t="s">
        <v>49</v>
      </c>
      <c r="E62" s="28" t="s">
        <v>207</v>
      </c>
    </row>
    <row r="63" spans="1:5" ht="13.2">
      <c r="A63" s="29" t="s">
        <v>51</v>
      </c>
      <c r="E63" s="30" t="s">
        <v>204</v>
      </c>
    </row>
    <row r="64" spans="1:5" ht="39.6">
      <c r="A64" t="s">
        <v>52</v>
      </c>
      <c r="E64" s="28" t="s">
        <v>146</v>
      </c>
    </row>
    <row r="65" spans="1:16" ht="13.2">
      <c r="A65" s="17" t="s">
        <v>44</v>
      </c>
      <c r="B65" s="21" t="s">
        <v>136</v>
      </c>
      <c r="C65" s="21" t="s">
        <v>208</v>
      </c>
      <c r="D65" s="17" t="s">
        <v>46</v>
      </c>
      <c r="E65" s="22" t="s">
        <v>209</v>
      </c>
      <c r="F65" s="23" t="s">
        <v>155</v>
      </c>
      <c r="G65" s="24">
        <v>22</v>
      </c>
      <c r="H65" s="25">
        <v>0</v>
      </c>
      <c r="I65" s="26">
        <f>ROUND(ROUND(H65,2)*ROUND(G65,3),2)</f>
        <v>0</v>
      </c>
      <c r="O65">
        <f>(I65*21)/100</f>
        <v>0</v>
      </c>
      <c r="P65" t="s">
        <v>22</v>
      </c>
    </row>
    <row r="66" spans="1:5" ht="26.4">
      <c r="A66" s="27" t="s">
        <v>49</v>
      </c>
      <c r="E66" s="28" t="s">
        <v>210</v>
      </c>
    </row>
    <row r="67" spans="1:5" ht="13.2">
      <c r="A67" s="29" t="s">
        <v>51</v>
      </c>
      <c r="E67" s="30" t="s">
        <v>211</v>
      </c>
    </row>
    <row r="68" spans="1:5" ht="52.8">
      <c r="A68" t="s">
        <v>52</v>
      </c>
      <c r="E68" s="28" t="s">
        <v>212</v>
      </c>
    </row>
    <row r="69" spans="1:16" ht="13.2">
      <c r="A69" s="17" t="s">
        <v>44</v>
      </c>
      <c r="B69" s="21" t="s">
        <v>141</v>
      </c>
      <c r="C69" s="21" t="s">
        <v>213</v>
      </c>
      <c r="D69" s="17" t="s">
        <v>46</v>
      </c>
      <c r="E69" s="22" t="s">
        <v>214</v>
      </c>
      <c r="F69" s="23" t="s">
        <v>155</v>
      </c>
      <c r="G69" s="24">
        <v>63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52.8">
      <c r="A70" s="27" t="s">
        <v>49</v>
      </c>
      <c r="E70" s="28" t="s">
        <v>215</v>
      </c>
    </row>
    <row r="71" spans="1:5" ht="39.6">
      <c r="A71" s="29" t="s">
        <v>51</v>
      </c>
      <c r="E71" s="30" t="s">
        <v>216</v>
      </c>
    </row>
    <row r="72" spans="1:5" ht="39.6">
      <c r="A72" t="s">
        <v>52</v>
      </c>
      <c r="E72" s="28" t="s">
        <v>217</v>
      </c>
    </row>
    <row r="73" spans="1:16" ht="13.2">
      <c r="A73" s="17" t="s">
        <v>44</v>
      </c>
      <c r="B73" s="21" t="s">
        <v>147</v>
      </c>
      <c r="C73" s="21" t="s">
        <v>153</v>
      </c>
      <c r="D73" s="17" t="s">
        <v>46</v>
      </c>
      <c r="E73" s="22" t="s">
        <v>154</v>
      </c>
      <c r="F73" s="23" t="s">
        <v>155</v>
      </c>
      <c r="G73" s="24">
        <v>950</v>
      </c>
      <c r="H73" s="25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13.2">
      <c r="A74" s="27" t="s">
        <v>49</v>
      </c>
      <c r="E74" s="28" t="s">
        <v>218</v>
      </c>
    </row>
    <row r="75" spans="1:5" ht="13.2">
      <c r="A75" s="29" t="s">
        <v>51</v>
      </c>
      <c r="E75" s="30" t="s">
        <v>219</v>
      </c>
    </row>
    <row r="76" spans="1:5" ht="26.4">
      <c r="A76" t="s">
        <v>52</v>
      </c>
      <c r="E76" s="28" t="s">
        <v>157</v>
      </c>
    </row>
    <row r="77" spans="1:16" ht="13.2">
      <c r="A77" s="17" t="s">
        <v>44</v>
      </c>
      <c r="B77" s="21" t="s">
        <v>152</v>
      </c>
      <c r="C77" s="21" t="s">
        <v>159</v>
      </c>
      <c r="D77" s="17" t="s">
        <v>46</v>
      </c>
      <c r="E77" s="22" t="s">
        <v>160</v>
      </c>
      <c r="F77" s="23" t="s">
        <v>155</v>
      </c>
      <c r="G77" s="24">
        <v>1035</v>
      </c>
      <c r="H77" s="25">
        <v>0</v>
      </c>
      <c r="I77" s="26">
        <f>ROUND(ROUND(H77,2)*ROUND(G77,3),2)</f>
        <v>0</v>
      </c>
      <c r="O77">
        <f>(I77*21)/100</f>
        <v>0</v>
      </c>
      <c r="P77" t="s">
        <v>22</v>
      </c>
    </row>
    <row r="78" spans="1:5" ht="13.2">
      <c r="A78" s="27" t="s">
        <v>49</v>
      </c>
      <c r="E78" s="28" t="s">
        <v>161</v>
      </c>
    </row>
    <row r="79" spans="1:5" ht="39.6">
      <c r="A79" s="29" t="s">
        <v>51</v>
      </c>
      <c r="E79" s="30" t="s">
        <v>220</v>
      </c>
    </row>
    <row r="80" spans="1:5" ht="39.6">
      <c r="A80" t="s">
        <v>52</v>
      </c>
      <c r="E80" s="28" t="s">
        <v>163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0+O8+O13+O30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221</v>
      </c>
      <c r="I3" s="31">
        <f>0+I8+I13+I30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221</v>
      </c>
      <c r="D4" s="40"/>
      <c r="E4" s="13" t="s">
        <v>222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28</v>
      </c>
      <c r="D8" s="14"/>
      <c r="E8" s="19" t="s">
        <v>70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77</v>
      </c>
      <c r="D9" s="17" t="s">
        <v>46</v>
      </c>
      <c r="E9" s="22" t="s">
        <v>78</v>
      </c>
      <c r="F9" s="23" t="s">
        <v>73</v>
      </c>
      <c r="G9" s="24">
        <v>254.8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26.4">
      <c r="A10" s="27" t="s">
        <v>49</v>
      </c>
      <c r="E10" s="28" t="s">
        <v>185</v>
      </c>
    </row>
    <row r="11" spans="1:5" ht="118.8">
      <c r="A11" s="29" t="s">
        <v>51</v>
      </c>
      <c r="E11" s="30" t="s">
        <v>223</v>
      </c>
    </row>
    <row r="12" spans="1:5" ht="66">
      <c r="A12" t="s">
        <v>52</v>
      </c>
      <c r="E12" s="28" t="s">
        <v>76</v>
      </c>
    </row>
    <row r="13" spans="1:18" ht="12.75" customHeight="1">
      <c r="A13" s="5" t="s">
        <v>42</v>
      </c>
      <c r="B13" s="5"/>
      <c r="C13" s="32" t="s">
        <v>34</v>
      </c>
      <c r="D13" s="5"/>
      <c r="E13" s="19" t="s">
        <v>92</v>
      </c>
      <c r="F13" s="5"/>
      <c r="G13" s="5"/>
      <c r="H13" s="5"/>
      <c r="I13" s="33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44</v>
      </c>
      <c r="B14" s="21" t="s">
        <v>22</v>
      </c>
      <c r="C14" s="21" t="s">
        <v>104</v>
      </c>
      <c r="D14" s="17" t="s">
        <v>46</v>
      </c>
      <c r="E14" s="22" t="s">
        <v>105</v>
      </c>
      <c r="F14" s="23" t="s">
        <v>88</v>
      </c>
      <c r="G14" s="24">
        <v>4731</v>
      </c>
      <c r="H14" s="25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13.2">
      <c r="A15" s="27" t="s">
        <v>49</v>
      </c>
      <c r="E15" s="28" t="s">
        <v>106</v>
      </c>
    </row>
    <row r="16" spans="1:5" ht="118.8">
      <c r="A16" s="29" t="s">
        <v>51</v>
      </c>
      <c r="E16" s="30" t="s">
        <v>224</v>
      </c>
    </row>
    <row r="17" spans="1:5" ht="52.8">
      <c r="A17" t="s">
        <v>52</v>
      </c>
      <c r="E17" s="28" t="s">
        <v>108</v>
      </c>
    </row>
    <row r="18" spans="1:16" ht="13.2">
      <c r="A18" s="17" t="s">
        <v>44</v>
      </c>
      <c r="B18" s="21" t="s">
        <v>21</v>
      </c>
      <c r="C18" s="21" t="s">
        <v>114</v>
      </c>
      <c r="D18" s="17" t="s">
        <v>46</v>
      </c>
      <c r="E18" s="22" t="s">
        <v>115</v>
      </c>
      <c r="F18" s="23" t="s">
        <v>88</v>
      </c>
      <c r="G18" s="24">
        <v>1081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13.2">
      <c r="A19" s="27" t="s">
        <v>49</v>
      </c>
      <c r="E19" s="28" t="s">
        <v>116</v>
      </c>
    </row>
    <row r="20" spans="1:5" ht="26.4">
      <c r="A20" s="29" t="s">
        <v>51</v>
      </c>
      <c r="E20" s="30" t="s">
        <v>225</v>
      </c>
    </row>
    <row r="21" spans="1:5" ht="145.2">
      <c r="A21" t="s">
        <v>52</v>
      </c>
      <c r="E21" s="28" t="s">
        <v>118</v>
      </c>
    </row>
    <row r="22" spans="1:16" ht="13.2">
      <c r="A22" s="17" t="s">
        <v>44</v>
      </c>
      <c r="B22" s="21" t="s">
        <v>32</v>
      </c>
      <c r="C22" s="21" t="s">
        <v>226</v>
      </c>
      <c r="D22" s="17" t="s">
        <v>46</v>
      </c>
      <c r="E22" s="22" t="s">
        <v>227</v>
      </c>
      <c r="F22" s="23" t="s">
        <v>88</v>
      </c>
      <c r="G22" s="24">
        <v>1825</v>
      </c>
      <c r="H22" s="25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3.2">
      <c r="A23" s="27" t="s">
        <v>49</v>
      </c>
      <c r="E23" s="28" t="s">
        <v>228</v>
      </c>
    </row>
    <row r="24" spans="1:5" ht="26.4">
      <c r="A24" s="29" t="s">
        <v>51</v>
      </c>
      <c r="E24" s="30" t="s">
        <v>229</v>
      </c>
    </row>
    <row r="25" spans="1:5" ht="145.2">
      <c r="A25" t="s">
        <v>52</v>
      </c>
      <c r="E25" s="28" t="s">
        <v>118</v>
      </c>
    </row>
    <row r="26" spans="1:16" ht="13.2">
      <c r="A26" s="17" t="s">
        <v>44</v>
      </c>
      <c r="B26" s="21" t="s">
        <v>34</v>
      </c>
      <c r="C26" s="21" t="s">
        <v>230</v>
      </c>
      <c r="D26" s="17" t="s">
        <v>46</v>
      </c>
      <c r="E26" s="22" t="s">
        <v>231</v>
      </c>
      <c r="F26" s="23" t="s">
        <v>88</v>
      </c>
      <c r="G26" s="24">
        <v>1825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13.2">
      <c r="A27" s="27" t="s">
        <v>49</v>
      </c>
      <c r="E27" s="28" t="s">
        <v>232</v>
      </c>
    </row>
    <row r="28" spans="1:5" ht="26.4">
      <c r="A28" s="29" t="s">
        <v>51</v>
      </c>
      <c r="E28" s="30" t="s">
        <v>229</v>
      </c>
    </row>
    <row r="29" spans="1:5" ht="145.2">
      <c r="A29" t="s">
        <v>52</v>
      </c>
      <c r="E29" s="28" t="s">
        <v>118</v>
      </c>
    </row>
    <row r="30" spans="1:18" ht="12.75" customHeight="1">
      <c r="A30" s="5" t="s">
        <v>42</v>
      </c>
      <c r="B30" s="5"/>
      <c r="C30" s="32" t="s">
        <v>39</v>
      </c>
      <c r="D30" s="5"/>
      <c r="E30" s="19" t="s">
        <v>129</v>
      </c>
      <c r="F30" s="5"/>
      <c r="G30" s="5"/>
      <c r="H30" s="5"/>
      <c r="I30" s="33">
        <f>0+Q30</f>
        <v>0</v>
      </c>
      <c r="O30">
        <f>0+R30</f>
        <v>0</v>
      </c>
      <c r="Q30">
        <f>0+I31+I35+I39+I43+I47+I51+I55+I59</f>
        <v>0</v>
      </c>
      <c r="R30">
        <f>0+O31+O35+O39+O43+O47+O51+O55+O59</f>
        <v>0</v>
      </c>
    </row>
    <row r="31" spans="1:16" ht="26.4">
      <c r="A31" s="17" t="s">
        <v>44</v>
      </c>
      <c r="B31" s="21" t="s">
        <v>36</v>
      </c>
      <c r="C31" s="21" t="s">
        <v>142</v>
      </c>
      <c r="D31" s="17" t="s">
        <v>46</v>
      </c>
      <c r="E31" s="22" t="s">
        <v>143</v>
      </c>
      <c r="F31" s="23" t="s">
        <v>88</v>
      </c>
      <c r="G31" s="24">
        <v>308.144</v>
      </c>
      <c r="H31" s="25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13.2">
      <c r="A32" s="27" t="s">
        <v>49</v>
      </c>
      <c r="E32" s="28" t="s">
        <v>201</v>
      </c>
    </row>
    <row r="33" spans="1:5" ht="224.4">
      <c r="A33" s="29" t="s">
        <v>51</v>
      </c>
      <c r="E33" s="30" t="s">
        <v>233</v>
      </c>
    </row>
    <row r="34" spans="1:5" ht="39.6">
      <c r="A34" t="s">
        <v>52</v>
      </c>
      <c r="E34" s="28" t="s">
        <v>146</v>
      </c>
    </row>
    <row r="35" spans="1:16" ht="26.4">
      <c r="A35" s="17" t="s">
        <v>44</v>
      </c>
      <c r="B35" s="21" t="s">
        <v>97</v>
      </c>
      <c r="C35" s="21" t="s">
        <v>148</v>
      </c>
      <c r="D35" s="17" t="s">
        <v>46</v>
      </c>
      <c r="E35" s="22" t="s">
        <v>149</v>
      </c>
      <c r="F35" s="23" t="s">
        <v>88</v>
      </c>
      <c r="G35" s="24">
        <v>308.144</v>
      </c>
      <c r="H35" s="25">
        <v>0</v>
      </c>
      <c r="I35" s="26">
        <f>ROUND(ROUND(H35,2)*ROUND(G35,3),2)</f>
        <v>0</v>
      </c>
      <c r="O35">
        <f>(I35*21)/100</f>
        <v>0</v>
      </c>
      <c r="P35" t="s">
        <v>22</v>
      </c>
    </row>
    <row r="36" spans="1:5" ht="13.2">
      <c r="A36" s="27" t="s">
        <v>49</v>
      </c>
      <c r="E36" s="28" t="s">
        <v>205</v>
      </c>
    </row>
    <row r="37" spans="1:5" ht="13.2">
      <c r="A37" s="29" t="s">
        <v>51</v>
      </c>
      <c r="E37" s="30" t="s">
        <v>234</v>
      </c>
    </row>
    <row r="38" spans="1:5" ht="39.6">
      <c r="A38" t="s">
        <v>52</v>
      </c>
      <c r="E38" s="28" t="s">
        <v>146</v>
      </c>
    </row>
    <row r="39" spans="1:16" ht="13.2">
      <c r="A39" s="17" t="s">
        <v>44</v>
      </c>
      <c r="B39" s="21" t="s">
        <v>103</v>
      </c>
      <c r="C39" s="21" t="s">
        <v>235</v>
      </c>
      <c r="D39" s="17" t="s">
        <v>28</v>
      </c>
      <c r="E39" s="22" t="s">
        <v>236</v>
      </c>
      <c r="F39" s="23" t="s">
        <v>133</v>
      </c>
      <c r="G39" s="24">
        <v>6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13.2">
      <c r="A40" s="27" t="s">
        <v>49</v>
      </c>
      <c r="E40" s="28" t="s">
        <v>237</v>
      </c>
    </row>
    <row r="41" spans="1:5" ht="13.2">
      <c r="A41" s="29" t="s">
        <v>51</v>
      </c>
      <c r="E41" s="30" t="s">
        <v>238</v>
      </c>
    </row>
    <row r="42" spans="1:5" ht="39.6">
      <c r="A42" t="s">
        <v>52</v>
      </c>
      <c r="E42" s="28" t="s">
        <v>239</v>
      </c>
    </row>
    <row r="43" spans="1:16" ht="13.2">
      <c r="A43" s="17" t="s">
        <v>44</v>
      </c>
      <c r="B43" s="21" t="s">
        <v>39</v>
      </c>
      <c r="C43" s="21" t="s">
        <v>235</v>
      </c>
      <c r="D43" s="17" t="s">
        <v>22</v>
      </c>
      <c r="E43" s="22" t="s">
        <v>236</v>
      </c>
      <c r="F43" s="23" t="s">
        <v>133</v>
      </c>
      <c r="G43" s="24">
        <v>6</v>
      </c>
      <c r="H43" s="25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13.2">
      <c r="A44" s="27" t="s">
        <v>49</v>
      </c>
      <c r="E44" s="28" t="s">
        <v>240</v>
      </c>
    </row>
    <row r="45" spans="1:5" ht="13.2">
      <c r="A45" s="29" t="s">
        <v>51</v>
      </c>
      <c r="E45" s="30" t="s">
        <v>238</v>
      </c>
    </row>
    <row r="46" spans="1:5" ht="39.6">
      <c r="A46" t="s">
        <v>52</v>
      </c>
      <c r="E46" s="28" t="s">
        <v>239</v>
      </c>
    </row>
    <row r="47" spans="1:16" ht="13.2">
      <c r="A47" s="17" t="s">
        <v>44</v>
      </c>
      <c r="B47" s="21" t="s">
        <v>41</v>
      </c>
      <c r="C47" s="21" t="s">
        <v>153</v>
      </c>
      <c r="D47" s="17" t="s">
        <v>46</v>
      </c>
      <c r="E47" s="22" t="s">
        <v>154</v>
      </c>
      <c r="F47" s="23" t="s">
        <v>155</v>
      </c>
      <c r="G47" s="24">
        <v>1437</v>
      </c>
      <c r="H47" s="25">
        <v>0</v>
      </c>
      <c r="I47" s="26">
        <f>ROUND(ROUND(H47,2)*ROUND(G47,3),2)</f>
        <v>0</v>
      </c>
      <c r="O47">
        <f>(I47*21)/100</f>
        <v>0</v>
      </c>
      <c r="P47" t="s">
        <v>22</v>
      </c>
    </row>
    <row r="48" spans="1:5" ht="13.2">
      <c r="A48" s="27" t="s">
        <v>49</v>
      </c>
      <c r="E48" s="28" t="s">
        <v>218</v>
      </c>
    </row>
    <row r="49" spans="1:5" ht="26.4">
      <c r="A49" s="29" t="s">
        <v>51</v>
      </c>
      <c r="E49" s="30" t="s">
        <v>241</v>
      </c>
    </row>
    <row r="50" spans="1:5" ht="26.4">
      <c r="A50" t="s">
        <v>52</v>
      </c>
      <c r="E50" s="28" t="s">
        <v>157</v>
      </c>
    </row>
    <row r="51" spans="1:16" ht="13.2">
      <c r="A51" s="17" t="s">
        <v>44</v>
      </c>
      <c r="B51" s="21" t="s">
        <v>119</v>
      </c>
      <c r="C51" s="21" t="s">
        <v>242</v>
      </c>
      <c r="D51" s="17" t="s">
        <v>46</v>
      </c>
      <c r="E51" s="22" t="s">
        <v>243</v>
      </c>
      <c r="F51" s="23" t="s">
        <v>155</v>
      </c>
      <c r="G51" s="24">
        <v>98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13.2">
      <c r="A52" s="27" t="s">
        <v>49</v>
      </c>
      <c r="E52" s="28" t="s">
        <v>244</v>
      </c>
    </row>
    <row r="53" spans="1:5" ht="13.2">
      <c r="A53" s="29" t="s">
        <v>51</v>
      </c>
      <c r="E53" s="30" t="s">
        <v>245</v>
      </c>
    </row>
    <row r="54" spans="1:5" ht="26.4">
      <c r="A54" t="s">
        <v>52</v>
      </c>
      <c r="E54" s="28" t="s">
        <v>157</v>
      </c>
    </row>
    <row r="55" spans="1:16" ht="13.2">
      <c r="A55" s="17" t="s">
        <v>44</v>
      </c>
      <c r="B55" s="21" t="s">
        <v>124</v>
      </c>
      <c r="C55" s="21" t="s">
        <v>246</v>
      </c>
      <c r="D55" s="17" t="s">
        <v>46</v>
      </c>
      <c r="E55" s="22" t="s">
        <v>247</v>
      </c>
      <c r="F55" s="23" t="s">
        <v>155</v>
      </c>
      <c r="G55" s="24">
        <v>1437</v>
      </c>
      <c r="H55" s="25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13.2">
      <c r="A56" s="27" t="s">
        <v>49</v>
      </c>
      <c r="E56" s="28" t="s">
        <v>161</v>
      </c>
    </row>
    <row r="57" spans="1:5" ht="13.2">
      <c r="A57" s="29" t="s">
        <v>51</v>
      </c>
      <c r="E57" s="30" t="s">
        <v>248</v>
      </c>
    </row>
    <row r="58" spans="1:5" ht="39.6">
      <c r="A58" t="s">
        <v>52</v>
      </c>
      <c r="E58" s="28" t="s">
        <v>163</v>
      </c>
    </row>
    <row r="59" spans="1:16" ht="13.2">
      <c r="A59" s="17" t="s">
        <v>44</v>
      </c>
      <c r="B59" s="21" t="s">
        <v>130</v>
      </c>
      <c r="C59" s="21" t="s">
        <v>249</v>
      </c>
      <c r="D59" s="17" t="s">
        <v>46</v>
      </c>
      <c r="E59" s="22" t="s">
        <v>250</v>
      </c>
      <c r="F59" s="23" t="s">
        <v>155</v>
      </c>
      <c r="G59" s="24">
        <v>98</v>
      </c>
      <c r="H59" s="25">
        <v>0</v>
      </c>
      <c r="I59" s="26">
        <f>ROUND(ROUND(H59,2)*ROUND(G59,3),2)</f>
        <v>0</v>
      </c>
      <c r="O59">
        <f>(I59*21)/100</f>
        <v>0</v>
      </c>
      <c r="P59" t="s">
        <v>22</v>
      </c>
    </row>
    <row r="60" spans="1:5" ht="13.2">
      <c r="A60" s="27" t="s">
        <v>49</v>
      </c>
      <c r="E60" s="28" t="s">
        <v>161</v>
      </c>
    </row>
    <row r="61" spans="1:5" ht="13.2">
      <c r="A61" s="29" t="s">
        <v>51</v>
      </c>
      <c r="E61" s="30" t="s">
        <v>251</v>
      </c>
    </row>
    <row r="62" spans="1:5" ht="39.6">
      <c r="A62" t="s">
        <v>52</v>
      </c>
      <c r="E62" s="28" t="s">
        <v>163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83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0+O8+O13+O30+O59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252</v>
      </c>
      <c r="I3" s="31">
        <f>0+I8+I13+I30+I59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252</v>
      </c>
      <c r="D4" s="40"/>
      <c r="E4" s="13" t="s">
        <v>253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64</v>
      </c>
      <c r="D9" s="17" t="s">
        <v>46</v>
      </c>
      <c r="E9" s="22" t="s">
        <v>65</v>
      </c>
      <c r="F9" s="23" t="s">
        <v>66</v>
      </c>
      <c r="G9" s="24">
        <v>1014.42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67</v>
      </c>
    </row>
    <row r="11" spans="1:5" ht="52.8">
      <c r="A11" s="29" t="s">
        <v>51</v>
      </c>
      <c r="E11" s="30" t="s">
        <v>254</v>
      </c>
    </row>
    <row r="12" spans="1:5" ht="26.4">
      <c r="A12" t="s">
        <v>52</v>
      </c>
      <c r="E12" s="28" t="s">
        <v>69</v>
      </c>
    </row>
    <row r="13" spans="1:18" ht="12.75" customHeight="1">
      <c r="A13" s="5" t="s">
        <v>42</v>
      </c>
      <c r="B13" s="5"/>
      <c r="C13" s="32" t="s">
        <v>28</v>
      </c>
      <c r="D13" s="5"/>
      <c r="E13" s="19" t="s">
        <v>70</v>
      </c>
      <c r="F13" s="5"/>
      <c r="G13" s="5"/>
      <c r="H13" s="5"/>
      <c r="I13" s="33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26.4">
      <c r="A14" s="17" t="s">
        <v>44</v>
      </c>
      <c r="B14" s="21" t="s">
        <v>22</v>
      </c>
      <c r="C14" s="21" t="s">
        <v>71</v>
      </c>
      <c r="D14" s="17" t="s">
        <v>46</v>
      </c>
      <c r="E14" s="22" t="s">
        <v>72</v>
      </c>
      <c r="F14" s="23" t="s">
        <v>73</v>
      </c>
      <c r="G14" s="24">
        <v>46.11</v>
      </c>
      <c r="H14" s="25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26.4">
      <c r="A15" s="27" t="s">
        <v>49</v>
      </c>
      <c r="E15" s="28" t="s">
        <v>74</v>
      </c>
    </row>
    <row r="16" spans="1:5" ht="39.6">
      <c r="A16" s="29" t="s">
        <v>51</v>
      </c>
      <c r="E16" s="30" t="s">
        <v>255</v>
      </c>
    </row>
    <row r="17" spans="1:5" ht="66">
      <c r="A17" t="s">
        <v>52</v>
      </c>
      <c r="E17" s="28" t="s">
        <v>76</v>
      </c>
    </row>
    <row r="18" spans="1:16" ht="13.2">
      <c r="A18" s="17" t="s">
        <v>44</v>
      </c>
      <c r="B18" s="21" t="s">
        <v>21</v>
      </c>
      <c r="C18" s="21" t="s">
        <v>77</v>
      </c>
      <c r="D18" s="17" t="s">
        <v>46</v>
      </c>
      <c r="E18" s="22" t="s">
        <v>78</v>
      </c>
      <c r="F18" s="23" t="s">
        <v>73</v>
      </c>
      <c r="G18" s="24">
        <v>645.54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9.6">
      <c r="A19" s="27" t="s">
        <v>49</v>
      </c>
      <c r="E19" s="28" t="s">
        <v>79</v>
      </c>
    </row>
    <row r="20" spans="1:5" ht="171.6">
      <c r="A20" s="29" t="s">
        <v>51</v>
      </c>
      <c r="E20" s="30" t="s">
        <v>256</v>
      </c>
    </row>
    <row r="21" spans="1:5" ht="66">
      <c r="A21" t="s">
        <v>52</v>
      </c>
      <c r="E21" s="28" t="s">
        <v>76</v>
      </c>
    </row>
    <row r="22" spans="1:16" ht="13.2">
      <c r="A22" s="17" t="s">
        <v>44</v>
      </c>
      <c r="B22" s="21" t="s">
        <v>32</v>
      </c>
      <c r="C22" s="21" t="s">
        <v>81</v>
      </c>
      <c r="D22" s="17" t="s">
        <v>46</v>
      </c>
      <c r="E22" s="22" t="s">
        <v>82</v>
      </c>
      <c r="F22" s="23" t="s">
        <v>73</v>
      </c>
      <c r="G22" s="24">
        <v>461.1</v>
      </c>
      <c r="H22" s="25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3.2">
      <c r="A23" s="27" t="s">
        <v>49</v>
      </c>
      <c r="E23" s="28" t="s">
        <v>83</v>
      </c>
    </row>
    <row r="24" spans="1:5" ht="26.4">
      <c r="A24" s="29" t="s">
        <v>51</v>
      </c>
      <c r="E24" s="30" t="s">
        <v>257</v>
      </c>
    </row>
    <row r="25" spans="1:5" ht="66">
      <c r="A25" t="s">
        <v>52</v>
      </c>
      <c r="E25" s="28" t="s">
        <v>85</v>
      </c>
    </row>
    <row r="26" spans="1:16" ht="13.2">
      <c r="A26" s="17" t="s">
        <v>44</v>
      </c>
      <c r="B26" s="21" t="s">
        <v>34</v>
      </c>
      <c r="C26" s="21" t="s">
        <v>86</v>
      </c>
      <c r="D26" s="17" t="s">
        <v>46</v>
      </c>
      <c r="E26" s="22" t="s">
        <v>87</v>
      </c>
      <c r="F26" s="23" t="s">
        <v>88</v>
      </c>
      <c r="G26" s="24">
        <v>184.44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13.2">
      <c r="A27" s="27" t="s">
        <v>49</v>
      </c>
      <c r="E27" s="28" t="s">
        <v>89</v>
      </c>
    </row>
    <row r="28" spans="1:5" ht="26.4">
      <c r="A28" s="29" t="s">
        <v>51</v>
      </c>
      <c r="E28" s="30" t="s">
        <v>258</v>
      </c>
    </row>
    <row r="29" spans="1:5" ht="26.4">
      <c r="A29" t="s">
        <v>52</v>
      </c>
      <c r="E29" s="28" t="s">
        <v>91</v>
      </c>
    </row>
    <row r="30" spans="1:18" ht="12.75" customHeight="1">
      <c r="A30" s="5" t="s">
        <v>42</v>
      </c>
      <c r="B30" s="5"/>
      <c r="C30" s="32" t="s">
        <v>34</v>
      </c>
      <c r="D30" s="5"/>
      <c r="E30" s="19" t="s">
        <v>92</v>
      </c>
      <c r="F30" s="5"/>
      <c r="G30" s="5"/>
      <c r="H30" s="5"/>
      <c r="I30" s="33">
        <f>0+Q30</f>
        <v>0</v>
      </c>
      <c r="O30">
        <f>0+R30</f>
        <v>0</v>
      </c>
      <c r="Q30">
        <f>0+I31+I35+I39+I43+I47+I51+I55</f>
        <v>0</v>
      </c>
      <c r="R30">
        <f>0+O31+O35+O39+O43+O47+O51+O55</f>
        <v>0</v>
      </c>
    </row>
    <row r="31" spans="1:16" ht="13.2">
      <c r="A31" s="17" t="s">
        <v>44</v>
      </c>
      <c r="B31" s="21" t="s">
        <v>36</v>
      </c>
      <c r="C31" s="21" t="s">
        <v>93</v>
      </c>
      <c r="D31" s="17" t="s">
        <v>46</v>
      </c>
      <c r="E31" s="22" t="s">
        <v>94</v>
      </c>
      <c r="F31" s="23" t="s">
        <v>88</v>
      </c>
      <c r="G31" s="24">
        <v>184.44</v>
      </c>
      <c r="H31" s="25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6.4">
      <c r="A32" s="27" t="s">
        <v>49</v>
      </c>
      <c r="E32" s="28" t="s">
        <v>95</v>
      </c>
    </row>
    <row r="33" spans="1:5" ht="26.4">
      <c r="A33" s="29" t="s">
        <v>51</v>
      </c>
      <c r="E33" s="30" t="s">
        <v>258</v>
      </c>
    </row>
    <row r="34" spans="1:5" ht="52.8">
      <c r="A34" t="s">
        <v>52</v>
      </c>
      <c r="E34" s="28" t="s">
        <v>96</v>
      </c>
    </row>
    <row r="35" spans="1:16" ht="13.2">
      <c r="A35" s="17" t="s">
        <v>44</v>
      </c>
      <c r="B35" s="21" t="s">
        <v>97</v>
      </c>
      <c r="C35" s="21" t="s">
        <v>98</v>
      </c>
      <c r="D35" s="17" t="s">
        <v>46</v>
      </c>
      <c r="E35" s="22" t="s">
        <v>99</v>
      </c>
      <c r="F35" s="23" t="s">
        <v>88</v>
      </c>
      <c r="G35" s="24">
        <v>2305.5</v>
      </c>
      <c r="H35" s="25">
        <v>0</v>
      </c>
      <c r="I35" s="26">
        <f>ROUND(ROUND(H35,2)*ROUND(G35,3),2)</f>
        <v>0</v>
      </c>
      <c r="O35">
        <f>(I35*21)/100</f>
        <v>0</v>
      </c>
      <c r="P35" t="s">
        <v>22</v>
      </c>
    </row>
    <row r="36" spans="1:5" ht="13.2">
      <c r="A36" s="27" t="s">
        <v>49</v>
      </c>
      <c r="E36" s="28" t="s">
        <v>100</v>
      </c>
    </row>
    <row r="37" spans="1:5" ht="26.4">
      <c r="A37" s="29" t="s">
        <v>51</v>
      </c>
      <c r="E37" s="30" t="s">
        <v>259</v>
      </c>
    </row>
    <row r="38" spans="1:5" ht="105.6">
      <c r="A38" t="s">
        <v>52</v>
      </c>
      <c r="E38" s="28" t="s">
        <v>102</v>
      </c>
    </row>
    <row r="39" spans="1:16" ht="13.2">
      <c r="A39" s="17" t="s">
        <v>44</v>
      </c>
      <c r="B39" s="21" t="s">
        <v>103</v>
      </c>
      <c r="C39" s="21" t="s">
        <v>104</v>
      </c>
      <c r="D39" s="17" t="s">
        <v>46</v>
      </c>
      <c r="E39" s="22" t="s">
        <v>105</v>
      </c>
      <c r="F39" s="23" t="s">
        <v>88</v>
      </c>
      <c r="G39" s="24">
        <v>11988.6</v>
      </c>
      <c r="H39" s="25">
        <v>0</v>
      </c>
      <c r="I39" s="26">
        <f>ROUND(ROUND(H39,2)*ROUND(G39,3),2)</f>
        <v>0</v>
      </c>
      <c r="O39">
        <f>(I39*21)/100</f>
        <v>0</v>
      </c>
      <c r="P39" t="s">
        <v>22</v>
      </c>
    </row>
    <row r="40" spans="1:5" ht="13.2">
      <c r="A40" s="27" t="s">
        <v>49</v>
      </c>
      <c r="E40" s="28" t="s">
        <v>106</v>
      </c>
    </row>
    <row r="41" spans="1:5" ht="132">
      <c r="A41" s="29" t="s">
        <v>51</v>
      </c>
      <c r="E41" s="30" t="s">
        <v>260</v>
      </c>
    </row>
    <row r="42" spans="1:5" ht="52.8">
      <c r="A42" t="s">
        <v>52</v>
      </c>
      <c r="E42" s="28" t="s">
        <v>108</v>
      </c>
    </row>
    <row r="43" spans="1:16" ht="13.2">
      <c r="A43" s="17" t="s">
        <v>44</v>
      </c>
      <c r="B43" s="21" t="s">
        <v>39</v>
      </c>
      <c r="C43" s="21" t="s">
        <v>109</v>
      </c>
      <c r="D43" s="17" t="s">
        <v>46</v>
      </c>
      <c r="E43" s="22" t="s">
        <v>110</v>
      </c>
      <c r="F43" s="23" t="s">
        <v>88</v>
      </c>
      <c r="G43" s="24">
        <v>1659.96</v>
      </c>
      <c r="H43" s="25">
        <v>0</v>
      </c>
      <c r="I43" s="26">
        <f>ROUND(ROUND(H43,2)*ROUND(G43,3),2)</f>
        <v>0</v>
      </c>
      <c r="O43">
        <f>(I43*21)/100</f>
        <v>0</v>
      </c>
      <c r="P43" t="s">
        <v>22</v>
      </c>
    </row>
    <row r="44" spans="1:5" ht="13.2">
      <c r="A44" s="27" t="s">
        <v>49</v>
      </c>
      <c r="E44" s="28" t="s">
        <v>111</v>
      </c>
    </row>
    <row r="45" spans="1:5" ht="26.4">
      <c r="A45" s="29" t="s">
        <v>51</v>
      </c>
      <c r="E45" s="30" t="s">
        <v>261</v>
      </c>
    </row>
    <row r="46" spans="1:5" ht="52.8">
      <c r="A46" t="s">
        <v>52</v>
      </c>
      <c r="E46" s="28" t="s">
        <v>113</v>
      </c>
    </row>
    <row r="47" spans="1:16" ht="13.2">
      <c r="A47" s="17" t="s">
        <v>44</v>
      </c>
      <c r="B47" s="21" t="s">
        <v>41</v>
      </c>
      <c r="C47" s="21" t="s">
        <v>114</v>
      </c>
      <c r="D47" s="17" t="s">
        <v>46</v>
      </c>
      <c r="E47" s="22" t="s">
        <v>115</v>
      </c>
      <c r="F47" s="23" t="s">
        <v>88</v>
      </c>
      <c r="G47" s="24">
        <v>9222</v>
      </c>
      <c r="H47" s="25">
        <v>0</v>
      </c>
      <c r="I47" s="26">
        <f>ROUND(ROUND(H47,2)*ROUND(G47,3),2)</f>
        <v>0</v>
      </c>
      <c r="O47">
        <f>(I47*21)/100</f>
        <v>0</v>
      </c>
      <c r="P47" t="s">
        <v>22</v>
      </c>
    </row>
    <row r="48" spans="1:5" ht="13.2">
      <c r="A48" s="27" t="s">
        <v>49</v>
      </c>
      <c r="E48" s="28" t="s">
        <v>116</v>
      </c>
    </row>
    <row r="49" spans="1:5" ht="26.4">
      <c r="A49" s="29" t="s">
        <v>51</v>
      </c>
      <c r="E49" s="30" t="s">
        <v>262</v>
      </c>
    </row>
    <row r="50" spans="1:5" ht="145.2">
      <c r="A50" t="s">
        <v>52</v>
      </c>
      <c r="E50" s="28" t="s">
        <v>118</v>
      </c>
    </row>
    <row r="51" spans="1:16" ht="13.2">
      <c r="A51" s="17" t="s">
        <v>44</v>
      </c>
      <c r="B51" s="21" t="s">
        <v>119</v>
      </c>
      <c r="C51" s="21" t="s">
        <v>120</v>
      </c>
      <c r="D51" s="17" t="s">
        <v>46</v>
      </c>
      <c r="E51" s="22" t="s">
        <v>121</v>
      </c>
      <c r="F51" s="23" t="s">
        <v>88</v>
      </c>
      <c r="G51" s="24">
        <v>1844.4</v>
      </c>
      <c r="H51" s="25">
        <v>0</v>
      </c>
      <c r="I51" s="26">
        <f>ROUND(ROUND(H51,2)*ROUND(G51,3),2)</f>
        <v>0</v>
      </c>
      <c r="O51">
        <f>(I51*21)/100</f>
        <v>0</v>
      </c>
      <c r="P51" t="s">
        <v>22</v>
      </c>
    </row>
    <row r="52" spans="1:5" ht="13.2">
      <c r="A52" s="27" t="s">
        <v>49</v>
      </c>
      <c r="E52" s="28" t="s">
        <v>122</v>
      </c>
    </row>
    <row r="53" spans="1:5" ht="26.4">
      <c r="A53" s="29" t="s">
        <v>51</v>
      </c>
      <c r="E53" s="30" t="s">
        <v>263</v>
      </c>
    </row>
    <row r="54" spans="1:5" ht="145.2">
      <c r="A54" t="s">
        <v>52</v>
      </c>
      <c r="E54" s="28" t="s">
        <v>118</v>
      </c>
    </row>
    <row r="55" spans="1:16" ht="13.2">
      <c r="A55" s="17" t="s">
        <v>44</v>
      </c>
      <c r="B55" s="21" t="s">
        <v>124</v>
      </c>
      <c r="C55" s="21" t="s">
        <v>125</v>
      </c>
      <c r="D55" s="17" t="s">
        <v>46</v>
      </c>
      <c r="E55" s="22" t="s">
        <v>126</v>
      </c>
      <c r="F55" s="23" t="s">
        <v>88</v>
      </c>
      <c r="G55" s="24">
        <v>922.2</v>
      </c>
      <c r="H55" s="25">
        <v>0</v>
      </c>
      <c r="I55" s="26">
        <f>ROUND(ROUND(H55,2)*ROUND(G55,3),2)</f>
        <v>0</v>
      </c>
      <c r="O55">
        <f>(I55*21)/100</f>
        <v>0</v>
      </c>
      <c r="P55" t="s">
        <v>22</v>
      </c>
    </row>
    <row r="56" spans="1:5" ht="13.2">
      <c r="A56" s="27" t="s">
        <v>49</v>
      </c>
      <c r="E56" s="28" t="s">
        <v>127</v>
      </c>
    </row>
    <row r="57" spans="1:5" ht="26.4">
      <c r="A57" s="29" t="s">
        <v>51</v>
      </c>
      <c r="E57" s="30" t="s">
        <v>264</v>
      </c>
    </row>
    <row r="58" spans="1:5" ht="145.2">
      <c r="A58" t="s">
        <v>52</v>
      </c>
      <c r="E58" s="28" t="s">
        <v>118</v>
      </c>
    </row>
    <row r="59" spans="1:18" ht="12.75" customHeight="1">
      <c r="A59" s="5" t="s">
        <v>42</v>
      </c>
      <c r="B59" s="5"/>
      <c r="C59" s="32" t="s">
        <v>39</v>
      </c>
      <c r="D59" s="5"/>
      <c r="E59" s="19" t="s">
        <v>129</v>
      </c>
      <c r="F59" s="5"/>
      <c r="G59" s="5"/>
      <c r="H59" s="5"/>
      <c r="I59" s="33">
        <f>0+Q59</f>
        <v>0</v>
      </c>
      <c r="O59">
        <f>0+R59</f>
        <v>0</v>
      </c>
      <c r="Q59">
        <f>0+I60+I64+I68+I72+I76+I80</f>
        <v>0</v>
      </c>
      <c r="R59">
        <f>0+O60+O64+O68+O72+O76+O80</f>
        <v>0</v>
      </c>
    </row>
    <row r="60" spans="1:16" ht="13.2">
      <c r="A60" s="17" t="s">
        <v>44</v>
      </c>
      <c r="B60" s="21" t="s">
        <v>130</v>
      </c>
      <c r="C60" s="21" t="s">
        <v>131</v>
      </c>
      <c r="D60" s="17" t="s">
        <v>46</v>
      </c>
      <c r="E60" s="22" t="s">
        <v>132</v>
      </c>
      <c r="F60" s="23" t="s">
        <v>133</v>
      </c>
      <c r="G60" s="24">
        <v>50</v>
      </c>
      <c r="H60" s="25">
        <v>0</v>
      </c>
      <c r="I60" s="26">
        <f>ROUND(ROUND(H60,2)*ROUND(G60,3),2)</f>
        <v>0</v>
      </c>
      <c r="O60">
        <f>(I60*21)/100</f>
        <v>0</v>
      </c>
      <c r="P60" t="s">
        <v>22</v>
      </c>
    </row>
    <row r="61" spans="1:5" ht="13.2">
      <c r="A61" s="27" t="s">
        <v>49</v>
      </c>
      <c r="E61" s="28" t="s">
        <v>265</v>
      </c>
    </row>
    <row r="62" spans="1:5" ht="39.6">
      <c r="A62" s="29" t="s">
        <v>51</v>
      </c>
      <c r="E62" s="30" t="s">
        <v>266</v>
      </c>
    </row>
    <row r="63" spans="1:5" ht="52.8">
      <c r="A63" t="s">
        <v>52</v>
      </c>
      <c r="E63" s="28" t="s">
        <v>135</v>
      </c>
    </row>
    <row r="64" spans="1:16" ht="13.2">
      <c r="A64" s="17" t="s">
        <v>44</v>
      </c>
      <c r="B64" s="21" t="s">
        <v>136</v>
      </c>
      <c r="C64" s="21" t="s">
        <v>137</v>
      </c>
      <c r="D64" s="17" t="s">
        <v>46</v>
      </c>
      <c r="E64" s="22" t="s">
        <v>138</v>
      </c>
      <c r="F64" s="23" t="s">
        <v>133</v>
      </c>
      <c r="G64" s="24">
        <v>30</v>
      </c>
      <c r="H64" s="25">
        <v>0</v>
      </c>
      <c r="I64" s="26">
        <f>ROUND(ROUND(H64,2)*ROUND(G64,3),2)</f>
        <v>0</v>
      </c>
      <c r="O64">
        <f>(I64*21)/100</f>
        <v>0</v>
      </c>
      <c r="P64" t="s">
        <v>22</v>
      </c>
    </row>
    <row r="65" spans="1:5" ht="13.2">
      <c r="A65" s="27" t="s">
        <v>49</v>
      </c>
      <c r="E65" s="28" t="s">
        <v>139</v>
      </c>
    </row>
    <row r="66" spans="1:5" ht="13.2">
      <c r="A66" s="29" t="s">
        <v>51</v>
      </c>
      <c r="E66" s="30" t="s">
        <v>46</v>
      </c>
    </row>
    <row r="67" spans="1:5" ht="26.4">
      <c r="A67" t="s">
        <v>52</v>
      </c>
      <c r="E67" s="28" t="s">
        <v>140</v>
      </c>
    </row>
    <row r="68" spans="1:16" ht="26.4">
      <c r="A68" s="17" t="s">
        <v>44</v>
      </c>
      <c r="B68" s="21" t="s">
        <v>141</v>
      </c>
      <c r="C68" s="21" t="s">
        <v>142</v>
      </c>
      <c r="D68" s="17" t="s">
        <v>46</v>
      </c>
      <c r="E68" s="22" t="s">
        <v>143</v>
      </c>
      <c r="F68" s="23" t="s">
        <v>88</v>
      </c>
      <c r="G68" s="24">
        <v>623.969</v>
      </c>
      <c r="H68" s="25">
        <v>0</v>
      </c>
      <c r="I68" s="26">
        <f>ROUND(ROUND(H68,2)*ROUND(G68,3),2)</f>
        <v>0</v>
      </c>
      <c r="O68">
        <f>(I68*21)/100</f>
        <v>0</v>
      </c>
      <c r="P68" t="s">
        <v>22</v>
      </c>
    </row>
    <row r="69" spans="1:5" ht="13.2">
      <c r="A69" s="27" t="s">
        <v>49</v>
      </c>
      <c r="E69" s="28" t="s">
        <v>144</v>
      </c>
    </row>
    <row r="70" spans="1:5" ht="145.2">
      <c r="A70" s="29" t="s">
        <v>51</v>
      </c>
      <c r="E70" s="30" t="s">
        <v>267</v>
      </c>
    </row>
    <row r="71" spans="1:5" ht="39.6">
      <c r="A71" t="s">
        <v>52</v>
      </c>
      <c r="E71" s="28" t="s">
        <v>146</v>
      </c>
    </row>
    <row r="72" spans="1:16" ht="26.4">
      <c r="A72" s="17" t="s">
        <v>44</v>
      </c>
      <c r="B72" s="21" t="s">
        <v>147</v>
      </c>
      <c r="C72" s="21" t="s">
        <v>148</v>
      </c>
      <c r="D72" s="17" t="s">
        <v>46</v>
      </c>
      <c r="E72" s="22" t="s">
        <v>149</v>
      </c>
      <c r="F72" s="23" t="s">
        <v>88</v>
      </c>
      <c r="G72" s="24">
        <v>623.969</v>
      </c>
      <c r="H72" s="25">
        <v>0</v>
      </c>
      <c r="I72" s="26">
        <f>ROUND(ROUND(H72,2)*ROUND(G72,3),2)</f>
        <v>0</v>
      </c>
      <c r="O72">
        <f>(I72*21)/100</f>
        <v>0</v>
      </c>
      <c r="P72" t="s">
        <v>22</v>
      </c>
    </row>
    <row r="73" spans="1:5" ht="13.2">
      <c r="A73" s="27" t="s">
        <v>49</v>
      </c>
      <c r="E73" s="28" t="s">
        <v>150</v>
      </c>
    </row>
    <row r="74" spans="1:5" ht="13.2">
      <c r="A74" s="29" t="s">
        <v>51</v>
      </c>
      <c r="E74" s="30" t="s">
        <v>268</v>
      </c>
    </row>
    <row r="75" spans="1:5" ht="39.6">
      <c r="A75" t="s">
        <v>52</v>
      </c>
      <c r="E75" s="28" t="s">
        <v>146</v>
      </c>
    </row>
    <row r="76" spans="1:16" ht="13.2">
      <c r="A76" s="17" t="s">
        <v>44</v>
      </c>
      <c r="B76" s="21" t="s">
        <v>152</v>
      </c>
      <c r="C76" s="21" t="s">
        <v>153</v>
      </c>
      <c r="D76" s="17" t="s">
        <v>46</v>
      </c>
      <c r="E76" s="22" t="s">
        <v>154</v>
      </c>
      <c r="F76" s="23" t="s">
        <v>155</v>
      </c>
      <c r="G76" s="24">
        <v>1209.75</v>
      </c>
      <c r="H76" s="25">
        <v>0</v>
      </c>
      <c r="I76" s="26">
        <f>ROUND(ROUND(H76,2)*ROUND(G76,3),2)</f>
        <v>0</v>
      </c>
      <c r="O76">
        <f>(I76*21)/100</f>
        <v>0</v>
      </c>
      <c r="P76" t="s">
        <v>22</v>
      </c>
    </row>
    <row r="77" spans="1:5" ht="13.2">
      <c r="A77" s="27" t="s">
        <v>49</v>
      </c>
      <c r="E77" s="28" t="s">
        <v>46</v>
      </c>
    </row>
    <row r="78" spans="1:5" ht="13.2">
      <c r="A78" s="29" t="s">
        <v>51</v>
      </c>
      <c r="E78" s="30" t="s">
        <v>269</v>
      </c>
    </row>
    <row r="79" spans="1:5" ht="26.4">
      <c r="A79" t="s">
        <v>52</v>
      </c>
      <c r="E79" s="28" t="s">
        <v>157</v>
      </c>
    </row>
    <row r="80" spans="1:16" ht="13.2">
      <c r="A80" s="17" t="s">
        <v>44</v>
      </c>
      <c r="B80" s="21" t="s">
        <v>158</v>
      </c>
      <c r="C80" s="21" t="s">
        <v>159</v>
      </c>
      <c r="D80" s="17" t="s">
        <v>46</v>
      </c>
      <c r="E80" s="22" t="s">
        <v>160</v>
      </c>
      <c r="F80" s="23" t="s">
        <v>155</v>
      </c>
      <c r="G80" s="24">
        <v>1209.75</v>
      </c>
      <c r="H80" s="25">
        <v>0</v>
      </c>
      <c r="I80" s="26">
        <f>ROUND(ROUND(H80,2)*ROUND(G80,3),2)</f>
        <v>0</v>
      </c>
      <c r="O80">
        <f>(I80*21)/100</f>
        <v>0</v>
      </c>
      <c r="P80" t="s">
        <v>22</v>
      </c>
    </row>
    <row r="81" spans="1:5" ht="13.2">
      <c r="A81" s="27" t="s">
        <v>49</v>
      </c>
      <c r="E81" s="28" t="s">
        <v>161</v>
      </c>
    </row>
    <row r="82" spans="1:5" ht="13.2">
      <c r="A82" s="29" t="s">
        <v>51</v>
      </c>
      <c r="E82" s="30" t="s">
        <v>270</v>
      </c>
    </row>
    <row r="83" spans="1:5" ht="39.6">
      <c r="A83" t="s">
        <v>52</v>
      </c>
      <c r="E83" s="28" t="s">
        <v>163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8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0+O8+O13+O30+O35+O48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271</v>
      </c>
      <c r="I3" s="31">
        <f>0+I8+I13+I30+I35+I48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271</v>
      </c>
      <c r="D4" s="40"/>
      <c r="E4" s="13" t="s">
        <v>272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166</v>
      </c>
      <c r="D9" s="17" t="s">
        <v>46</v>
      </c>
      <c r="E9" s="22" t="s">
        <v>167</v>
      </c>
      <c r="F9" s="23" t="s">
        <v>66</v>
      </c>
      <c r="G9" s="24">
        <v>53.873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168</v>
      </c>
    </row>
    <row r="11" spans="1:5" ht="92.4">
      <c r="A11" s="29" t="s">
        <v>51</v>
      </c>
      <c r="E11" s="30" t="s">
        <v>273</v>
      </c>
    </row>
    <row r="12" spans="1:5" ht="26.4">
      <c r="A12" t="s">
        <v>52</v>
      </c>
      <c r="E12" s="28" t="s">
        <v>69</v>
      </c>
    </row>
    <row r="13" spans="1:18" ht="12.75" customHeight="1">
      <c r="A13" s="5" t="s">
        <v>42</v>
      </c>
      <c r="B13" s="5"/>
      <c r="C13" s="32" t="s">
        <v>28</v>
      </c>
      <c r="D13" s="5"/>
      <c r="E13" s="19" t="s">
        <v>70</v>
      </c>
      <c r="F13" s="5"/>
      <c r="G13" s="5"/>
      <c r="H13" s="5"/>
      <c r="I13" s="33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13.2">
      <c r="A14" s="17" t="s">
        <v>44</v>
      </c>
      <c r="B14" s="21" t="s">
        <v>22</v>
      </c>
      <c r="C14" s="21" t="s">
        <v>170</v>
      </c>
      <c r="D14" s="17" t="s">
        <v>46</v>
      </c>
      <c r="E14" s="22" t="s">
        <v>171</v>
      </c>
      <c r="F14" s="23" t="s">
        <v>73</v>
      </c>
      <c r="G14" s="24">
        <v>16.48</v>
      </c>
      <c r="H14" s="25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39.6">
      <c r="A15" s="27" t="s">
        <v>49</v>
      </c>
      <c r="E15" s="28" t="s">
        <v>172</v>
      </c>
    </row>
    <row r="16" spans="1:5" ht="13.2">
      <c r="A16" s="29" t="s">
        <v>51</v>
      </c>
      <c r="E16" s="30" t="s">
        <v>274</v>
      </c>
    </row>
    <row r="17" spans="1:5" ht="66">
      <c r="A17" t="s">
        <v>52</v>
      </c>
      <c r="E17" s="28" t="s">
        <v>76</v>
      </c>
    </row>
    <row r="18" spans="1:16" ht="26.4">
      <c r="A18" s="17" t="s">
        <v>44</v>
      </c>
      <c r="B18" s="21" t="s">
        <v>21</v>
      </c>
      <c r="C18" s="21" t="s">
        <v>174</v>
      </c>
      <c r="D18" s="17" t="s">
        <v>46</v>
      </c>
      <c r="E18" s="22" t="s">
        <v>175</v>
      </c>
      <c r="F18" s="23" t="s">
        <v>155</v>
      </c>
      <c r="G18" s="24">
        <v>26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26.4">
      <c r="A19" s="27" t="s">
        <v>49</v>
      </c>
      <c r="E19" s="28" t="s">
        <v>176</v>
      </c>
    </row>
    <row r="20" spans="1:5" ht="13.2">
      <c r="A20" s="29" t="s">
        <v>51</v>
      </c>
      <c r="E20" s="30" t="s">
        <v>275</v>
      </c>
    </row>
    <row r="21" spans="1:5" ht="66">
      <c r="A21" t="s">
        <v>52</v>
      </c>
      <c r="E21" s="28" t="s">
        <v>178</v>
      </c>
    </row>
    <row r="22" spans="1:16" ht="26.4">
      <c r="A22" s="17" t="s">
        <v>44</v>
      </c>
      <c r="B22" s="21" t="s">
        <v>32</v>
      </c>
      <c r="C22" s="21" t="s">
        <v>179</v>
      </c>
      <c r="D22" s="17" t="s">
        <v>46</v>
      </c>
      <c r="E22" s="22" t="s">
        <v>180</v>
      </c>
      <c r="F22" s="23" t="s">
        <v>181</v>
      </c>
      <c r="G22" s="24">
        <v>106.7</v>
      </c>
      <c r="H22" s="25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3.2">
      <c r="A23" s="27" t="s">
        <v>49</v>
      </c>
      <c r="E23" s="28" t="s">
        <v>182</v>
      </c>
    </row>
    <row r="24" spans="1:5" ht="39.6">
      <c r="A24" s="29" t="s">
        <v>51</v>
      </c>
      <c r="E24" s="30" t="s">
        <v>276</v>
      </c>
    </row>
    <row r="25" spans="1:5" ht="26.4">
      <c r="A25" t="s">
        <v>52</v>
      </c>
      <c r="E25" s="28" t="s">
        <v>184</v>
      </c>
    </row>
    <row r="26" spans="1:16" ht="13.2">
      <c r="A26" s="17" t="s">
        <v>44</v>
      </c>
      <c r="B26" s="21" t="s">
        <v>34</v>
      </c>
      <c r="C26" s="21" t="s">
        <v>77</v>
      </c>
      <c r="D26" s="17" t="s">
        <v>46</v>
      </c>
      <c r="E26" s="22" t="s">
        <v>78</v>
      </c>
      <c r="F26" s="23" t="s">
        <v>73</v>
      </c>
      <c r="G26" s="24">
        <v>433.75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26.4">
      <c r="A27" s="27" t="s">
        <v>49</v>
      </c>
      <c r="E27" s="28" t="s">
        <v>185</v>
      </c>
    </row>
    <row r="28" spans="1:5" ht="39.6">
      <c r="A28" s="29" t="s">
        <v>51</v>
      </c>
      <c r="E28" s="30" t="s">
        <v>277</v>
      </c>
    </row>
    <row r="29" spans="1:5" ht="66">
      <c r="A29" t="s">
        <v>52</v>
      </c>
      <c r="E29" s="28" t="s">
        <v>76</v>
      </c>
    </row>
    <row r="30" spans="1:18" ht="12.75" customHeight="1">
      <c r="A30" s="5" t="s">
        <v>42</v>
      </c>
      <c r="B30" s="5"/>
      <c r="C30" s="32" t="s">
        <v>32</v>
      </c>
      <c r="D30" s="5"/>
      <c r="E30" s="19" t="s">
        <v>187</v>
      </c>
      <c r="F30" s="5"/>
      <c r="G30" s="5"/>
      <c r="H30" s="5"/>
      <c r="I30" s="33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3.2">
      <c r="A31" s="17" t="s">
        <v>44</v>
      </c>
      <c r="B31" s="21" t="s">
        <v>36</v>
      </c>
      <c r="C31" s="21" t="s">
        <v>188</v>
      </c>
      <c r="D31" s="17" t="s">
        <v>46</v>
      </c>
      <c r="E31" s="22" t="s">
        <v>189</v>
      </c>
      <c r="F31" s="23" t="s">
        <v>73</v>
      </c>
      <c r="G31" s="24">
        <v>16.48</v>
      </c>
      <c r="H31" s="25">
        <v>0</v>
      </c>
      <c r="I31" s="26">
        <f>ROUND(ROUND(H31,2)*ROUND(G31,3),2)</f>
        <v>0</v>
      </c>
      <c r="O31">
        <f>(I31*21)/100</f>
        <v>0</v>
      </c>
      <c r="P31" t="s">
        <v>22</v>
      </c>
    </row>
    <row r="32" spans="1:5" ht="26.4">
      <c r="A32" s="27" t="s">
        <v>49</v>
      </c>
      <c r="E32" s="28" t="s">
        <v>190</v>
      </c>
    </row>
    <row r="33" spans="1:5" ht="13.2">
      <c r="A33" s="29" t="s">
        <v>51</v>
      </c>
      <c r="E33" s="30" t="s">
        <v>278</v>
      </c>
    </row>
    <row r="34" spans="1:5" ht="382.8">
      <c r="A34" t="s">
        <v>52</v>
      </c>
      <c r="E34" s="28" t="s">
        <v>192</v>
      </c>
    </row>
    <row r="35" spans="1:18" ht="12.75" customHeight="1">
      <c r="A35" s="5" t="s">
        <v>42</v>
      </c>
      <c r="B35" s="5"/>
      <c r="C35" s="32" t="s">
        <v>34</v>
      </c>
      <c r="D35" s="5"/>
      <c r="E35" s="19" t="s">
        <v>92</v>
      </c>
      <c r="F35" s="5"/>
      <c r="G35" s="5"/>
      <c r="H35" s="5"/>
      <c r="I35" s="33">
        <f>0+Q35</f>
        <v>0</v>
      </c>
      <c r="O35">
        <f>0+R35</f>
        <v>0</v>
      </c>
      <c r="Q35">
        <f>0+I36+I40+I44</f>
        <v>0</v>
      </c>
      <c r="R35">
        <f>0+O36+O40+O44</f>
        <v>0</v>
      </c>
    </row>
    <row r="36" spans="1:16" ht="13.2">
      <c r="A36" s="17" t="s">
        <v>44</v>
      </c>
      <c r="B36" s="21" t="s">
        <v>97</v>
      </c>
      <c r="C36" s="21" t="s">
        <v>104</v>
      </c>
      <c r="D36" s="17" t="s">
        <v>46</v>
      </c>
      <c r="E36" s="22" t="s">
        <v>105</v>
      </c>
      <c r="F36" s="23" t="s">
        <v>88</v>
      </c>
      <c r="G36" s="24">
        <v>8675</v>
      </c>
      <c r="H36" s="25">
        <v>0</v>
      </c>
      <c r="I36" s="26">
        <f>ROUND(ROUND(H36,2)*ROUND(G36,3),2)</f>
        <v>0</v>
      </c>
      <c r="O36">
        <f>(I36*21)/100</f>
        <v>0</v>
      </c>
      <c r="P36" t="s">
        <v>22</v>
      </c>
    </row>
    <row r="37" spans="1:5" ht="13.2">
      <c r="A37" s="27" t="s">
        <v>49</v>
      </c>
      <c r="E37" s="28" t="s">
        <v>193</v>
      </c>
    </row>
    <row r="38" spans="1:5" ht="26.4">
      <c r="A38" s="29" t="s">
        <v>51</v>
      </c>
      <c r="E38" s="30" t="s">
        <v>279</v>
      </c>
    </row>
    <row r="39" spans="1:5" ht="52.8">
      <c r="A39" t="s">
        <v>52</v>
      </c>
      <c r="E39" s="28" t="s">
        <v>108</v>
      </c>
    </row>
    <row r="40" spans="1:16" ht="13.2">
      <c r="A40" s="17" t="s">
        <v>44</v>
      </c>
      <c r="B40" s="21" t="s">
        <v>103</v>
      </c>
      <c r="C40" s="21" t="s">
        <v>114</v>
      </c>
      <c r="D40" s="17" t="s">
        <v>46</v>
      </c>
      <c r="E40" s="22" t="s">
        <v>115</v>
      </c>
      <c r="F40" s="23" t="s">
        <v>88</v>
      </c>
      <c r="G40" s="24">
        <v>8675</v>
      </c>
      <c r="H40" s="25">
        <v>0</v>
      </c>
      <c r="I40" s="26">
        <f>ROUND(ROUND(H40,2)*ROUND(G40,3),2)</f>
        <v>0</v>
      </c>
      <c r="O40">
        <f>(I40*21)/100</f>
        <v>0</v>
      </c>
      <c r="P40" t="s">
        <v>22</v>
      </c>
    </row>
    <row r="41" spans="1:5" ht="13.2">
      <c r="A41" s="27" t="s">
        <v>49</v>
      </c>
      <c r="E41" s="28" t="s">
        <v>116</v>
      </c>
    </row>
    <row r="42" spans="1:5" ht="26.4">
      <c r="A42" s="29" t="s">
        <v>51</v>
      </c>
      <c r="E42" s="30" t="s">
        <v>280</v>
      </c>
    </row>
    <row r="43" spans="1:5" ht="145.2">
      <c r="A43" t="s">
        <v>52</v>
      </c>
      <c r="E43" s="28" t="s">
        <v>118</v>
      </c>
    </row>
    <row r="44" spans="1:16" ht="13.2">
      <c r="A44" s="17" t="s">
        <v>44</v>
      </c>
      <c r="B44" s="21" t="s">
        <v>39</v>
      </c>
      <c r="C44" s="21" t="s">
        <v>196</v>
      </c>
      <c r="D44" s="17" t="s">
        <v>46</v>
      </c>
      <c r="E44" s="22" t="s">
        <v>197</v>
      </c>
      <c r="F44" s="23" t="s">
        <v>88</v>
      </c>
      <c r="G44" s="24">
        <v>103</v>
      </c>
      <c r="H44" s="25">
        <v>0</v>
      </c>
      <c r="I44" s="26">
        <f>ROUND(ROUND(H44,2)*ROUND(G44,3),2)</f>
        <v>0</v>
      </c>
      <c r="O44">
        <f>(I44*21)/100</f>
        <v>0</v>
      </c>
      <c r="P44" t="s">
        <v>22</v>
      </c>
    </row>
    <row r="45" spans="1:5" ht="66">
      <c r="A45" s="27" t="s">
        <v>49</v>
      </c>
      <c r="E45" s="28" t="s">
        <v>198</v>
      </c>
    </row>
    <row r="46" spans="1:5" ht="13.2">
      <c r="A46" s="29" t="s">
        <v>51</v>
      </c>
      <c r="E46" s="30" t="s">
        <v>281</v>
      </c>
    </row>
    <row r="47" spans="1:5" ht="105.6">
      <c r="A47" t="s">
        <v>52</v>
      </c>
      <c r="E47" s="28" t="s">
        <v>200</v>
      </c>
    </row>
    <row r="48" spans="1:18" ht="12.75" customHeight="1">
      <c r="A48" s="5" t="s">
        <v>42</v>
      </c>
      <c r="B48" s="5"/>
      <c r="C48" s="32" t="s">
        <v>39</v>
      </c>
      <c r="D48" s="5"/>
      <c r="E48" s="19" t="s">
        <v>129</v>
      </c>
      <c r="F48" s="5"/>
      <c r="G48" s="5"/>
      <c r="H48" s="5"/>
      <c r="I48" s="33">
        <f>0+Q48</f>
        <v>0</v>
      </c>
      <c r="O48">
        <f>0+R48</f>
        <v>0</v>
      </c>
      <c r="Q48">
        <f>0+I49+I53+I57+I61+I65+I69+I73+I77+I81</f>
        <v>0</v>
      </c>
      <c r="R48">
        <f>0+O49+O53+O57+O61+O65+O69+O73+O77+O81</f>
        <v>0</v>
      </c>
    </row>
    <row r="49" spans="1:16" ht="13.2">
      <c r="A49" s="17" t="s">
        <v>44</v>
      </c>
      <c r="B49" s="21" t="s">
        <v>41</v>
      </c>
      <c r="C49" s="21" t="s">
        <v>282</v>
      </c>
      <c r="D49" s="17" t="s">
        <v>46</v>
      </c>
      <c r="E49" s="22" t="s">
        <v>283</v>
      </c>
      <c r="F49" s="23" t="s">
        <v>133</v>
      </c>
      <c r="G49" s="24">
        <v>50</v>
      </c>
      <c r="H49" s="25">
        <v>0</v>
      </c>
      <c r="I49" s="26">
        <f>ROUND(ROUND(H49,2)*ROUND(G49,3),2)</f>
        <v>0</v>
      </c>
      <c r="O49">
        <f>(I49*21)/100</f>
        <v>0</v>
      </c>
      <c r="P49" t="s">
        <v>22</v>
      </c>
    </row>
    <row r="50" spans="1:5" ht="13.2">
      <c r="A50" s="27" t="s">
        <v>49</v>
      </c>
      <c r="E50" s="28" t="s">
        <v>284</v>
      </c>
    </row>
    <row r="51" spans="1:5" ht="13.2">
      <c r="A51" s="29" t="s">
        <v>51</v>
      </c>
      <c r="E51" s="30" t="s">
        <v>285</v>
      </c>
    </row>
    <row r="52" spans="1:5" ht="52.8">
      <c r="A52" t="s">
        <v>52</v>
      </c>
      <c r="E52" s="28" t="s">
        <v>286</v>
      </c>
    </row>
    <row r="53" spans="1:16" ht="26.4">
      <c r="A53" s="17" t="s">
        <v>44</v>
      </c>
      <c r="B53" s="21" t="s">
        <v>119</v>
      </c>
      <c r="C53" s="21" t="s">
        <v>142</v>
      </c>
      <c r="D53" s="17" t="s">
        <v>28</v>
      </c>
      <c r="E53" s="22" t="s">
        <v>143</v>
      </c>
      <c r="F53" s="23" t="s">
        <v>88</v>
      </c>
      <c r="G53" s="24">
        <v>700.193</v>
      </c>
      <c r="H53" s="25">
        <v>0</v>
      </c>
      <c r="I53" s="26">
        <f>ROUND(ROUND(H53,2)*ROUND(G53,3),2)</f>
        <v>0</v>
      </c>
      <c r="O53">
        <f>(I53*21)/100</f>
        <v>0</v>
      </c>
      <c r="P53" t="s">
        <v>22</v>
      </c>
    </row>
    <row r="54" spans="1:5" ht="13.2">
      <c r="A54" s="27" t="s">
        <v>49</v>
      </c>
      <c r="E54" s="28" t="s">
        <v>201</v>
      </c>
    </row>
    <row r="55" spans="1:5" ht="290.4">
      <c r="A55" s="29" t="s">
        <v>51</v>
      </c>
      <c r="E55" s="30" t="s">
        <v>287</v>
      </c>
    </row>
    <row r="56" spans="1:5" ht="39.6">
      <c r="A56" t="s">
        <v>52</v>
      </c>
      <c r="E56" s="28" t="s">
        <v>146</v>
      </c>
    </row>
    <row r="57" spans="1:16" ht="26.4">
      <c r="A57" s="17" t="s">
        <v>44</v>
      </c>
      <c r="B57" s="21" t="s">
        <v>124</v>
      </c>
      <c r="C57" s="21" t="s">
        <v>142</v>
      </c>
      <c r="D57" s="17" t="s">
        <v>22</v>
      </c>
      <c r="E57" s="22" t="s">
        <v>143</v>
      </c>
      <c r="F57" s="23" t="s">
        <v>88</v>
      </c>
      <c r="G57" s="24">
        <v>10.44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22</v>
      </c>
    </row>
    <row r="58" spans="1:5" ht="26.4">
      <c r="A58" s="27" t="s">
        <v>49</v>
      </c>
      <c r="E58" s="28" t="s">
        <v>203</v>
      </c>
    </row>
    <row r="59" spans="1:5" ht="13.2">
      <c r="A59" s="29" t="s">
        <v>51</v>
      </c>
      <c r="E59" s="30" t="s">
        <v>288</v>
      </c>
    </row>
    <row r="60" spans="1:5" ht="39.6">
      <c r="A60" t="s">
        <v>52</v>
      </c>
      <c r="E60" s="28" t="s">
        <v>146</v>
      </c>
    </row>
    <row r="61" spans="1:16" ht="26.4">
      <c r="A61" s="17" t="s">
        <v>44</v>
      </c>
      <c r="B61" s="21" t="s">
        <v>130</v>
      </c>
      <c r="C61" s="21" t="s">
        <v>148</v>
      </c>
      <c r="D61" s="17" t="s">
        <v>28</v>
      </c>
      <c r="E61" s="22" t="s">
        <v>149</v>
      </c>
      <c r="F61" s="23" t="s">
        <v>88</v>
      </c>
      <c r="G61" s="24">
        <v>700.193</v>
      </c>
      <c r="H61" s="25">
        <v>0</v>
      </c>
      <c r="I61" s="26">
        <f>ROUND(ROUND(H61,2)*ROUND(G61,3),2)</f>
        <v>0</v>
      </c>
      <c r="O61">
        <f>(I61*21)/100</f>
        <v>0</v>
      </c>
      <c r="P61" t="s">
        <v>22</v>
      </c>
    </row>
    <row r="62" spans="1:5" ht="13.2">
      <c r="A62" s="27" t="s">
        <v>49</v>
      </c>
      <c r="E62" s="28" t="s">
        <v>205</v>
      </c>
    </row>
    <row r="63" spans="1:5" ht="13.2">
      <c r="A63" s="29" t="s">
        <v>51</v>
      </c>
      <c r="E63" s="30" t="s">
        <v>289</v>
      </c>
    </row>
    <row r="64" spans="1:5" ht="39.6">
      <c r="A64" t="s">
        <v>52</v>
      </c>
      <c r="E64" s="28" t="s">
        <v>146</v>
      </c>
    </row>
    <row r="65" spans="1:16" ht="26.4">
      <c r="A65" s="17" t="s">
        <v>44</v>
      </c>
      <c r="B65" s="21" t="s">
        <v>136</v>
      </c>
      <c r="C65" s="21" t="s">
        <v>148</v>
      </c>
      <c r="D65" s="17" t="s">
        <v>22</v>
      </c>
      <c r="E65" s="22" t="s">
        <v>149</v>
      </c>
      <c r="F65" s="23" t="s">
        <v>88</v>
      </c>
      <c r="G65" s="24">
        <v>10.44</v>
      </c>
      <c r="H65" s="25">
        <v>0</v>
      </c>
      <c r="I65" s="26">
        <f>ROUND(ROUND(H65,2)*ROUND(G65,3),2)</f>
        <v>0</v>
      </c>
      <c r="O65">
        <f>(I65*21)/100</f>
        <v>0</v>
      </c>
      <c r="P65" t="s">
        <v>22</v>
      </c>
    </row>
    <row r="66" spans="1:5" ht="26.4">
      <c r="A66" s="27" t="s">
        <v>49</v>
      </c>
      <c r="E66" s="28" t="s">
        <v>207</v>
      </c>
    </row>
    <row r="67" spans="1:5" ht="13.2">
      <c r="A67" s="29" t="s">
        <v>51</v>
      </c>
      <c r="E67" s="30" t="s">
        <v>288</v>
      </c>
    </row>
    <row r="68" spans="1:5" ht="39.6">
      <c r="A68" t="s">
        <v>52</v>
      </c>
      <c r="E68" s="28" t="s">
        <v>146</v>
      </c>
    </row>
    <row r="69" spans="1:16" ht="13.2">
      <c r="A69" s="17" t="s">
        <v>44</v>
      </c>
      <c r="B69" s="21" t="s">
        <v>141</v>
      </c>
      <c r="C69" s="21" t="s">
        <v>208</v>
      </c>
      <c r="D69" s="17" t="s">
        <v>46</v>
      </c>
      <c r="E69" s="22" t="s">
        <v>209</v>
      </c>
      <c r="F69" s="23" t="s">
        <v>155</v>
      </c>
      <c r="G69" s="24">
        <v>26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22</v>
      </c>
    </row>
    <row r="70" spans="1:5" ht="26.4">
      <c r="A70" s="27" t="s">
        <v>49</v>
      </c>
      <c r="E70" s="28" t="s">
        <v>210</v>
      </c>
    </row>
    <row r="71" spans="1:5" ht="13.2">
      <c r="A71" s="29" t="s">
        <v>51</v>
      </c>
      <c r="E71" s="30" t="s">
        <v>290</v>
      </c>
    </row>
    <row r="72" spans="1:5" ht="52.8">
      <c r="A72" t="s">
        <v>52</v>
      </c>
      <c r="E72" s="28" t="s">
        <v>212</v>
      </c>
    </row>
    <row r="73" spans="1:16" ht="13.2">
      <c r="A73" s="17" t="s">
        <v>44</v>
      </c>
      <c r="B73" s="21" t="s">
        <v>147</v>
      </c>
      <c r="C73" s="21" t="s">
        <v>213</v>
      </c>
      <c r="D73" s="17" t="s">
        <v>46</v>
      </c>
      <c r="E73" s="22" t="s">
        <v>214</v>
      </c>
      <c r="F73" s="23" t="s">
        <v>155</v>
      </c>
      <c r="G73" s="24">
        <v>78</v>
      </c>
      <c r="H73" s="25">
        <v>0</v>
      </c>
      <c r="I73" s="26">
        <f>ROUND(ROUND(H73,2)*ROUND(G73,3),2)</f>
        <v>0</v>
      </c>
      <c r="O73">
        <f>(I73*21)/100</f>
        <v>0</v>
      </c>
      <c r="P73" t="s">
        <v>22</v>
      </c>
    </row>
    <row r="74" spans="1:5" ht="52.8">
      <c r="A74" s="27" t="s">
        <v>49</v>
      </c>
      <c r="E74" s="28" t="s">
        <v>215</v>
      </c>
    </row>
    <row r="75" spans="1:5" ht="39.6">
      <c r="A75" s="29" t="s">
        <v>51</v>
      </c>
      <c r="E75" s="30" t="s">
        <v>291</v>
      </c>
    </row>
    <row r="76" spans="1:5" ht="39.6">
      <c r="A76" t="s">
        <v>52</v>
      </c>
      <c r="E76" s="28" t="s">
        <v>217</v>
      </c>
    </row>
    <row r="77" spans="1:16" ht="13.2">
      <c r="A77" s="17" t="s">
        <v>44</v>
      </c>
      <c r="B77" s="21" t="s">
        <v>152</v>
      </c>
      <c r="C77" s="21" t="s">
        <v>153</v>
      </c>
      <c r="D77" s="17" t="s">
        <v>46</v>
      </c>
      <c r="E77" s="22" t="s">
        <v>154</v>
      </c>
      <c r="F77" s="23" t="s">
        <v>155</v>
      </c>
      <c r="G77" s="24">
        <v>278</v>
      </c>
      <c r="H77" s="25">
        <v>0</v>
      </c>
      <c r="I77" s="26">
        <f>ROUND(ROUND(H77,2)*ROUND(G77,3),2)</f>
        <v>0</v>
      </c>
      <c r="O77">
        <f>(I77*21)/100</f>
        <v>0</v>
      </c>
      <c r="P77" t="s">
        <v>22</v>
      </c>
    </row>
    <row r="78" spans="1:5" ht="13.2">
      <c r="A78" s="27" t="s">
        <v>49</v>
      </c>
      <c r="E78" s="28" t="s">
        <v>218</v>
      </c>
    </row>
    <row r="79" spans="1:5" ht="13.2">
      <c r="A79" s="29" t="s">
        <v>51</v>
      </c>
      <c r="E79" s="30" t="s">
        <v>292</v>
      </c>
    </row>
    <row r="80" spans="1:5" ht="26.4">
      <c r="A80" t="s">
        <v>52</v>
      </c>
      <c r="E80" s="28" t="s">
        <v>157</v>
      </c>
    </row>
    <row r="81" spans="1:16" ht="13.2">
      <c r="A81" s="17" t="s">
        <v>44</v>
      </c>
      <c r="B81" s="21" t="s">
        <v>158</v>
      </c>
      <c r="C81" s="21" t="s">
        <v>159</v>
      </c>
      <c r="D81" s="17" t="s">
        <v>46</v>
      </c>
      <c r="E81" s="22" t="s">
        <v>160</v>
      </c>
      <c r="F81" s="23" t="s">
        <v>155</v>
      </c>
      <c r="G81" s="24">
        <v>382</v>
      </c>
      <c r="H81" s="25">
        <v>0</v>
      </c>
      <c r="I81" s="26">
        <f>ROUND(ROUND(H81,2)*ROUND(G81,3),2)</f>
        <v>0</v>
      </c>
      <c r="O81">
        <f>(I81*21)/100</f>
        <v>0</v>
      </c>
      <c r="P81" t="s">
        <v>22</v>
      </c>
    </row>
    <row r="82" spans="1:5" ht="13.2">
      <c r="A82" s="27" t="s">
        <v>49</v>
      </c>
      <c r="E82" s="28" t="s">
        <v>161</v>
      </c>
    </row>
    <row r="83" spans="1:5" ht="39.6">
      <c r="A83" s="29" t="s">
        <v>51</v>
      </c>
      <c r="E83" s="30" t="s">
        <v>293</v>
      </c>
    </row>
    <row r="84" spans="1:5" ht="39.6">
      <c r="A84" t="s">
        <v>52</v>
      </c>
      <c r="E84" s="28" t="s">
        <v>163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8" t="s">
        <v>14</v>
      </c>
      <c r="D3" s="34"/>
      <c r="E3" s="10" t="s">
        <v>15</v>
      </c>
      <c r="F3" s="1"/>
      <c r="G3" s="8"/>
      <c r="H3" s="7" t="s">
        <v>294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9" t="s">
        <v>294</v>
      </c>
      <c r="D4" s="40"/>
      <c r="E4" s="13" t="s">
        <v>295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37" t="s">
        <v>25</v>
      </c>
      <c r="B5" s="37" t="s">
        <v>27</v>
      </c>
      <c r="C5" s="37" t="s">
        <v>29</v>
      </c>
      <c r="D5" s="37" t="s">
        <v>30</v>
      </c>
      <c r="E5" s="37" t="s">
        <v>31</v>
      </c>
      <c r="F5" s="37" t="s">
        <v>33</v>
      </c>
      <c r="G5" s="37" t="s">
        <v>35</v>
      </c>
      <c r="H5" s="37" t="s">
        <v>37</v>
      </c>
      <c r="I5" s="37"/>
      <c r="O5" t="s">
        <v>20</v>
      </c>
      <c r="P5" t="s">
        <v>22</v>
      </c>
    </row>
    <row r="6" spans="1:9" ht="12.75" customHeight="1">
      <c r="A6" s="37"/>
      <c r="B6" s="37"/>
      <c r="C6" s="37"/>
      <c r="D6" s="37"/>
      <c r="E6" s="37"/>
      <c r="F6" s="37"/>
      <c r="G6" s="37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</f>
        <v>0</v>
      </c>
      <c r="R8">
        <f>0+O9+O13</f>
        <v>0</v>
      </c>
    </row>
    <row r="9" spans="1:16" ht="13.2">
      <c r="A9" s="17" t="s">
        <v>44</v>
      </c>
      <c r="B9" s="21" t="s">
        <v>28</v>
      </c>
      <c r="C9" s="21" t="s">
        <v>296</v>
      </c>
      <c r="D9" s="17" t="s">
        <v>28</v>
      </c>
      <c r="E9" s="22" t="s">
        <v>297</v>
      </c>
      <c r="F9" s="23" t="s">
        <v>48</v>
      </c>
      <c r="G9" s="24">
        <v>3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84.8">
      <c r="A10" s="27" t="s">
        <v>49</v>
      </c>
      <c r="E10" s="28" t="s">
        <v>298</v>
      </c>
    </row>
    <row r="11" spans="1:5" ht="13.2">
      <c r="A11" s="29" t="s">
        <v>51</v>
      </c>
      <c r="E11" s="30" t="s">
        <v>46</v>
      </c>
    </row>
    <row r="12" spans="1:5" ht="13.2">
      <c r="A12" t="s">
        <v>52</v>
      </c>
      <c r="E12" s="28" t="s">
        <v>299</v>
      </c>
    </row>
    <row r="13" spans="1:16" ht="13.2">
      <c r="A13" s="17" t="s">
        <v>44</v>
      </c>
      <c r="B13" s="21" t="s">
        <v>22</v>
      </c>
      <c r="C13" s="21" t="s">
        <v>296</v>
      </c>
      <c r="D13" s="17" t="s">
        <v>22</v>
      </c>
      <c r="E13" s="22" t="s">
        <v>297</v>
      </c>
      <c r="F13" s="23" t="s">
        <v>48</v>
      </c>
      <c r="G13" s="24">
        <v>1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84.8">
      <c r="A14" s="27" t="s">
        <v>49</v>
      </c>
      <c r="E14" s="28" t="s">
        <v>300</v>
      </c>
    </row>
    <row r="15" spans="1:5" ht="13.2">
      <c r="A15" s="29" t="s">
        <v>51</v>
      </c>
      <c r="E15" s="30" t="s">
        <v>46</v>
      </c>
    </row>
    <row r="16" spans="1:5" ht="13.2">
      <c r="A16" t="s">
        <v>52</v>
      </c>
      <c r="E16" s="28" t="s">
        <v>299</v>
      </c>
    </row>
  </sheetData>
  <sheetProtection sheet="1" objects="1" scenarios="1"/>
  <mergeCells count="10">
    <mergeCell ref="F5:F6"/>
    <mergeCell ref="G5:G6"/>
    <mergeCell ref="H5:I5"/>
    <mergeCell ref="C3:D3"/>
    <mergeCell ref="C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blanka2</dc:creator>
  <cp:keywords/>
  <dc:description/>
  <cp:lastModifiedBy>blanka2</cp:lastModifiedBy>
  <dcterms:created xsi:type="dcterms:W3CDTF">2022-09-01T17:02:05Z</dcterms:created>
  <dcterms:modified xsi:type="dcterms:W3CDTF">2022-09-01T17:05:01Z</dcterms:modified>
  <cp:category/>
  <cp:version/>
  <cp:contentType/>
  <cp:contentStatus/>
</cp:coreProperties>
</file>