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0 - Vedlejší rozpočtové..." sheetId="2" r:id="rId2"/>
    <sheet name="101 - Oprava propustku - ..." sheetId="3" r:id="rId3"/>
    <sheet name="102 - Oprava propustku - ..." sheetId="4" r:id="rId4"/>
  </sheets>
  <definedNames>
    <definedName name="_xlnm.Print_Area" localSheetId="0">'Rekapitulace stavby'!$D$4:$AO$76,'Rekapitulace stavby'!$C$82:$AQ$98</definedName>
    <definedName name="_xlnm._FilterDatabase" localSheetId="1" hidden="1">'000 - Vedlejší rozpočtové...'!$C$117:$K$145</definedName>
    <definedName name="_xlnm.Print_Area" localSheetId="1">'000 - Vedlejší rozpočtové...'!$C$4:$J$76,'000 - Vedlejší rozpočtové...'!$C$82:$J$99,'000 - Vedlejší rozpočtové...'!$C$105:$J$145</definedName>
    <definedName name="_xlnm._FilterDatabase" localSheetId="2" hidden="1">'101 - Oprava propustku - ...'!$C$122:$K$166</definedName>
    <definedName name="_xlnm.Print_Area" localSheetId="2">'101 - Oprava propustku - ...'!$C$4:$J$76,'101 - Oprava propustku - ...'!$C$82:$J$104,'101 - Oprava propustku - ...'!$C$110:$J$166</definedName>
    <definedName name="_xlnm._FilterDatabase" localSheetId="3" hidden="1">'102 - Oprava propustku - ...'!$C$121:$K$173</definedName>
    <definedName name="_xlnm.Print_Area" localSheetId="3">'102 - Oprava propustku - ...'!$C$4:$J$76,'102 - Oprava propustku - ...'!$C$82:$J$103,'102 - Oprava propustku - ...'!$C$109:$J$173</definedName>
    <definedName name="_xlnm.Print_Titles" localSheetId="0">'Rekapitulace stavby'!$92:$92</definedName>
    <definedName name="_xlnm.Print_Titles" localSheetId="1">'000 - Vedlejší rozpočtové...'!$117:$117</definedName>
    <definedName name="_xlnm.Print_Titles" localSheetId="2">'101 - Oprava propustku - ...'!$122:$122</definedName>
    <definedName name="_xlnm.Print_Titles" localSheetId="3">'102 - Oprava propustku - ...'!$121:$121</definedName>
  </definedNames>
  <calcPr fullCalcOnLoad="1"/>
</workbook>
</file>

<file path=xl/sharedStrings.xml><?xml version="1.0" encoding="utf-8"?>
<sst xmlns="http://schemas.openxmlformats.org/spreadsheetml/2006/main" count="1401" uniqueCount="284">
  <si>
    <t>Export Komplet</t>
  </si>
  <si>
    <t/>
  </si>
  <si>
    <t>2.0</t>
  </si>
  <si>
    <t>ZAMOK</t>
  </si>
  <si>
    <t>False</t>
  </si>
  <si>
    <t>{85eaf736-64de-411e-b541-cb406266702b}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</si>
  <si>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</si>
  <si>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</si>
  <si>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</si>
  <si>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</si>
  <si>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</si>
  <si>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</si>
  <si>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</si>
  <si>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</si>
  <si>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201902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</si>
  <si>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</si>
  <si>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</si>
  <si>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II/201 Hřebečníky, oprava propustku</t>
  </si>
  <si>
    <t>KSO:</t>
  </si>
  <si>
    <t>CC-CZ:</t>
  </si>
  <si>
    <t>Místo:</t>
  </si>
  <si>
    <t xml:space="preserve"> </t>
  </si>
  <si>
    <t>Datum:</t>
  </si>
  <si>
    <t>12. 8. 2022</t>
  </si>
  <si>
    <t>Zadavatel:</t>
  </si>
  <si>
    <t>IČ:</t>
  </si>
  <si>
    <t>KSÚS Středočeského kraje</t>
  </si>
  <si>
    <t>DIČ:</t>
  </si>
  <si>
    <t>Uchazeč:</t>
  </si>
  <si>
    <t>Vyplň údaj</t>
  </si>
  <si>
    <t>Projektant:</t>
  </si>
  <si>
    <t>02992485</t>
  </si>
  <si>
    <t>FORVIA CZ, s.r.o.</t>
  </si>
  <si>
    <t>CZ02992485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</si>
  <si>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</si>
  <si>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</si>
  <si>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</si>
  <si>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</si>
  <si>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</si>
  <si>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</si>
  <si>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</si>
  <si>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</si>
  <si>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</si>
  <si>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</si>
  <si>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</si>
  <si>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</si>
  <si>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</si>
  <si>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</si>
  <si>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</si>
  <si>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</si>
  <si>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</si>
  <si>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</si>
  <si>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</si>
  <si>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</si>
  <si>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</si>
  <si>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</si>
  <si>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</si>
  <si>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</si>
  <si>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</si>
  <si>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</si>
  <si>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</si>
  <si>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</si>
  <si>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</si>
  <si>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</si>
  <si>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</si>
  <si>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</si>
  <si>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</si>
  <si>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</si>
  <si>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</si>
  <si>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</si>
  <si>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</si>
  <si>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</si>
  <si>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</si>
  <si>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</si>
  <si>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</si>
  <si>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</si>
  <si>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</si>
  <si>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</si>
  <si>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</si>
  <si>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</si>
  <si>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</si>
  <si>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</si>
  <si>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000</t>
  </si>
  <si>
    <t>Vedlejší rozpočtové náklady</t>
  </si>
  <si>
    <t>STA</t>
  </si>
  <si>
    <t>1</t>
  </si>
  <si>
    <t>{06fed273-739a-4301-9035-a73ab89447b4}</t>
  </si>
  <si>
    <t>2</t>
  </si>
  <si>
    <t>101</t>
  </si>
  <si>
    <t>Oprava propustku - 1. fáze</t>
  </si>
  <si>
    <t>{b9618de2-680b-4a97-b498-8bc3217a8cbf}</t>
  </si>
  <si>
    <t>102</t>
  </si>
  <si>
    <t>Oprava propustku - 2. fáze</t>
  </si>
  <si>
    <t>{af069576-7c02-4eae-8a40-c810b99d183f}</t>
  </si>
  <si>
    <t>KRYCÍ LIST SOUPISU PRACÍ</t>
  </si>
  <si>
    <t>Objekt:</t>
  </si>
  <si>
    <t>000 - Vedlejší rozpočtové náklady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</si>
  <si>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</si>
  <si>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</si>
  <si>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</si>
  <si>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</si>
  <si>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</si>
  <si>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</si>
  <si>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</si>
  <si>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</si>
  <si>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</si>
  <si>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</si>
  <si>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</si>
  <si>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</si>
  <si>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</si>
  <si>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</si>
  <si>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</si>
  <si>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</si>
  <si>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</si>
  <si>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</si>
  <si>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</si>
  <si>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</si>
  <si>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</si>
  <si>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</si>
  <si>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</si>
  <si>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OST</t>
  </si>
  <si>
    <t>Ostatní</t>
  </si>
  <si>
    <t>4</t>
  </si>
  <si>
    <t>K</t>
  </si>
  <si>
    <t>02720</t>
  </si>
  <si>
    <t>POMOC PRÁCE ZŘÍZ NEBO ZAJIŠŤ REGULACI A OCHRANU DOPRAVY</t>
  </si>
  <si>
    <t>KPL</t>
  </si>
  <si>
    <t>512</t>
  </si>
  <si>
    <t>1719754002</t>
  </si>
  <si>
    <t>PP</t>
  </si>
  <si>
    <t>PSC</t>
  </si>
  <si>
    <t>Poznámka k souboru cen:
zahrnuje veškeré náklady spojené s objednatelem požadovanými zařízeními</t>
  </si>
  <si>
    <t>02720.1</t>
  </si>
  <si>
    <t xml:space="preserve">POMOC PRÁCE ZŘÍZ NEBO ZAJIŠŤ REGULACI A OCHRANU DOPRAVY - VÝSPRAVA VÝTLUKŮ </t>
  </si>
  <si>
    <t>529705351</t>
  </si>
  <si>
    <t>VV</t>
  </si>
  <si>
    <t>"VÝSPRAVA VÝTLUKŮ SMĚSÍ ACO TL. DO 50MM - předpoklad 100 m2"1</t>
  </si>
  <si>
    <t>3</t>
  </si>
  <si>
    <t>02730</t>
  </si>
  <si>
    <t>POMOC PRÁCE ZŘÍZ NEBO ZAJIŠŤ OCHRANU INŽENÝRSKÝCH SÍTÍ</t>
  </si>
  <si>
    <t>2023308410</t>
  </si>
  <si>
    <t>02911</t>
  </si>
  <si>
    <t>OSTATNÍ POŽADAVKY - GEODETICKÉ ZAMĚŘENÍ</t>
  </si>
  <si>
    <t>HM</t>
  </si>
  <si>
    <t>1774461290</t>
  </si>
  <si>
    <t>Poznámka k souboru cen:
zahrnuje veškeré náklady spojené s objednatelem požadovanými pracemi</t>
  </si>
  <si>
    <t>5</t>
  </si>
  <si>
    <t>02911.1</t>
  </si>
  <si>
    <t>OSTATNÍ POŽADAVKY - VYTYČENÍ INŽENÝRSKÝCH SÍTÍ</t>
  </si>
  <si>
    <t>-88111002</t>
  </si>
  <si>
    <t>6</t>
  </si>
  <si>
    <t>02943</t>
  </si>
  <si>
    <t>OSTATNÍ POŽADAVKY - VYPRACOVÁNÍ RDS</t>
  </si>
  <si>
    <t>165839842</t>
  </si>
  <si>
    <t>7</t>
  </si>
  <si>
    <t>02944</t>
  </si>
  <si>
    <t>OSTAT POŽADAVKY - DOKUMENTACE SKUTEČ PROVEDENÍ V DIGIT FORMĚ</t>
  </si>
  <si>
    <t>-1773254112</t>
  </si>
  <si>
    <t>8</t>
  </si>
  <si>
    <t>03100</t>
  </si>
  <si>
    <t>ZAŘÍZENÍ STAVENIŠTĚ - ZŘÍZENÍ, PROVOZ, DEMONTÁŽ</t>
  </si>
  <si>
    <t>-1308861485</t>
  </si>
  <si>
    <t>Poznámka k souboru cen:
zahrnuje objednatelem povolené náklady na pořízení (event. pronájem), provozování, udržování a likvidaci zhotovitelova zařízení</t>
  </si>
  <si>
    <t>101 - Oprava propustku - 1. fáze</t>
  </si>
  <si>
    <t xml:space="preserve">    1 - Zemní práce</t>
  </si>
  <si>
    <t xml:space="preserve">    2 - Zakládání</t>
  </si>
  <si>
    <t xml:space="preserve">    3 - Svislé a kompletní konstrukce</t>
  </si>
  <si>
    <t xml:space="preserve">    8 - Trubní vedení</t>
  </si>
  <si>
    <t xml:space="preserve">    9 - Ostatní konstrukce a práce, bourání</t>
  </si>
  <si>
    <t>Zemní práce</t>
  </si>
  <si>
    <t>11513</t>
  </si>
  <si>
    <t>ČERPÁNÍ VODY DO 2000 L/MIN</t>
  </si>
  <si>
    <t>HOD</t>
  </si>
  <si>
    <t>-1328985038</t>
  </si>
  <si>
    <t>Poznámka k souboru cen:
Položka čerpání vody na povrchu zahrnuje i potrubí, pohotovost záložní čerpací soupravy a zřízení čerpací jímky. Součástí položky je také následná demontáž a likvidace těchto zařízení</t>
  </si>
  <si>
    <t>"čerpání vody"7*24</t>
  </si>
  <si>
    <t>12940</t>
  </si>
  <si>
    <t>ČIŠTĚNÍ RÁMOVÝCH A KLENBOVÝCH PROPUSTŮ OD NÁNOSŮ</t>
  </si>
  <si>
    <t>M3</t>
  </si>
  <si>
    <t>6886877</t>
  </si>
  <si>
    <t>Poznámka k souboru cen:
Součástí položky je vodorovná a svislá doprava, přemístění, přeložení, manipulace s materiálem a uložení na skládku. Nezahrnuje poplatek za skládku, který se vykazuje v položce 0141** (s výjimkou malého množství materiálu, kde je možné poplatek zahrnout do jednotkové ceny položky – tento fakt musí být uveden v doplňujícím textu k položce)</t>
  </si>
  <si>
    <t>"pročištění dna propustku 1,5 m3/m"1,5*9</t>
  </si>
  <si>
    <t>Zakládání</t>
  </si>
  <si>
    <t>261216</t>
  </si>
  <si>
    <t>VRTY PRO KOTV, INJEKT, MIKROPIL NA POVRCHU TŘ II D DO 80MM</t>
  </si>
  <si>
    <t>M</t>
  </si>
  <si>
    <t>216090755</t>
  </si>
  <si>
    <t>Poznámka k souboru cen:
položka zahrnuje: přemístění, montáž a demontáž vrtných souprav svislou dopravu zeminy z vrtu vodorovnou dopravu zeminy bez uložení na skládku případně nutné pažení dočasné (včetně odpažení) i trvalé</t>
  </si>
  <si>
    <t>"otvory z vrchu pro injektáž kavern"10*0,7</t>
  </si>
  <si>
    <t>281451</t>
  </si>
  <si>
    <t>INJEKTOVÁNÍ NÍZKOTLAKÉ Z CEMENTOVÉ MALTY NA POVRCHU</t>
  </si>
  <si>
    <t>-555693236</t>
  </si>
  <si>
    <t>Poznámka k souboru cen:
Položka injektážních prací obsahuje kompletní práce, mimo zřízení vrtů (vykazují se položkami 261, 262), které jsou nutné pro předepsanou funkci injektáže (statickou, těsnící a pod.). Položka obsahuje vodní tlakové zkoušky před a po injektáži. Položka zahrnuje veškerý materiál, výrobky a polotovary, včetně mimostaveništní a vnitrostaveništní dopravy (rovněž přesuny), včetně naložení a složení, případně s uložením.</t>
  </si>
  <si>
    <t>"injektáž kavern"10*0,5</t>
  </si>
  <si>
    <t>285392</t>
  </si>
  <si>
    <t>DODATEČNÉ KOTVENÍ VLEPENÍM BETONÁŘSKÉ VÝZTUŽE D DO 16MM DO VRTŮ</t>
  </si>
  <si>
    <t>KUS</t>
  </si>
  <si>
    <t>-1308927598</t>
  </si>
  <si>
    <t>Poznámka k souboru cen:
Položka zahrnuje: dodání výztuže předepsaného profilu a předepsané délky (do 600mm) provedení vrtu předepsaného profilu a předepsané délky (do 300mm) vsunutí výztuže do vyvrtaného profilu a její zalepení předepsaným pojivem případně nutné lešení</t>
  </si>
  <si>
    <t>"spřahovací pruty do vrtů délky 200 mm, navýšení ceny o 80%"2*20</t>
  </si>
  <si>
    <t>Svislé a kompletní konstrukce</t>
  </si>
  <si>
    <t>327212</t>
  </si>
  <si>
    <t>ZDI OPĚRNÉ, ZÁRUBNÍ, NÁBŘEŽNÍ Z LOMOVÉHO KAMENE NA MC</t>
  </si>
  <si>
    <t>-329598206</t>
  </si>
  <si>
    <t>Poznámka k souboru cen:
položka zahrnuje dodávku a osazení lomového kamene, jeho výběr a případnou úpravu, dodávku předepsané malty, spárování.</t>
  </si>
  <si>
    <t>"obezdívka lomovým kamenem do cementové malty"(1,3+1,7)*0,35*7/5</t>
  </si>
  <si>
    <t>Trubní vedení</t>
  </si>
  <si>
    <t>899525</t>
  </si>
  <si>
    <t>OBETONOVÁNÍ POTRUBÍ Z PROSTÉHO BETONU DO C30/37</t>
  </si>
  <si>
    <t>-462721272</t>
  </si>
  <si>
    <t>Poznámka k souboru cen:
- dodání čerstvého betonu (betonové směsi) požadované kvality, jeho uložení do požadovaného tvaru při jakékoliv hustotě výztuže, konzistenci čerstvého betonu a způsobu hutnění, ošetření a ochranu betonu, - zhotovení nepropustného, mrazuvzdorného betonu a betonu požadované trvanlivosti a vlastností, - užití potřebných přísad a technologií výroby betonu, - zřízení pracovních a dilatačních spar, včetně potřebných úprav, výplně, vložek, opracování, očištění a ošetření, - bednění požadovaných konstr. (i ztracené) s úpravou dle požadované kvality povrchu betonu, včetně odbedňovacích a odskružovacích prostředků, - podpěrné konstr. (skruže) a lešení všech druhů pro bednění, uložení čerstvého betonu, výztuže a doplňkových konstr., vč. požadovaných otvorů, ochranných a bezpečnostních opatření a základů těchto konstrukcí a lešení, - vytvoření kotevních čel, kapes, nálitků, a sedel, - zřízení všech požadovaných otvorů, kapes, výklenků, prostupů, dutin, drážek a pod., vč. ztížení práce a úprav kolem nich, - úpravy pro osazení výztuže, doplňkových konstrukcí a vybavení, - úpravy povrchu pro položení požadované izolace, povlaků a nátěrů, případně vyspravení, - ztížení práce u kabelových a injektážních trubek a ostatních zařízení osazovaných do betonu, - konstrukce betonových kloubů, upevnění kotevních prvků a doplňkových konstrukcí, - nátěry zabraňující soudržnost betonu a bednění, - výplň, těsnění a tmelení spar a spojů, - opatření povrchů betonu izolací proti zemní vlhkosti v částech, kde přijdou do styku se zeminou nebo kamenivem, - případné zřízení spojovací vrstvy u základů, - úpravy pro osazení zařízení ochrany konstrukce proti vlivu bludných proudů</t>
  </si>
  <si>
    <t>"obetonování potrubí"(1,3+1,7)/2*9</t>
  </si>
  <si>
    <t>9</t>
  </si>
  <si>
    <t>Ostatní konstrukce a práce, bourání</t>
  </si>
  <si>
    <t>918384</t>
  </si>
  <si>
    <t>PROPUSTY Z TRUB DN DO 1600MM</t>
  </si>
  <si>
    <t>-1551978219</t>
  </si>
  <si>
    <t>Poznámka k souboru cen:
Položka zahrnuje: - dodání a položení potrubí z trub z dokumentací předepsaného materiálu a předepsaného průměru - případné úpravy trub (zkrácení, šikmé seříznutí) Nezahrnuje podkladní vrstvy a obetonování.</t>
  </si>
  <si>
    <t>"ocelová trouba DN~1500 mm"9</t>
  </si>
  <si>
    <t>014122</t>
  </si>
  <si>
    <t>POPLATKY ZA SKLÁDKU TYP S-OO (OSTATNÍ ODPAD)</t>
  </si>
  <si>
    <t>T</t>
  </si>
  <si>
    <t>1845229895</t>
  </si>
  <si>
    <t>Poznámka k souboru cen:
zahrnuje veškeré poplatky provozovateli skládky související s uložením odpadu na skládce.</t>
  </si>
  <si>
    <t>"pol 12940 - čištění propustů"13,50*1,8</t>
  </si>
  <si>
    <t>102 - Oprava propustku - 2. fáze</t>
  </si>
  <si>
    <t xml:space="preserve">    4 - Vodorovné konstrukce</t>
  </si>
  <si>
    <t xml:space="preserve">    6 - Úpravy povrchů, podlahy a osazování výplní</t>
  </si>
  <si>
    <t>-1368673607</t>
  </si>
  <si>
    <t>"čerpání vody"3*24</t>
  </si>
  <si>
    <t>12960</t>
  </si>
  <si>
    <t>ČIŠTĚNÍ VODOTEČÍ A MELIORAČ KANÁLŮ OD NÁNOSŮ</t>
  </si>
  <si>
    <t>-1888553000</t>
  </si>
  <si>
    <t>"pročištění vodoteče před a za propustkem"2*50*0,2</t>
  </si>
  <si>
    <t>272315</t>
  </si>
  <si>
    <t>ZÁKLADY Z PROSTÉHO BETONU DO C30/37</t>
  </si>
  <si>
    <t>1650174503</t>
  </si>
  <si>
    <t>Poznámka k souboru cen:
- dodání čerstvého betonu (betonové směsi) požadované kvality, jeho uložení do požadovaného tvaru při jakékoliv hustotě výztuže, konzistenci čerstvého betonu a způsobu hutnění, ošetření a ochranu betonu, - zhotovení nepropustného, mrazuvzdorného betonu a betonu požadované trvanlivosti a vlastností, - užití potřebných přísad a technologií výroby betonu, - zřízení pracovních a dilatačních spar, včetně potřebných úprav, výplně, vložek, opracování, očištění a ošetření, - bednění požadovaných konstr. (i ztracené) s úpravou dle požadované kvality povrchu betonu, včetně odbedňovacích a odskružovacích prostředků, - podpěrné konstr. (skruže) a lešení všech druhů pro bednění, uložení čerstvého betonu, výztuže a doplňkových konstr., vč. požadovaných otvorů, ochranných a bezpečnostních opatření a základů těchto konstrukcí a lešení, - vytvoření kotevních čel, kapes, nálitků, a sedel, - zřízení všech požadovaných otvorů, kapes, výklenků, prostupů, dutin, drážek a pod., vč. ztížení práce a úprav kolem nich, - úpravy pro osazení výztuže, doplňkových konstrukcí a vybavení, - úpravy povrchu pro položení požadované izolace, povlaků a nátěrů, případně vyspravení, - ztížení práce u kabelových a injektážních trubek a ostatních zařízení osazovaných do betonu, - konstrukce betonových kloubů, upevnění kotevních prvků a doplňkových konstrukcí, - nátěry zabraňující soudržnost betonu a bednění, - výplň, těsnění a tmelení spar a spojů, - opatření povrchů betonu izolací proti zemní vlhkosti v částech, kde přijdou do styku se zeminou nebo kamenivem, - případné zřízení spojovací vrstvy u základů, - úpravy pro osazení zařízení ochrany konstrukce proti vlivu bludných proudů,</t>
  </si>
  <si>
    <t>"podbetonování odláždění"(2*2+2*2)*0,15</t>
  </si>
  <si>
    <t>Vodorovné konstrukce</t>
  </si>
  <si>
    <t>465512</t>
  </si>
  <si>
    <t>DLAŽBY Z LOMOVÉHO KAMENE NA MC</t>
  </si>
  <si>
    <t>713077918</t>
  </si>
  <si>
    <t>Poznámka k souboru cen:
položka zahrnuje: - nutné zemní práce (svahování, úpravu pláně a pod.) - zřízení spojovací vrstvy - zřízení lože dlažby z cementové malty předepsané kvality a předepsané tloušťky - dodávku a položení dlažby z lomového kamene do předepsaného tvaru - spárování, těsnění, tmelení a vyplnění spar MC případně s vyklínováním - úprava povrchu pro odvedení srážkové vody - nezahrnuje podklad pod dlažbu, vykazuje se samostatně položkami SD 45</t>
  </si>
  <si>
    <t>"obložení dna lomovým kamenem"(2*2+2*2)*0,1</t>
  </si>
  <si>
    <t>Úpravy povrchů, podlahy a osazování výplní</t>
  </si>
  <si>
    <t>626122</t>
  </si>
  <si>
    <t>REPROFILACE PODHLEDŮ, SVISLÝCH PLOCH SANAČNÍ MALTOU DVOUVRST TL 50MM</t>
  </si>
  <si>
    <t>M2</t>
  </si>
  <si>
    <t>-192994056</t>
  </si>
  <si>
    <t>Poznámka k souboru cen:
položka zahrnuje: dodávku veškerého materiálu potřebného pro předepsanou úpravu v předepsané kvalitě nutné vyspravení podkladu, případně zatření spar zdiva položení vrstvy v předepsané tloušťce potřebná lešení a podpěrné konstrukce</t>
  </si>
  <si>
    <t>"reprofilace svislých povrchů betonových říms"0,5*(6,1+7,1)</t>
  </si>
  <si>
    <t>626213</t>
  </si>
  <si>
    <t>REPROFILACE VODOROVNÝCH PLOCH SHORA SANAČNÍ MALTOU JEDNOVRST TL 30MM</t>
  </si>
  <si>
    <t>1468875043</t>
  </si>
  <si>
    <t>"reprofilace vodorovných povrchů betonových říms"1,0*(6,1+7,1)</t>
  </si>
  <si>
    <t>62661</t>
  </si>
  <si>
    <t>INJEKTÁŽ TRHLIN UZAVÍRACÍ</t>
  </si>
  <si>
    <t>1021070878</t>
  </si>
  <si>
    <t>Poznámka k souboru cen:
položka zahrnuje: dodávku veškerého materiálu potřebného pro předepsanou úpravu v předepsané kvalitě vyčištění trhliny provedení vlastní injektáže potřebná lešení a podpěrné konstrukce</t>
  </si>
  <si>
    <t>"injektáž trhlin"10</t>
  </si>
  <si>
    <t>62747</t>
  </si>
  <si>
    <t>SPÁROVÁNÍ STARÉHO ZDIVA ZVLÁŠT MALTOU</t>
  </si>
  <si>
    <t>1653094700</t>
  </si>
  <si>
    <t>Poznámka k souboru cen:
položka zahrnuje: dodávku veškerého materiálu potřebného pro předepsanou úpravu v předepsané kvalitě vyčištění spar (vyškrábání), vypláchnutí spar vodou, očištění povrchu spárování odklizení suti a přebytečného materiálu potřebná lešení</t>
  </si>
  <si>
    <t>"spárování kamenného zdiva křídel"(1,5+0,5+2,0+1,5+1,5)*7/5</t>
  </si>
  <si>
    <t>9113B1</t>
  </si>
  <si>
    <t>SVODIDLO OCEL SILNIČ JEDNOSTR, ÚROVEŇ ZADRŽ H1 -DODÁVKA A MONTÁŽ</t>
  </si>
  <si>
    <t>-430561570</t>
  </si>
  <si>
    <t>Poznámka k souboru cen:
položka zahrnuje: - kompletní dodávku všech dílů ocelového svodidla s předepsanou povrchovou úpravou včetně spojovacích prvků - montáž a osazení svodidla, osazení sloupků zaberaněním nebo osazením do betonových bloků (včetně betonových bloků a nutných zemních prací - ukončení zapuštěním do betonových bloků (včetně betonového bloku a nutných zemních prací) nebo koncovkou - přechod na jiný typ svodidla nebo přes mostní závěr - ochranu proti bludným proudům a vývody pro jejich měření nezahrnuje odrazky nebo retroreflexní fólie</t>
  </si>
  <si>
    <t>"náběhy silničního svodidla"2,5+4+5</t>
  </si>
  <si>
    <t>10</t>
  </si>
  <si>
    <t>9115C1</t>
  </si>
  <si>
    <t>SVODIDLO OCEL MOSTNÍ JEDNOSTR, ÚROVEŇ ZADRŽ H2 - DODÁVKA A MONTÁŽ</t>
  </si>
  <si>
    <t>-752161509</t>
  </si>
  <si>
    <t>Poznámka k souboru cen:
položka zahrnuje: - kompletní dodávku všech dílů ocelového svodidla s předepsanou povrchovou úpravou včetně spojovacích a diltačních prvků - montáž a osazení svodidla, kotvení, t.j. kotevní desky, šrouby z nerez oceli, vrty a zálivku, pokud zadávací dokumentace nestanoví jinak, případné nivelační hmoty pod kotevní desky - přechod na jiný typ svodidla nebo přes mostní závěr - ochranu proti bludným proudům a vývody pro jejich měření nezahrnuje odrazky nebo retroreflexní fólie</t>
  </si>
  <si>
    <t>"zábradelní svodidlo"6,1+7,1</t>
  </si>
  <si>
    <t>11</t>
  </si>
  <si>
    <t>938441</t>
  </si>
  <si>
    <t>OČIŠTĚNÍ ZDIVA OTRYSKÁNÍM TLAKOVOU VODOU DO 200 BARŮ</t>
  </si>
  <si>
    <t>-1293426005</t>
  </si>
  <si>
    <t>Poznámka k souboru cen:
položka zahrnuje očištění předepsaným způsobem včetně odklizení vzniklého odpadu</t>
  </si>
  <si>
    <t>"očištění kamenného zdiva křídel"(1,5+0,5+2,0+1,5+1,5)*7/5</t>
  </si>
  <si>
    <t>"očištění betonových říms"1,5*(6,1+7,1)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</si>
</sst>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10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20" xfId="0" applyFont="1" applyBorder="1" applyAlignment="1" applyProtection="1">
      <alignment horizontal="left" vertical="center"/>
      <protection/>
    </xf>
    <xf numFmtId="0" fontId="10" fillId="0" borderId="20" xfId="0" applyFont="1" applyBorder="1" applyAlignment="1" applyProtection="1">
      <alignment vertical="center"/>
      <protection/>
    </xf>
    <xf numFmtId="4" fontId="10" fillId="0" borderId="20" xfId="0" applyNumberFormat="1" applyFont="1" applyBorder="1" applyAlignment="1" applyProtection="1">
      <alignment vertical="center"/>
      <protection/>
    </xf>
    <xf numFmtId="0" fontId="10" fillId="0" borderId="3" xfId="0" applyFont="1" applyBorder="1" applyAlignment="1">
      <alignment vertical="center"/>
    </xf>
    <xf numFmtId="0" fontId="10" fillId="0" borderId="0" xfId="0" applyFont="1" applyAlignment="1" applyProtection="1">
      <alignment horizontal="left"/>
      <protection/>
    </xf>
    <xf numFmtId="4" fontId="10" fillId="0" borderId="0" xfId="0" applyNumberFormat="1" applyFont="1" applyAlignment="1" applyProtection="1">
      <alignment/>
      <protection/>
    </xf>
    <xf numFmtId="0" fontId="9" fillId="0" borderId="19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9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26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27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29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29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27</v>
      </c>
      <c r="AL14" s="20"/>
      <c r="AM14" s="20"/>
      <c r="AN14" s="32" t="s">
        <v>29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31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32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27</v>
      </c>
      <c r="AL17" s="20"/>
      <c r="AM17" s="20"/>
      <c r="AN17" s="25" t="s">
        <v>33</v>
      </c>
      <c r="AO17" s="20"/>
      <c r="AP17" s="20"/>
      <c r="AQ17" s="20"/>
      <c r="AR17" s="18"/>
      <c r="BE17" s="29"/>
      <c r="BS17" s="15" t="s">
        <v>34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35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21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27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34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36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1:57" s="2" customFormat="1" ht="25.9" customHeight="1">
      <c r="A26" s="36"/>
      <c r="B26" s="37"/>
      <c r="C26" s="38"/>
      <c r="D26" s="39" t="s">
        <v>37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38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39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40</v>
      </c>
      <c r="AL28" s="43"/>
      <c r="AM28" s="43"/>
      <c r="AN28" s="43"/>
      <c r="AO28" s="43"/>
      <c r="AP28" s="38"/>
      <c r="AQ28" s="38"/>
      <c r="AR28" s="42"/>
      <c r="BE28" s="29"/>
    </row>
    <row r="29" spans="1:57" s="3" customFormat="1" ht="14.4" customHeight="1">
      <c r="A29" s="3"/>
      <c r="B29" s="44"/>
      <c r="C29" s="45"/>
      <c r="D29" s="30" t="s">
        <v>41</v>
      </c>
      <c r="E29" s="45"/>
      <c r="F29" s="30" t="s">
        <v>42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>
      <c r="A30" s="3"/>
      <c r="B30" s="44"/>
      <c r="C30" s="45"/>
      <c r="D30" s="45"/>
      <c r="E30" s="45"/>
      <c r="F30" s="30" t="s">
        <v>43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 hidden="1">
      <c r="A31" s="3"/>
      <c r="B31" s="44"/>
      <c r="C31" s="45"/>
      <c r="D31" s="45"/>
      <c r="E31" s="45"/>
      <c r="F31" s="30" t="s">
        <v>44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 hidden="1">
      <c r="A32" s="3"/>
      <c r="B32" s="44"/>
      <c r="C32" s="45"/>
      <c r="D32" s="45"/>
      <c r="E32" s="45"/>
      <c r="F32" s="30" t="s">
        <v>45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30" t="s">
        <v>46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29"/>
    </row>
    <row r="35" spans="1:57" s="2" customFormat="1" ht="25.9" customHeight="1">
      <c r="A35" s="36"/>
      <c r="B35" s="37"/>
      <c r="C35" s="50"/>
      <c r="D35" s="51" t="s">
        <v>47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48</v>
      </c>
      <c r="U35" s="52"/>
      <c r="V35" s="52"/>
      <c r="W35" s="52"/>
      <c r="X35" s="54" t="s">
        <v>49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14.4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  <c r="BE37" s="36"/>
    </row>
    <row r="38" spans="2:44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" customHeight="1">
      <c r="B49" s="57"/>
      <c r="C49" s="58"/>
      <c r="D49" s="59" t="s">
        <v>50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59" t="s">
        <v>51</v>
      </c>
      <c r="AI49" s="60"/>
      <c r="AJ49" s="60"/>
      <c r="AK49" s="60"/>
      <c r="AL49" s="60"/>
      <c r="AM49" s="60"/>
      <c r="AN49" s="60"/>
      <c r="AO49" s="60"/>
      <c r="AP49" s="58"/>
      <c r="AQ49" s="58"/>
      <c r="AR49" s="61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">
      <c r="A60" s="36"/>
      <c r="B60" s="37"/>
      <c r="C60" s="38"/>
      <c r="D60" s="62" t="s">
        <v>52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62" t="s">
        <v>53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62" t="s">
        <v>52</v>
      </c>
      <c r="AI60" s="40"/>
      <c r="AJ60" s="40"/>
      <c r="AK60" s="40"/>
      <c r="AL60" s="40"/>
      <c r="AM60" s="62" t="s">
        <v>53</v>
      </c>
      <c r="AN60" s="40"/>
      <c r="AO60" s="40"/>
      <c r="AP60" s="38"/>
      <c r="AQ60" s="38"/>
      <c r="AR60" s="42"/>
      <c r="BE60" s="36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">
      <c r="A64" s="36"/>
      <c r="B64" s="37"/>
      <c r="C64" s="38"/>
      <c r="D64" s="59" t="s">
        <v>54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59" t="s">
        <v>55</v>
      </c>
      <c r="AI64" s="63"/>
      <c r="AJ64" s="63"/>
      <c r="AK64" s="63"/>
      <c r="AL64" s="63"/>
      <c r="AM64" s="63"/>
      <c r="AN64" s="63"/>
      <c r="AO64" s="63"/>
      <c r="AP64" s="38"/>
      <c r="AQ64" s="38"/>
      <c r="AR64" s="42"/>
      <c r="BE64" s="36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">
      <c r="A75" s="36"/>
      <c r="B75" s="37"/>
      <c r="C75" s="38"/>
      <c r="D75" s="62" t="s">
        <v>52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62" t="s">
        <v>53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62" t="s">
        <v>52</v>
      </c>
      <c r="AI75" s="40"/>
      <c r="AJ75" s="40"/>
      <c r="AK75" s="40"/>
      <c r="AL75" s="40"/>
      <c r="AM75" s="62" t="s">
        <v>53</v>
      </c>
      <c r="AN75" s="40"/>
      <c r="AO75" s="40"/>
      <c r="AP75" s="38"/>
      <c r="AQ75" s="38"/>
      <c r="AR75" s="42"/>
      <c r="BE75" s="36"/>
    </row>
    <row r="76" spans="1:57" s="2" customFormat="1" ht="12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  <c r="BE76" s="36"/>
    </row>
    <row r="77" spans="1:57" s="2" customFormat="1" ht="6.95" customHeight="1">
      <c r="A77" s="36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42"/>
      <c r="BE77" s="36"/>
    </row>
    <row r="81" spans="1:57" s="2" customFormat="1" ht="6.95" customHeight="1">
      <c r="A81" s="36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42"/>
      <c r="BE81" s="36"/>
    </row>
    <row r="82" spans="1:57" s="2" customFormat="1" ht="24.95" customHeight="1">
      <c r="A82" s="36"/>
      <c r="B82" s="37"/>
      <c r="C82" s="21" t="s">
        <v>56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  <c r="BE82" s="36"/>
    </row>
    <row r="83" spans="1:57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  <c r="BE83" s="36"/>
    </row>
    <row r="84" spans="1:57" s="4" customFormat="1" ht="12" customHeight="1">
      <c r="A84" s="4"/>
      <c r="B84" s="68"/>
      <c r="C84" s="30" t="s">
        <v>13</v>
      </c>
      <c r="D84" s="69"/>
      <c r="E84" s="69"/>
      <c r="F84" s="69"/>
      <c r="G84" s="69"/>
      <c r="H84" s="69"/>
      <c r="I84" s="69"/>
      <c r="J84" s="69"/>
      <c r="K84" s="69"/>
      <c r="L84" s="69" t="str">
        <f>K5</f>
        <v>201902</v>
      </c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70"/>
      <c r="BE84" s="4"/>
    </row>
    <row r="85" spans="1:57" s="5" customFormat="1" ht="36.95" customHeight="1">
      <c r="A85" s="5"/>
      <c r="B85" s="71"/>
      <c r="C85" s="72" t="s">
        <v>16</v>
      </c>
      <c r="D85" s="73"/>
      <c r="E85" s="73"/>
      <c r="F85" s="73"/>
      <c r="G85" s="73"/>
      <c r="H85" s="73"/>
      <c r="I85" s="73"/>
      <c r="J85" s="73"/>
      <c r="K85" s="73"/>
      <c r="L85" s="74" t="str">
        <f>K6</f>
        <v>II/201 Hřebečníky, oprava propustku</v>
      </c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5"/>
      <c r="BE85" s="5"/>
    </row>
    <row r="86" spans="1:57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  <c r="BE86" s="36"/>
    </row>
    <row r="87" spans="1:57" s="2" customFormat="1" ht="12" customHeight="1">
      <c r="A87" s="36"/>
      <c r="B87" s="37"/>
      <c r="C87" s="30" t="s">
        <v>20</v>
      </c>
      <c r="D87" s="38"/>
      <c r="E87" s="38"/>
      <c r="F87" s="38"/>
      <c r="G87" s="38"/>
      <c r="H87" s="38"/>
      <c r="I87" s="38"/>
      <c r="J87" s="38"/>
      <c r="K87" s="38"/>
      <c r="L87" s="76" t="str">
        <f>IF(K8="","",K8)</f>
        <v xml:space="preserve"> 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0" t="s">
        <v>22</v>
      </c>
      <c r="AJ87" s="38"/>
      <c r="AK87" s="38"/>
      <c r="AL87" s="38"/>
      <c r="AM87" s="77" t="str">
        <f>IF(AN8="","",AN8)</f>
        <v>12. 8. 2022</v>
      </c>
      <c r="AN87" s="77"/>
      <c r="AO87" s="38"/>
      <c r="AP87" s="38"/>
      <c r="AQ87" s="38"/>
      <c r="AR87" s="42"/>
      <c r="BE87" s="36"/>
    </row>
    <row r="88" spans="1:57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  <c r="BE88" s="36"/>
    </row>
    <row r="89" spans="1:57" s="2" customFormat="1" ht="15.15" customHeight="1">
      <c r="A89" s="36"/>
      <c r="B89" s="37"/>
      <c r="C89" s="30" t="s">
        <v>24</v>
      </c>
      <c r="D89" s="38"/>
      <c r="E89" s="38"/>
      <c r="F89" s="38"/>
      <c r="G89" s="38"/>
      <c r="H89" s="38"/>
      <c r="I89" s="38"/>
      <c r="J89" s="38"/>
      <c r="K89" s="38"/>
      <c r="L89" s="69" t="str">
        <f>IF(E11="","",E11)</f>
        <v>KSÚS Středočeského kraje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0" t="s">
        <v>30</v>
      </c>
      <c r="AJ89" s="38"/>
      <c r="AK89" s="38"/>
      <c r="AL89" s="38"/>
      <c r="AM89" s="78" t="str">
        <f>IF(E17="","",E17)</f>
        <v>FORVIA CZ, s.r.o.</v>
      </c>
      <c r="AN89" s="69"/>
      <c r="AO89" s="69"/>
      <c r="AP89" s="69"/>
      <c r="AQ89" s="38"/>
      <c r="AR89" s="42"/>
      <c r="AS89" s="79" t="s">
        <v>57</v>
      </c>
      <c r="AT89" s="80"/>
      <c r="AU89" s="81"/>
      <c r="AV89" s="81"/>
      <c r="AW89" s="81"/>
      <c r="AX89" s="81"/>
      <c r="AY89" s="81"/>
      <c r="AZ89" s="81"/>
      <c r="BA89" s="81"/>
      <c r="BB89" s="81"/>
      <c r="BC89" s="81"/>
      <c r="BD89" s="82"/>
      <c r="BE89" s="36"/>
    </row>
    <row r="90" spans="1:57" s="2" customFormat="1" ht="15.15" customHeight="1">
      <c r="A90" s="36"/>
      <c r="B90" s="37"/>
      <c r="C90" s="30" t="s">
        <v>28</v>
      </c>
      <c r="D90" s="38"/>
      <c r="E90" s="38"/>
      <c r="F90" s="38"/>
      <c r="G90" s="38"/>
      <c r="H90" s="38"/>
      <c r="I90" s="38"/>
      <c r="J90" s="38"/>
      <c r="K90" s="38"/>
      <c r="L90" s="69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0" t="s">
        <v>35</v>
      </c>
      <c r="AJ90" s="38"/>
      <c r="AK90" s="38"/>
      <c r="AL90" s="38"/>
      <c r="AM90" s="78" t="str">
        <f>IF(E20="","",E20)</f>
        <v xml:space="preserve"> </v>
      </c>
      <c r="AN90" s="69"/>
      <c r="AO90" s="69"/>
      <c r="AP90" s="69"/>
      <c r="AQ90" s="38"/>
      <c r="AR90" s="42"/>
      <c r="AS90" s="83"/>
      <c r="AT90" s="84"/>
      <c r="AU90" s="85"/>
      <c r="AV90" s="85"/>
      <c r="AW90" s="85"/>
      <c r="AX90" s="85"/>
      <c r="AY90" s="85"/>
      <c r="AZ90" s="85"/>
      <c r="BA90" s="85"/>
      <c r="BB90" s="85"/>
      <c r="BC90" s="85"/>
      <c r="BD90" s="86"/>
      <c r="BE90" s="36"/>
    </row>
    <row r="91" spans="1:57" s="2" customFormat="1" ht="10.8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7"/>
      <c r="AT91" s="88"/>
      <c r="AU91" s="89"/>
      <c r="AV91" s="89"/>
      <c r="AW91" s="89"/>
      <c r="AX91" s="89"/>
      <c r="AY91" s="89"/>
      <c r="AZ91" s="89"/>
      <c r="BA91" s="89"/>
      <c r="BB91" s="89"/>
      <c r="BC91" s="89"/>
      <c r="BD91" s="90"/>
      <c r="BE91" s="36"/>
    </row>
    <row r="92" spans="1:57" s="2" customFormat="1" ht="29.25" customHeight="1">
      <c r="A92" s="36"/>
      <c r="B92" s="37"/>
      <c r="C92" s="91" t="s">
        <v>58</v>
      </c>
      <c r="D92" s="92"/>
      <c r="E92" s="92"/>
      <c r="F92" s="92"/>
      <c r="G92" s="92"/>
      <c r="H92" s="93"/>
      <c r="I92" s="94" t="s">
        <v>59</v>
      </c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5" t="s">
        <v>60</v>
      </c>
      <c r="AH92" s="92"/>
      <c r="AI92" s="92"/>
      <c r="AJ92" s="92"/>
      <c r="AK92" s="92"/>
      <c r="AL92" s="92"/>
      <c r="AM92" s="92"/>
      <c r="AN92" s="94" t="s">
        <v>61</v>
      </c>
      <c r="AO92" s="92"/>
      <c r="AP92" s="96"/>
      <c r="AQ92" s="97" t="s">
        <v>62</v>
      </c>
      <c r="AR92" s="42"/>
      <c r="AS92" s="98" t="s">
        <v>63</v>
      </c>
      <c r="AT92" s="99" t="s">
        <v>64</v>
      </c>
      <c r="AU92" s="99" t="s">
        <v>65</v>
      </c>
      <c r="AV92" s="99" t="s">
        <v>66</v>
      </c>
      <c r="AW92" s="99" t="s">
        <v>67</v>
      </c>
      <c r="AX92" s="99" t="s">
        <v>68</v>
      </c>
      <c r="AY92" s="99" t="s">
        <v>69</v>
      </c>
      <c r="AZ92" s="99" t="s">
        <v>70</v>
      </c>
      <c r="BA92" s="99" t="s">
        <v>71</v>
      </c>
      <c r="BB92" s="99" t="s">
        <v>72</v>
      </c>
      <c r="BC92" s="99" t="s">
        <v>73</v>
      </c>
      <c r="BD92" s="100" t="s">
        <v>74</v>
      </c>
      <c r="BE92" s="36"/>
    </row>
    <row r="93" spans="1:57" s="2" customFormat="1" ht="10.8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101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3"/>
      <c r="BE93" s="36"/>
    </row>
    <row r="94" spans="1:90" s="6" customFormat="1" ht="32.4" customHeight="1">
      <c r="A94" s="6"/>
      <c r="B94" s="104"/>
      <c r="C94" s="105" t="s">
        <v>75</v>
      </c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7">
        <f>ROUND(SUM(AG95:AG97),2)</f>
        <v>0</v>
      </c>
      <c r="AH94" s="107"/>
      <c r="AI94" s="107"/>
      <c r="AJ94" s="107"/>
      <c r="AK94" s="107"/>
      <c r="AL94" s="107"/>
      <c r="AM94" s="107"/>
      <c r="AN94" s="108">
        <f>SUM(AG94,AT94)</f>
        <v>0</v>
      </c>
      <c r="AO94" s="108"/>
      <c r="AP94" s="108"/>
      <c r="AQ94" s="109" t="s">
        <v>1</v>
      </c>
      <c r="AR94" s="110"/>
      <c r="AS94" s="111">
        <f>ROUND(SUM(AS95:AS97),2)</f>
        <v>0</v>
      </c>
      <c r="AT94" s="112">
        <f>ROUND(SUM(AV94:AW94),2)</f>
        <v>0</v>
      </c>
      <c r="AU94" s="113">
        <f>ROUND(SUM(AU95:AU97),5)</f>
        <v>0</v>
      </c>
      <c r="AV94" s="112">
        <f>ROUND(AZ94*L29,2)</f>
        <v>0</v>
      </c>
      <c r="AW94" s="112">
        <f>ROUND(BA94*L30,2)</f>
        <v>0</v>
      </c>
      <c r="AX94" s="112">
        <f>ROUND(BB94*L29,2)</f>
        <v>0</v>
      </c>
      <c r="AY94" s="112">
        <f>ROUND(BC94*L30,2)</f>
        <v>0</v>
      </c>
      <c r="AZ94" s="112">
        <f>ROUND(SUM(AZ95:AZ97),2)</f>
        <v>0</v>
      </c>
      <c r="BA94" s="112">
        <f>ROUND(SUM(BA95:BA97),2)</f>
        <v>0</v>
      </c>
      <c r="BB94" s="112">
        <f>ROUND(SUM(BB95:BB97),2)</f>
        <v>0</v>
      </c>
      <c r="BC94" s="112">
        <f>ROUND(SUM(BC95:BC97),2)</f>
        <v>0</v>
      </c>
      <c r="BD94" s="114">
        <f>ROUND(SUM(BD95:BD97),2)</f>
        <v>0</v>
      </c>
      <c r="BE94" s="6"/>
      <c r="BS94" s="115" t="s">
        <v>76</v>
      </c>
      <c r="BT94" s="115" t="s">
        <v>77</v>
      </c>
      <c r="BU94" s="116" t="s">
        <v>78</v>
      </c>
      <c r="BV94" s="115" t="s">
        <v>79</v>
      </c>
      <c r="BW94" s="115" t="s">
        <v>5</v>
      </c>
      <c r="BX94" s="115" t="s">
        <v>80</v>
      </c>
      <c r="CL94" s="115" t="s">
        <v>1</v>
      </c>
    </row>
    <row r="95" spans="1:91" s="7" customFormat="1" ht="16.5" customHeight="1">
      <c r="A95" s="117" t="s">
        <v>81</v>
      </c>
      <c r="B95" s="118"/>
      <c r="C95" s="119"/>
      <c r="D95" s="120" t="s">
        <v>82</v>
      </c>
      <c r="E95" s="120"/>
      <c r="F95" s="120"/>
      <c r="G95" s="120"/>
      <c r="H95" s="120"/>
      <c r="I95" s="121"/>
      <c r="J95" s="120" t="s">
        <v>83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'000 - Vedlejší rozpočtové...'!J30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84</v>
      </c>
      <c r="AR95" s="124"/>
      <c r="AS95" s="125">
        <v>0</v>
      </c>
      <c r="AT95" s="126">
        <f>ROUND(SUM(AV95:AW95),2)</f>
        <v>0</v>
      </c>
      <c r="AU95" s="127">
        <f>'000 - Vedlejší rozpočtové...'!P118</f>
        <v>0</v>
      </c>
      <c r="AV95" s="126">
        <f>'000 - Vedlejší rozpočtové...'!J33</f>
        <v>0</v>
      </c>
      <c r="AW95" s="126">
        <f>'000 - Vedlejší rozpočtové...'!J34</f>
        <v>0</v>
      </c>
      <c r="AX95" s="126">
        <f>'000 - Vedlejší rozpočtové...'!J35</f>
        <v>0</v>
      </c>
      <c r="AY95" s="126">
        <f>'000 - Vedlejší rozpočtové...'!J36</f>
        <v>0</v>
      </c>
      <c r="AZ95" s="126">
        <f>'000 - Vedlejší rozpočtové...'!F33</f>
        <v>0</v>
      </c>
      <c r="BA95" s="126">
        <f>'000 - Vedlejší rozpočtové...'!F34</f>
        <v>0</v>
      </c>
      <c r="BB95" s="126">
        <f>'000 - Vedlejší rozpočtové...'!F35</f>
        <v>0</v>
      </c>
      <c r="BC95" s="126">
        <f>'000 - Vedlejší rozpočtové...'!F36</f>
        <v>0</v>
      </c>
      <c r="BD95" s="128">
        <f>'000 - Vedlejší rozpočtové...'!F37</f>
        <v>0</v>
      </c>
      <c r="BE95" s="7"/>
      <c r="BT95" s="129" t="s">
        <v>85</v>
      </c>
      <c r="BV95" s="129" t="s">
        <v>79</v>
      </c>
      <c r="BW95" s="129" t="s">
        <v>86</v>
      </c>
      <c r="BX95" s="129" t="s">
        <v>5</v>
      </c>
      <c r="CL95" s="129" t="s">
        <v>1</v>
      </c>
      <c r="CM95" s="129" t="s">
        <v>87</v>
      </c>
    </row>
    <row r="96" spans="1:91" s="7" customFormat="1" ht="16.5" customHeight="1">
      <c r="A96" s="117" t="s">
        <v>81</v>
      </c>
      <c r="B96" s="118"/>
      <c r="C96" s="119"/>
      <c r="D96" s="120" t="s">
        <v>88</v>
      </c>
      <c r="E96" s="120"/>
      <c r="F96" s="120"/>
      <c r="G96" s="120"/>
      <c r="H96" s="120"/>
      <c r="I96" s="121"/>
      <c r="J96" s="120" t="s">
        <v>89</v>
      </c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2">
        <f>'101 - Oprava propustku - ...'!J30</f>
        <v>0</v>
      </c>
      <c r="AH96" s="121"/>
      <c r="AI96" s="121"/>
      <c r="AJ96" s="121"/>
      <c r="AK96" s="121"/>
      <c r="AL96" s="121"/>
      <c r="AM96" s="121"/>
      <c r="AN96" s="122">
        <f>SUM(AG96,AT96)</f>
        <v>0</v>
      </c>
      <c r="AO96" s="121"/>
      <c r="AP96" s="121"/>
      <c r="AQ96" s="123" t="s">
        <v>84</v>
      </c>
      <c r="AR96" s="124"/>
      <c r="AS96" s="125">
        <v>0</v>
      </c>
      <c r="AT96" s="126">
        <f>ROUND(SUM(AV96:AW96),2)</f>
        <v>0</v>
      </c>
      <c r="AU96" s="127">
        <f>'101 - Oprava propustku - ...'!P123</f>
        <v>0</v>
      </c>
      <c r="AV96" s="126">
        <f>'101 - Oprava propustku - ...'!J33</f>
        <v>0</v>
      </c>
      <c r="AW96" s="126">
        <f>'101 - Oprava propustku - ...'!J34</f>
        <v>0</v>
      </c>
      <c r="AX96" s="126">
        <f>'101 - Oprava propustku - ...'!J35</f>
        <v>0</v>
      </c>
      <c r="AY96" s="126">
        <f>'101 - Oprava propustku - ...'!J36</f>
        <v>0</v>
      </c>
      <c r="AZ96" s="126">
        <f>'101 - Oprava propustku - ...'!F33</f>
        <v>0</v>
      </c>
      <c r="BA96" s="126">
        <f>'101 - Oprava propustku - ...'!F34</f>
        <v>0</v>
      </c>
      <c r="BB96" s="126">
        <f>'101 - Oprava propustku - ...'!F35</f>
        <v>0</v>
      </c>
      <c r="BC96" s="126">
        <f>'101 - Oprava propustku - ...'!F36</f>
        <v>0</v>
      </c>
      <c r="BD96" s="128">
        <f>'101 - Oprava propustku - ...'!F37</f>
        <v>0</v>
      </c>
      <c r="BE96" s="7"/>
      <c r="BT96" s="129" t="s">
        <v>85</v>
      </c>
      <c r="BV96" s="129" t="s">
        <v>79</v>
      </c>
      <c r="BW96" s="129" t="s">
        <v>90</v>
      </c>
      <c r="BX96" s="129" t="s">
        <v>5</v>
      </c>
      <c r="CL96" s="129" t="s">
        <v>1</v>
      </c>
      <c r="CM96" s="129" t="s">
        <v>87</v>
      </c>
    </row>
    <row r="97" spans="1:91" s="7" customFormat="1" ht="16.5" customHeight="1">
      <c r="A97" s="117" t="s">
        <v>81</v>
      </c>
      <c r="B97" s="118"/>
      <c r="C97" s="119"/>
      <c r="D97" s="120" t="s">
        <v>91</v>
      </c>
      <c r="E97" s="120"/>
      <c r="F97" s="120"/>
      <c r="G97" s="120"/>
      <c r="H97" s="120"/>
      <c r="I97" s="121"/>
      <c r="J97" s="120" t="s">
        <v>92</v>
      </c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2">
        <f>'102 - Oprava propustku - ...'!J30</f>
        <v>0</v>
      </c>
      <c r="AH97" s="121"/>
      <c r="AI97" s="121"/>
      <c r="AJ97" s="121"/>
      <c r="AK97" s="121"/>
      <c r="AL97" s="121"/>
      <c r="AM97" s="121"/>
      <c r="AN97" s="122">
        <f>SUM(AG97,AT97)</f>
        <v>0</v>
      </c>
      <c r="AO97" s="121"/>
      <c r="AP97" s="121"/>
      <c r="AQ97" s="123" t="s">
        <v>84</v>
      </c>
      <c r="AR97" s="124"/>
      <c r="AS97" s="130">
        <v>0</v>
      </c>
      <c r="AT97" s="131">
        <f>ROUND(SUM(AV97:AW97),2)</f>
        <v>0</v>
      </c>
      <c r="AU97" s="132">
        <f>'102 - Oprava propustku - ...'!P122</f>
        <v>0</v>
      </c>
      <c r="AV97" s="131">
        <f>'102 - Oprava propustku - ...'!J33</f>
        <v>0</v>
      </c>
      <c r="AW97" s="131">
        <f>'102 - Oprava propustku - ...'!J34</f>
        <v>0</v>
      </c>
      <c r="AX97" s="131">
        <f>'102 - Oprava propustku - ...'!J35</f>
        <v>0</v>
      </c>
      <c r="AY97" s="131">
        <f>'102 - Oprava propustku - ...'!J36</f>
        <v>0</v>
      </c>
      <c r="AZ97" s="131">
        <f>'102 - Oprava propustku - ...'!F33</f>
        <v>0</v>
      </c>
      <c r="BA97" s="131">
        <f>'102 - Oprava propustku - ...'!F34</f>
        <v>0</v>
      </c>
      <c r="BB97" s="131">
        <f>'102 - Oprava propustku - ...'!F35</f>
        <v>0</v>
      </c>
      <c r="BC97" s="131">
        <f>'102 - Oprava propustku - ...'!F36</f>
        <v>0</v>
      </c>
      <c r="BD97" s="133">
        <f>'102 - Oprava propustku - ...'!F37</f>
        <v>0</v>
      </c>
      <c r="BE97" s="7"/>
      <c r="BT97" s="129" t="s">
        <v>85</v>
      </c>
      <c r="BV97" s="129" t="s">
        <v>79</v>
      </c>
      <c r="BW97" s="129" t="s">
        <v>93</v>
      </c>
      <c r="BX97" s="129" t="s">
        <v>5</v>
      </c>
      <c r="CL97" s="129" t="s">
        <v>1</v>
      </c>
      <c r="CM97" s="129" t="s">
        <v>87</v>
      </c>
    </row>
    <row r="98" spans="1:57" s="2" customFormat="1" ht="30" customHeight="1">
      <c r="A98" s="36"/>
      <c r="B98" s="37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42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</row>
    <row r="99" spans="1:57" s="2" customFormat="1" ht="6.95" customHeight="1">
      <c r="A99" s="36"/>
      <c r="B99" s="64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42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</row>
  </sheetData>
  <sheetProtection password="CC35" sheet="1" objects="1" scenarios="1" formatColumns="0" formatRows="0"/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000 - Vedlejší rozpočtové...'!C2" display="/"/>
    <hyperlink ref="A96" location="'101 - Oprava propustku - ...'!C2" display="/"/>
    <hyperlink ref="A97" location="'102 - Oprava propustku -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86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87</v>
      </c>
    </row>
    <row r="4" spans="2:46" s="1" customFormat="1" ht="24.95" customHeight="1">
      <c r="B4" s="18"/>
      <c r="D4" s="136" t="s">
        <v>94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16.5" customHeight="1">
      <c r="B7" s="18"/>
      <c r="E7" s="139" t="str">
        <f>'Rekapitulace stavby'!K6</f>
        <v>II/201 Hřebečníky, oprava propustku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95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96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12. 8. 2022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">
        <v>1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">
        <v>26</v>
      </c>
      <c r="F15" s="36"/>
      <c r="G15" s="36"/>
      <c r="H15" s="36"/>
      <c r="I15" s="138" t="s">
        <v>27</v>
      </c>
      <c r="J15" s="141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28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27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30</v>
      </c>
      <c r="E20" s="36"/>
      <c r="F20" s="36"/>
      <c r="G20" s="36"/>
      <c r="H20" s="36"/>
      <c r="I20" s="138" t="s">
        <v>25</v>
      </c>
      <c r="J20" s="141" t="s">
        <v>31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">
        <v>32</v>
      </c>
      <c r="F21" s="36"/>
      <c r="G21" s="36"/>
      <c r="H21" s="36"/>
      <c r="I21" s="138" t="s">
        <v>27</v>
      </c>
      <c r="J21" s="141" t="s">
        <v>33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35</v>
      </c>
      <c r="E23" s="36"/>
      <c r="F23" s="36"/>
      <c r="G23" s="36"/>
      <c r="H23" s="36"/>
      <c r="I23" s="138" t="s">
        <v>25</v>
      </c>
      <c r="J23" s="141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tr">
        <f>IF('Rekapitulace stavby'!E20="","",'Rekapitulace stavby'!E20)</f>
        <v xml:space="preserve"> </v>
      </c>
      <c r="F24" s="36"/>
      <c r="G24" s="36"/>
      <c r="H24" s="36"/>
      <c r="I24" s="138" t="s">
        <v>27</v>
      </c>
      <c r="J24" s="141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36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37</v>
      </c>
      <c r="E30" s="36"/>
      <c r="F30" s="36"/>
      <c r="G30" s="36"/>
      <c r="H30" s="36"/>
      <c r="I30" s="36"/>
      <c r="J30" s="149">
        <f>ROUND(J118,2)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39</v>
      </c>
      <c r="G32" s="36"/>
      <c r="H32" s="36"/>
      <c r="I32" s="150" t="s">
        <v>38</v>
      </c>
      <c r="J32" s="150" t="s">
        <v>40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41</v>
      </c>
      <c r="E33" s="138" t="s">
        <v>42</v>
      </c>
      <c r="F33" s="152">
        <f>ROUND((SUM(BE118:BE145)),2)</f>
        <v>0</v>
      </c>
      <c r="G33" s="36"/>
      <c r="H33" s="36"/>
      <c r="I33" s="153">
        <v>0.21</v>
      </c>
      <c r="J33" s="152">
        <f>ROUND(((SUM(BE118:BE145))*I33),2)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43</v>
      </c>
      <c r="F34" s="152">
        <f>ROUND((SUM(BF118:BF145)),2)</f>
        <v>0</v>
      </c>
      <c r="G34" s="36"/>
      <c r="H34" s="36"/>
      <c r="I34" s="153">
        <v>0.15</v>
      </c>
      <c r="J34" s="152">
        <f>ROUND(((SUM(BF118:BF145))*I34),2)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44</v>
      </c>
      <c r="F35" s="152">
        <f>ROUND((SUM(BG118:BG145)),2)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45</v>
      </c>
      <c r="F36" s="152">
        <f>ROUND((SUM(BH118:BH145)),2)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46</v>
      </c>
      <c r="F37" s="152">
        <f>ROUND((SUM(BI118:BI145)),2)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47</v>
      </c>
      <c r="E39" s="156"/>
      <c r="F39" s="156"/>
      <c r="G39" s="157" t="s">
        <v>48</v>
      </c>
      <c r="H39" s="158" t="s">
        <v>49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50</v>
      </c>
      <c r="E50" s="162"/>
      <c r="F50" s="162"/>
      <c r="G50" s="161" t="s">
        <v>51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52</v>
      </c>
      <c r="E61" s="164"/>
      <c r="F61" s="165" t="s">
        <v>53</v>
      </c>
      <c r="G61" s="163" t="s">
        <v>52</v>
      </c>
      <c r="H61" s="164"/>
      <c r="I61" s="164"/>
      <c r="J61" s="166" t="s">
        <v>53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54</v>
      </c>
      <c r="E65" s="167"/>
      <c r="F65" s="167"/>
      <c r="G65" s="161" t="s">
        <v>55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52</v>
      </c>
      <c r="E76" s="164"/>
      <c r="F76" s="165" t="s">
        <v>53</v>
      </c>
      <c r="G76" s="163" t="s">
        <v>52</v>
      </c>
      <c r="H76" s="164"/>
      <c r="I76" s="164"/>
      <c r="J76" s="166" t="s">
        <v>53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97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2" t="str">
        <f>E7</f>
        <v>II/201 Hřebečníky, oprava propustku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95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000 - Vedlejší rozpočtové náklady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 xml:space="preserve"> </v>
      </c>
      <c r="G89" s="38"/>
      <c r="H89" s="38"/>
      <c r="I89" s="30" t="s">
        <v>22</v>
      </c>
      <c r="J89" s="77" t="str">
        <f>IF(J12="","",J12)</f>
        <v>12. 8. 2022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>KSÚS Středočeského kraje</v>
      </c>
      <c r="G91" s="38"/>
      <c r="H91" s="38"/>
      <c r="I91" s="30" t="s">
        <v>30</v>
      </c>
      <c r="J91" s="34" t="str">
        <f>E21</f>
        <v>FORVIA CZ, s.r.o.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28</v>
      </c>
      <c r="D92" s="38"/>
      <c r="E92" s="38"/>
      <c r="F92" s="25" t="str">
        <f>IF(E18="","",E18)</f>
        <v>Vyplň údaj</v>
      </c>
      <c r="G92" s="38"/>
      <c r="H92" s="38"/>
      <c r="I92" s="30" t="s">
        <v>35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98</v>
      </c>
      <c r="D94" s="174"/>
      <c r="E94" s="174"/>
      <c r="F94" s="174"/>
      <c r="G94" s="174"/>
      <c r="H94" s="174"/>
      <c r="I94" s="174"/>
      <c r="J94" s="175" t="s">
        <v>99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100</v>
      </c>
      <c r="D96" s="38"/>
      <c r="E96" s="38"/>
      <c r="F96" s="38"/>
      <c r="G96" s="38"/>
      <c r="H96" s="38"/>
      <c r="I96" s="38"/>
      <c r="J96" s="108">
        <f>J118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101</v>
      </c>
    </row>
    <row r="97" spans="1:31" s="9" customFormat="1" ht="24.95" customHeight="1">
      <c r="A97" s="9"/>
      <c r="B97" s="177"/>
      <c r="C97" s="178"/>
      <c r="D97" s="179" t="s">
        <v>102</v>
      </c>
      <c r="E97" s="180"/>
      <c r="F97" s="180"/>
      <c r="G97" s="180"/>
      <c r="H97" s="180"/>
      <c r="I97" s="180"/>
      <c r="J97" s="181">
        <f>J119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7"/>
      <c r="C98" s="178"/>
      <c r="D98" s="179" t="s">
        <v>103</v>
      </c>
      <c r="E98" s="180"/>
      <c r="F98" s="180"/>
      <c r="G98" s="180"/>
      <c r="H98" s="180"/>
      <c r="I98" s="180"/>
      <c r="J98" s="181">
        <f>J120</f>
        <v>0</v>
      </c>
      <c r="K98" s="178"/>
      <c r="L98" s="182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2" customFormat="1" ht="21.8" customHeight="1">
      <c r="A99" s="36"/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61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s="2" customFormat="1" ht="6.95" customHeight="1">
      <c r="A100" s="36"/>
      <c r="B100" s="64"/>
      <c r="C100" s="65"/>
      <c r="D100" s="65"/>
      <c r="E100" s="65"/>
      <c r="F100" s="65"/>
      <c r="G100" s="65"/>
      <c r="H100" s="65"/>
      <c r="I100" s="65"/>
      <c r="J100" s="65"/>
      <c r="K100" s="65"/>
      <c r="L100" s="61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4" spans="1:31" s="2" customFormat="1" ht="6.95" customHeight="1">
      <c r="A104" s="36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1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24.95" customHeight="1">
      <c r="A105" s="36"/>
      <c r="B105" s="37"/>
      <c r="C105" s="21" t="s">
        <v>104</v>
      </c>
      <c r="D105" s="38"/>
      <c r="E105" s="38"/>
      <c r="F105" s="38"/>
      <c r="G105" s="38"/>
      <c r="H105" s="38"/>
      <c r="I105" s="38"/>
      <c r="J105" s="38"/>
      <c r="K105" s="38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6.95" customHeight="1">
      <c r="A106" s="36"/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12" customHeight="1">
      <c r="A107" s="36"/>
      <c r="B107" s="37"/>
      <c r="C107" s="30" t="s">
        <v>16</v>
      </c>
      <c r="D107" s="38"/>
      <c r="E107" s="38"/>
      <c r="F107" s="38"/>
      <c r="G107" s="38"/>
      <c r="H107" s="38"/>
      <c r="I107" s="38"/>
      <c r="J107" s="38"/>
      <c r="K107" s="38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16.5" customHeight="1">
      <c r="A108" s="36"/>
      <c r="B108" s="37"/>
      <c r="C108" s="38"/>
      <c r="D108" s="38"/>
      <c r="E108" s="172" t="str">
        <f>E7</f>
        <v>II/201 Hřebečníky, oprava propustku</v>
      </c>
      <c r="F108" s="30"/>
      <c r="G108" s="30"/>
      <c r="H108" s="30"/>
      <c r="I108" s="38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2" customHeight="1">
      <c r="A109" s="36"/>
      <c r="B109" s="37"/>
      <c r="C109" s="30" t="s">
        <v>95</v>
      </c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6.5" customHeight="1">
      <c r="A110" s="36"/>
      <c r="B110" s="37"/>
      <c r="C110" s="38"/>
      <c r="D110" s="38"/>
      <c r="E110" s="74" t="str">
        <f>E9</f>
        <v>000 - Vedlejší rozpočtové náklady</v>
      </c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6.95" customHeight="1">
      <c r="A111" s="36"/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20</v>
      </c>
      <c r="D112" s="38"/>
      <c r="E112" s="38"/>
      <c r="F112" s="25" t="str">
        <f>F12</f>
        <v xml:space="preserve"> </v>
      </c>
      <c r="G112" s="38"/>
      <c r="H112" s="38"/>
      <c r="I112" s="30" t="s">
        <v>22</v>
      </c>
      <c r="J112" s="77" t="str">
        <f>IF(J12="","",J12)</f>
        <v>12. 8. 2022</v>
      </c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6.95" customHeight="1">
      <c r="A113" s="36"/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5.15" customHeight="1">
      <c r="A114" s="36"/>
      <c r="B114" s="37"/>
      <c r="C114" s="30" t="s">
        <v>24</v>
      </c>
      <c r="D114" s="38"/>
      <c r="E114" s="38"/>
      <c r="F114" s="25" t="str">
        <f>E15</f>
        <v>KSÚS Středočeského kraje</v>
      </c>
      <c r="G114" s="38"/>
      <c r="H114" s="38"/>
      <c r="I114" s="30" t="s">
        <v>30</v>
      </c>
      <c r="J114" s="34" t="str">
        <f>E21</f>
        <v>FORVIA CZ, s.r.o.</v>
      </c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5.15" customHeight="1">
      <c r="A115" s="36"/>
      <c r="B115" s="37"/>
      <c r="C115" s="30" t="s">
        <v>28</v>
      </c>
      <c r="D115" s="38"/>
      <c r="E115" s="38"/>
      <c r="F115" s="25" t="str">
        <f>IF(E18="","",E18)</f>
        <v>Vyplň údaj</v>
      </c>
      <c r="G115" s="38"/>
      <c r="H115" s="38"/>
      <c r="I115" s="30" t="s">
        <v>35</v>
      </c>
      <c r="J115" s="34" t="str">
        <f>E24</f>
        <v xml:space="preserve"> </v>
      </c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0.3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10" customFormat="1" ht="29.25" customHeight="1">
      <c r="A117" s="183"/>
      <c r="B117" s="184"/>
      <c r="C117" s="185" t="s">
        <v>105</v>
      </c>
      <c r="D117" s="186" t="s">
        <v>62</v>
      </c>
      <c r="E117" s="186" t="s">
        <v>58</v>
      </c>
      <c r="F117" s="186" t="s">
        <v>59</v>
      </c>
      <c r="G117" s="186" t="s">
        <v>106</v>
      </c>
      <c r="H117" s="186" t="s">
        <v>107</v>
      </c>
      <c r="I117" s="186" t="s">
        <v>108</v>
      </c>
      <c r="J117" s="187" t="s">
        <v>99</v>
      </c>
      <c r="K117" s="188" t="s">
        <v>109</v>
      </c>
      <c r="L117" s="189"/>
      <c r="M117" s="98" t="s">
        <v>1</v>
      </c>
      <c r="N117" s="99" t="s">
        <v>41</v>
      </c>
      <c r="O117" s="99" t="s">
        <v>110</v>
      </c>
      <c r="P117" s="99" t="s">
        <v>111</v>
      </c>
      <c r="Q117" s="99" t="s">
        <v>112</v>
      </c>
      <c r="R117" s="99" t="s">
        <v>113</v>
      </c>
      <c r="S117" s="99" t="s">
        <v>114</v>
      </c>
      <c r="T117" s="100" t="s">
        <v>115</v>
      </c>
      <c r="U117" s="183"/>
      <c r="V117" s="183"/>
      <c r="W117" s="183"/>
      <c r="X117" s="183"/>
      <c r="Y117" s="183"/>
      <c r="Z117" s="183"/>
      <c r="AA117" s="183"/>
      <c r="AB117" s="183"/>
      <c r="AC117" s="183"/>
      <c r="AD117" s="183"/>
      <c r="AE117" s="183"/>
    </row>
    <row r="118" spans="1:63" s="2" customFormat="1" ht="22.8" customHeight="1">
      <c r="A118" s="36"/>
      <c r="B118" s="37"/>
      <c r="C118" s="105" t="s">
        <v>116</v>
      </c>
      <c r="D118" s="38"/>
      <c r="E118" s="38"/>
      <c r="F118" s="38"/>
      <c r="G118" s="38"/>
      <c r="H118" s="38"/>
      <c r="I118" s="38"/>
      <c r="J118" s="190">
        <f>BK118</f>
        <v>0</v>
      </c>
      <c r="K118" s="38"/>
      <c r="L118" s="42"/>
      <c r="M118" s="101"/>
      <c r="N118" s="191"/>
      <c r="O118" s="102"/>
      <c r="P118" s="192">
        <f>P119+P120</f>
        <v>0</v>
      </c>
      <c r="Q118" s="102"/>
      <c r="R118" s="192">
        <f>R119+R120</f>
        <v>0</v>
      </c>
      <c r="S118" s="102"/>
      <c r="T118" s="193">
        <f>T119+T120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5" t="s">
        <v>76</v>
      </c>
      <c r="AU118" s="15" t="s">
        <v>101</v>
      </c>
      <c r="BK118" s="194">
        <f>BK119+BK120</f>
        <v>0</v>
      </c>
    </row>
    <row r="119" spans="1:63" s="11" customFormat="1" ht="25.9" customHeight="1">
      <c r="A119" s="11"/>
      <c r="B119" s="195"/>
      <c r="C119" s="196"/>
      <c r="D119" s="197" t="s">
        <v>76</v>
      </c>
      <c r="E119" s="198" t="s">
        <v>117</v>
      </c>
      <c r="F119" s="198" t="s">
        <v>118</v>
      </c>
      <c r="G119" s="196"/>
      <c r="H119" s="196"/>
      <c r="I119" s="199"/>
      <c r="J119" s="200">
        <f>BK119</f>
        <v>0</v>
      </c>
      <c r="K119" s="196"/>
      <c r="L119" s="201"/>
      <c r="M119" s="202"/>
      <c r="N119" s="203"/>
      <c r="O119" s="203"/>
      <c r="P119" s="204">
        <v>0</v>
      </c>
      <c r="Q119" s="203"/>
      <c r="R119" s="204">
        <v>0</v>
      </c>
      <c r="S119" s="203"/>
      <c r="T119" s="205">
        <v>0</v>
      </c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R119" s="206" t="s">
        <v>85</v>
      </c>
      <c r="AT119" s="207" t="s">
        <v>76</v>
      </c>
      <c r="AU119" s="207" t="s">
        <v>77</v>
      </c>
      <c r="AY119" s="206" t="s">
        <v>119</v>
      </c>
      <c r="BK119" s="208">
        <v>0</v>
      </c>
    </row>
    <row r="120" spans="1:63" s="11" customFormat="1" ht="25.9" customHeight="1">
      <c r="A120" s="11"/>
      <c r="B120" s="195"/>
      <c r="C120" s="196"/>
      <c r="D120" s="197" t="s">
        <v>76</v>
      </c>
      <c r="E120" s="198" t="s">
        <v>120</v>
      </c>
      <c r="F120" s="198" t="s">
        <v>121</v>
      </c>
      <c r="G120" s="196"/>
      <c r="H120" s="196"/>
      <c r="I120" s="199"/>
      <c r="J120" s="200">
        <f>BK120</f>
        <v>0</v>
      </c>
      <c r="K120" s="196"/>
      <c r="L120" s="201"/>
      <c r="M120" s="202"/>
      <c r="N120" s="203"/>
      <c r="O120" s="203"/>
      <c r="P120" s="204">
        <f>SUM(P121:P145)</f>
        <v>0</v>
      </c>
      <c r="Q120" s="203"/>
      <c r="R120" s="204">
        <f>SUM(R121:R145)</f>
        <v>0</v>
      </c>
      <c r="S120" s="203"/>
      <c r="T120" s="205">
        <f>SUM(T121:T145)</f>
        <v>0</v>
      </c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R120" s="206" t="s">
        <v>122</v>
      </c>
      <c r="AT120" s="207" t="s">
        <v>76</v>
      </c>
      <c r="AU120" s="207" t="s">
        <v>77</v>
      </c>
      <c r="AY120" s="206" t="s">
        <v>119</v>
      </c>
      <c r="BK120" s="208">
        <f>SUM(BK121:BK145)</f>
        <v>0</v>
      </c>
    </row>
    <row r="121" spans="1:65" s="2" customFormat="1" ht="24.15" customHeight="1">
      <c r="A121" s="36"/>
      <c r="B121" s="37"/>
      <c r="C121" s="209" t="s">
        <v>85</v>
      </c>
      <c r="D121" s="209" t="s">
        <v>123</v>
      </c>
      <c r="E121" s="210" t="s">
        <v>124</v>
      </c>
      <c r="F121" s="211" t="s">
        <v>125</v>
      </c>
      <c r="G121" s="212" t="s">
        <v>126</v>
      </c>
      <c r="H121" s="213">
        <v>1</v>
      </c>
      <c r="I121" s="214"/>
      <c r="J121" s="215">
        <f>ROUND(I121*H121,2)</f>
        <v>0</v>
      </c>
      <c r="K121" s="216"/>
      <c r="L121" s="42"/>
      <c r="M121" s="217" t="s">
        <v>1</v>
      </c>
      <c r="N121" s="218" t="s">
        <v>42</v>
      </c>
      <c r="O121" s="89"/>
      <c r="P121" s="219">
        <f>O121*H121</f>
        <v>0</v>
      </c>
      <c r="Q121" s="219">
        <v>0</v>
      </c>
      <c r="R121" s="219">
        <f>Q121*H121</f>
        <v>0</v>
      </c>
      <c r="S121" s="219">
        <v>0</v>
      </c>
      <c r="T121" s="220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21" t="s">
        <v>127</v>
      </c>
      <c r="AT121" s="221" t="s">
        <v>123</v>
      </c>
      <c r="AU121" s="221" t="s">
        <v>85</v>
      </c>
      <c r="AY121" s="15" t="s">
        <v>119</v>
      </c>
      <c r="BE121" s="222">
        <f>IF(N121="základní",J121,0)</f>
        <v>0</v>
      </c>
      <c r="BF121" s="222">
        <f>IF(N121="snížená",J121,0)</f>
        <v>0</v>
      </c>
      <c r="BG121" s="222">
        <f>IF(N121="zákl. přenesená",J121,0)</f>
        <v>0</v>
      </c>
      <c r="BH121" s="222">
        <f>IF(N121="sníž. přenesená",J121,0)</f>
        <v>0</v>
      </c>
      <c r="BI121" s="222">
        <f>IF(N121="nulová",J121,0)</f>
        <v>0</v>
      </c>
      <c r="BJ121" s="15" t="s">
        <v>85</v>
      </c>
      <c r="BK121" s="222">
        <f>ROUND(I121*H121,2)</f>
        <v>0</v>
      </c>
      <c r="BL121" s="15" t="s">
        <v>127</v>
      </c>
      <c r="BM121" s="221" t="s">
        <v>128</v>
      </c>
    </row>
    <row r="122" spans="1:47" s="2" customFormat="1" ht="12">
      <c r="A122" s="36"/>
      <c r="B122" s="37"/>
      <c r="C122" s="38"/>
      <c r="D122" s="223" t="s">
        <v>129</v>
      </c>
      <c r="E122" s="38"/>
      <c r="F122" s="224" t="s">
        <v>125</v>
      </c>
      <c r="G122" s="38"/>
      <c r="H122" s="38"/>
      <c r="I122" s="225"/>
      <c r="J122" s="38"/>
      <c r="K122" s="38"/>
      <c r="L122" s="42"/>
      <c r="M122" s="226"/>
      <c r="N122" s="227"/>
      <c r="O122" s="89"/>
      <c r="P122" s="89"/>
      <c r="Q122" s="89"/>
      <c r="R122" s="89"/>
      <c r="S122" s="89"/>
      <c r="T122" s="90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5" t="s">
        <v>129</v>
      </c>
      <c r="AU122" s="15" t="s">
        <v>85</v>
      </c>
    </row>
    <row r="123" spans="1:47" s="2" customFormat="1" ht="12">
      <c r="A123" s="36"/>
      <c r="B123" s="37"/>
      <c r="C123" s="38"/>
      <c r="D123" s="223" t="s">
        <v>130</v>
      </c>
      <c r="E123" s="38"/>
      <c r="F123" s="228" t="s">
        <v>131</v>
      </c>
      <c r="G123" s="38"/>
      <c r="H123" s="38"/>
      <c r="I123" s="225"/>
      <c r="J123" s="38"/>
      <c r="K123" s="38"/>
      <c r="L123" s="42"/>
      <c r="M123" s="226"/>
      <c r="N123" s="227"/>
      <c r="O123" s="89"/>
      <c r="P123" s="89"/>
      <c r="Q123" s="89"/>
      <c r="R123" s="89"/>
      <c r="S123" s="89"/>
      <c r="T123" s="90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5" t="s">
        <v>130</v>
      </c>
      <c r="AU123" s="15" t="s">
        <v>85</v>
      </c>
    </row>
    <row r="124" spans="1:65" s="2" customFormat="1" ht="24.15" customHeight="1">
      <c r="A124" s="36"/>
      <c r="B124" s="37"/>
      <c r="C124" s="209" t="s">
        <v>87</v>
      </c>
      <c r="D124" s="209" t="s">
        <v>123</v>
      </c>
      <c r="E124" s="210" t="s">
        <v>132</v>
      </c>
      <c r="F124" s="211" t="s">
        <v>133</v>
      </c>
      <c r="G124" s="212" t="s">
        <v>126</v>
      </c>
      <c r="H124" s="213">
        <v>1</v>
      </c>
      <c r="I124" s="214"/>
      <c r="J124" s="215">
        <f>ROUND(I124*H124,2)</f>
        <v>0</v>
      </c>
      <c r="K124" s="216"/>
      <c r="L124" s="42"/>
      <c r="M124" s="217" t="s">
        <v>1</v>
      </c>
      <c r="N124" s="218" t="s">
        <v>42</v>
      </c>
      <c r="O124" s="89"/>
      <c r="P124" s="219">
        <f>O124*H124</f>
        <v>0</v>
      </c>
      <c r="Q124" s="219">
        <v>0</v>
      </c>
      <c r="R124" s="219">
        <f>Q124*H124</f>
        <v>0</v>
      </c>
      <c r="S124" s="219">
        <v>0</v>
      </c>
      <c r="T124" s="220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21" t="s">
        <v>127</v>
      </c>
      <c r="AT124" s="221" t="s">
        <v>123</v>
      </c>
      <c r="AU124" s="221" t="s">
        <v>85</v>
      </c>
      <c r="AY124" s="15" t="s">
        <v>119</v>
      </c>
      <c r="BE124" s="222">
        <f>IF(N124="základní",J124,0)</f>
        <v>0</v>
      </c>
      <c r="BF124" s="222">
        <f>IF(N124="snížená",J124,0)</f>
        <v>0</v>
      </c>
      <c r="BG124" s="222">
        <f>IF(N124="zákl. přenesená",J124,0)</f>
        <v>0</v>
      </c>
      <c r="BH124" s="222">
        <f>IF(N124="sníž. přenesená",J124,0)</f>
        <v>0</v>
      </c>
      <c r="BI124" s="222">
        <f>IF(N124="nulová",J124,0)</f>
        <v>0</v>
      </c>
      <c r="BJ124" s="15" t="s">
        <v>85</v>
      </c>
      <c r="BK124" s="222">
        <f>ROUND(I124*H124,2)</f>
        <v>0</v>
      </c>
      <c r="BL124" s="15" t="s">
        <v>127</v>
      </c>
      <c r="BM124" s="221" t="s">
        <v>134</v>
      </c>
    </row>
    <row r="125" spans="1:47" s="2" customFormat="1" ht="12">
      <c r="A125" s="36"/>
      <c r="B125" s="37"/>
      <c r="C125" s="38"/>
      <c r="D125" s="223" t="s">
        <v>129</v>
      </c>
      <c r="E125" s="38"/>
      <c r="F125" s="224" t="s">
        <v>125</v>
      </c>
      <c r="G125" s="38"/>
      <c r="H125" s="38"/>
      <c r="I125" s="225"/>
      <c r="J125" s="38"/>
      <c r="K125" s="38"/>
      <c r="L125" s="42"/>
      <c r="M125" s="226"/>
      <c r="N125" s="227"/>
      <c r="O125" s="89"/>
      <c r="P125" s="89"/>
      <c r="Q125" s="89"/>
      <c r="R125" s="89"/>
      <c r="S125" s="89"/>
      <c r="T125" s="90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5" t="s">
        <v>129</v>
      </c>
      <c r="AU125" s="15" t="s">
        <v>85</v>
      </c>
    </row>
    <row r="126" spans="1:47" s="2" customFormat="1" ht="12">
      <c r="A126" s="36"/>
      <c r="B126" s="37"/>
      <c r="C126" s="38"/>
      <c r="D126" s="223" t="s">
        <v>130</v>
      </c>
      <c r="E126" s="38"/>
      <c r="F126" s="228" t="s">
        <v>131</v>
      </c>
      <c r="G126" s="38"/>
      <c r="H126" s="38"/>
      <c r="I126" s="225"/>
      <c r="J126" s="38"/>
      <c r="K126" s="38"/>
      <c r="L126" s="42"/>
      <c r="M126" s="226"/>
      <c r="N126" s="227"/>
      <c r="O126" s="89"/>
      <c r="P126" s="89"/>
      <c r="Q126" s="89"/>
      <c r="R126" s="89"/>
      <c r="S126" s="89"/>
      <c r="T126" s="90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5" t="s">
        <v>130</v>
      </c>
      <c r="AU126" s="15" t="s">
        <v>85</v>
      </c>
    </row>
    <row r="127" spans="1:51" s="12" customFormat="1" ht="12">
      <c r="A127" s="12"/>
      <c r="B127" s="229"/>
      <c r="C127" s="230"/>
      <c r="D127" s="223" t="s">
        <v>135</v>
      </c>
      <c r="E127" s="231" t="s">
        <v>1</v>
      </c>
      <c r="F127" s="232" t="s">
        <v>136</v>
      </c>
      <c r="G127" s="230"/>
      <c r="H127" s="233">
        <v>1</v>
      </c>
      <c r="I127" s="234"/>
      <c r="J127" s="230"/>
      <c r="K127" s="230"/>
      <c r="L127" s="235"/>
      <c r="M127" s="236"/>
      <c r="N127" s="237"/>
      <c r="O127" s="237"/>
      <c r="P127" s="237"/>
      <c r="Q127" s="237"/>
      <c r="R127" s="237"/>
      <c r="S127" s="237"/>
      <c r="T127" s="238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T127" s="239" t="s">
        <v>135</v>
      </c>
      <c r="AU127" s="239" t="s">
        <v>85</v>
      </c>
      <c r="AV127" s="12" t="s">
        <v>87</v>
      </c>
      <c r="AW127" s="12" t="s">
        <v>34</v>
      </c>
      <c r="AX127" s="12" t="s">
        <v>85</v>
      </c>
      <c r="AY127" s="239" t="s">
        <v>119</v>
      </c>
    </row>
    <row r="128" spans="1:65" s="2" customFormat="1" ht="24.15" customHeight="1">
      <c r="A128" s="36"/>
      <c r="B128" s="37"/>
      <c r="C128" s="209" t="s">
        <v>137</v>
      </c>
      <c r="D128" s="209" t="s">
        <v>123</v>
      </c>
      <c r="E128" s="210" t="s">
        <v>138</v>
      </c>
      <c r="F128" s="211" t="s">
        <v>139</v>
      </c>
      <c r="G128" s="212" t="s">
        <v>126</v>
      </c>
      <c r="H128" s="213">
        <v>1</v>
      </c>
      <c r="I128" s="214"/>
      <c r="J128" s="215">
        <f>ROUND(I128*H128,2)</f>
        <v>0</v>
      </c>
      <c r="K128" s="216"/>
      <c r="L128" s="42"/>
      <c r="M128" s="217" t="s">
        <v>1</v>
      </c>
      <c r="N128" s="218" t="s">
        <v>42</v>
      </c>
      <c r="O128" s="89"/>
      <c r="P128" s="219">
        <f>O128*H128</f>
        <v>0</v>
      </c>
      <c r="Q128" s="219">
        <v>0</v>
      </c>
      <c r="R128" s="219">
        <f>Q128*H128</f>
        <v>0</v>
      </c>
      <c r="S128" s="219">
        <v>0</v>
      </c>
      <c r="T128" s="220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21" t="s">
        <v>127</v>
      </c>
      <c r="AT128" s="221" t="s">
        <v>123</v>
      </c>
      <c r="AU128" s="221" t="s">
        <v>85</v>
      </c>
      <c r="AY128" s="15" t="s">
        <v>119</v>
      </c>
      <c r="BE128" s="222">
        <f>IF(N128="základní",J128,0)</f>
        <v>0</v>
      </c>
      <c r="BF128" s="222">
        <f>IF(N128="snížená",J128,0)</f>
        <v>0</v>
      </c>
      <c r="BG128" s="222">
        <f>IF(N128="zákl. přenesená",J128,0)</f>
        <v>0</v>
      </c>
      <c r="BH128" s="222">
        <f>IF(N128="sníž. přenesená",J128,0)</f>
        <v>0</v>
      </c>
      <c r="BI128" s="222">
        <f>IF(N128="nulová",J128,0)</f>
        <v>0</v>
      </c>
      <c r="BJ128" s="15" t="s">
        <v>85</v>
      </c>
      <c r="BK128" s="222">
        <f>ROUND(I128*H128,2)</f>
        <v>0</v>
      </c>
      <c r="BL128" s="15" t="s">
        <v>127</v>
      </c>
      <c r="BM128" s="221" t="s">
        <v>140</v>
      </c>
    </row>
    <row r="129" spans="1:47" s="2" customFormat="1" ht="12">
      <c r="A129" s="36"/>
      <c r="B129" s="37"/>
      <c r="C129" s="38"/>
      <c r="D129" s="223" t="s">
        <v>129</v>
      </c>
      <c r="E129" s="38"/>
      <c r="F129" s="224" t="s">
        <v>139</v>
      </c>
      <c r="G129" s="38"/>
      <c r="H129" s="38"/>
      <c r="I129" s="225"/>
      <c r="J129" s="38"/>
      <c r="K129" s="38"/>
      <c r="L129" s="42"/>
      <c r="M129" s="226"/>
      <c r="N129" s="227"/>
      <c r="O129" s="89"/>
      <c r="P129" s="89"/>
      <c r="Q129" s="89"/>
      <c r="R129" s="89"/>
      <c r="S129" s="89"/>
      <c r="T129" s="90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5" t="s">
        <v>129</v>
      </c>
      <c r="AU129" s="15" t="s">
        <v>85</v>
      </c>
    </row>
    <row r="130" spans="1:47" s="2" customFormat="1" ht="12">
      <c r="A130" s="36"/>
      <c r="B130" s="37"/>
      <c r="C130" s="38"/>
      <c r="D130" s="223" t="s">
        <v>130</v>
      </c>
      <c r="E130" s="38"/>
      <c r="F130" s="228" t="s">
        <v>131</v>
      </c>
      <c r="G130" s="38"/>
      <c r="H130" s="38"/>
      <c r="I130" s="225"/>
      <c r="J130" s="38"/>
      <c r="K130" s="38"/>
      <c r="L130" s="42"/>
      <c r="M130" s="226"/>
      <c r="N130" s="227"/>
      <c r="O130" s="89"/>
      <c r="P130" s="89"/>
      <c r="Q130" s="89"/>
      <c r="R130" s="89"/>
      <c r="S130" s="89"/>
      <c r="T130" s="90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5" t="s">
        <v>130</v>
      </c>
      <c r="AU130" s="15" t="s">
        <v>85</v>
      </c>
    </row>
    <row r="131" spans="1:65" s="2" customFormat="1" ht="16.5" customHeight="1">
      <c r="A131" s="36"/>
      <c r="B131" s="37"/>
      <c r="C131" s="209" t="s">
        <v>122</v>
      </c>
      <c r="D131" s="209" t="s">
        <v>123</v>
      </c>
      <c r="E131" s="210" t="s">
        <v>141</v>
      </c>
      <c r="F131" s="211" t="s">
        <v>142</v>
      </c>
      <c r="G131" s="212" t="s">
        <v>143</v>
      </c>
      <c r="H131" s="213">
        <v>1</v>
      </c>
      <c r="I131" s="214"/>
      <c r="J131" s="215">
        <f>ROUND(I131*H131,2)</f>
        <v>0</v>
      </c>
      <c r="K131" s="216"/>
      <c r="L131" s="42"/>
      <c r="M131" s="217" t="s">
        <v>1</v>
      </c>
      <c r="N131" s="218" t="s">
        <v>42</v>
      </c>
      <c r="O131" s="89"/>
      <c r="P131" s="219">
        <f>O131*H131</f>
        <v>0</v>
      </c>
      <c r="Q131" s="219">
        <v>0</v>
      </c>
      <c r="R131" s="219">
        <f>Q131*H131</f>
        <v>0</v>
      </c>
      <c r="S131" s="219">
        <v>0</v>
      </c>
      <c r="T131" s="220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21" t="s">
        <v>127</v>
      </c>
      <c r="AT131" s="221" t="s">
        <v>123</v>
      </c>
      <c r="AU131" s="221" t="s">
        <v>85</v>
      </c>
      <c r="AY131" s="15" t="s">
        <v>119</v>
      </c>
      <c r="BE131" s="222">
        <f>IF(N131="základní",J131,0)</f>
        <v>0</v>
      </c>
      <c r="BF131" s="222">
        <f>IF(N131="snížená",J131,0)</f>
        <v>0</v>
      </c>
      <c r="BG131" s="222">
        <f>IF(N131="zákl. přenesená",J131,0)</f>
        <v>0</v>
      </c>
      <c r="BH131" s="222">
        <f>IF(N131="sníž. přenesená",J131,0)</f>
        <v>0</v>
      </c>
      <c r="BI131" s="222">
        <f>IF(N131="nulová",J131,0)</f>
        <v>0</v>
      </c>
      <c r="BJ131" s="15" t="s">
        <v>85</v>
      </c>
      <c r="BK131" s="222">
        <f>ROUND(I131*H131,2)</f>
        <v>0</v>
      </c>
      <c r="BL131" s="15" t="s">
        <v>127</v>
      </c>
      <c r="BM131" s="221" t="s">
        <v>144</v>
      </c>
    </row>
    <row r="132" spans="1:47" s="2" customFormat="1" ht="12">
      <c r="A132" s="36"/>
      <c r="B132" s="37"/>
      <c r="C132" s="38"/>
      <c r="D132" s="223" t="s">
        <v>129</v>
      </c>
      <c r="E132" s="38"/>
      <c r="F132" s="224" t="s">
        <v>142</v>
      </c>
      <c r="G132" s="38"/>
      <c r="H132" s="38"/>
      <c r="I132" s="225"/>
      <c r="J132" s="38"/>
      <c r="K132" s="38"/>
      <c r="L132" s="42"/>
      <c r="M132" s="226"/>
      <c r="N132" s="227"/>
      <c r="O132" s="89"/>
      <c r="P132" s="89"/>
      <c r="Q132" s="89"/>
      <c r="R132" s="89"/>
      <c r="S132" s="89"/>
      <c r="T132" s="90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5" t="s">
        <v>129</v>
      </c>
      <c r="AU132" s="15" t="s">
        <v>85</v>
      </c>
    </row>
    <row r="133" spans="1:47" s="2" customFormat="1" ht="12">
      <c r="A133" s="36"/>
      <c r="B133" s="37"/>
      <c r="C133" s="38"/>
      <c r="D133" s="223" t="s">
        <v>130</v>
      </c>
      <c r="E133" s="38"/>
      <c r="F133" s="228" t="s">
        <v>145</v>
      </c>
      <c r="G133" s="38"/>
      <c r="H133" s="38"/>
      <c r="I133" s="225"/>
      <c r="J133" s="38"/>
      <c r="K133" s="38"/>
      <c r="L133" s="42"/>
      <c r="M133" s="226"/>
      <c r="N133" s="227"/>
      <c r="O133" s="89"/>
      <c r="P133" s="89"/>
      <c r="Q133" s="89"/>
      <c r="R133" s="89"/>
      <c r="S133" s="89"/>
      <c r="T133" s="90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5" t="s">
        <v>130</v>
      </c>
      <c r="AU133" s="15" t="s">
        <v>85</v>
      </c>
    </row>
    <row r="134" spans="1:65" s="2" customFormat="1" ht="24.15" customHeight="1">
      <c r="A134" s="36"/>
      <c r="B134" s="37"/>
      <c r="C134" s="209" t="s">
        <v>146</v>
      </c>
      <c r="D134" s="209" t="s">
        <v>123</v>
      </c>
      <c r="E134" s="210" t="s">
        <v>147</v>
      </c>
      <c r="F134" s="211" t="s">
        <v>148</v>
      </c>
      <c r="G134" s="212" t="s">
        <v>143</v>
      </c>
      <c r="H134" s="213">
        <v>1</v>
      </c>
      <c r="I134" s="214"/>
      <c r="J134" s="215">
        <f>ROUND(I134*H134,2)</f>
        <v>0</v>
      </c>
      <c r="K134" s="216"/>
      <c r="L134" s="42"/>
      <c r="M134" s="217" t="s">
        <v>1</v>
      </c>
      <c r="N134" s="218" t="s">
        <v>42</v>
      </c>
      <c r="O134" s="89"/>
      <c r="P134" s="219">
        <f>O134*H134</f>
        <v>0</v>
      </c>
      <c r="Q134" s="219">
        <v>0</v>
      </c>
      <c r="R134" s="219">
        <f>Q134*H134</f>
        <v>0</v>
      </c>
      <c r="S134" s="219">
        <v>0</v>
      </c>
      <c r="T134" s="220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21" t="s">
        <v>127</v>
      </c>
      <c r="AT134" s="221" t="s">
        <v>123</v>
      </c>
      <c r="AU134" s="221" t="s">
        <v>85</v>
      </c>
      <c r="AY134" s="15" t="s">
        <v>119</v>
      </c>
      <c r="BE134" s="222">
        <f>IF(N134="základní",J134,0)</f>
        <v>0</v>
      </c>
      <c r="BF134" s="222">
        <f>IF(N134="snížená",J134,0)</f>
        <v>0</v>
      </c>
      <c r="BG134" s="222">
        <f>IF(N134="zákl. přenesená",J134,0)</f>
        <v>0</v>
      </c>
      <c r="BH134" s="222">
        <f>IF(N134="sníž. přenesená",J134,0)</f>
        <v>0</v>
      </c>
      <c r="BI134" s="222">
        <f>IF(N134="nulová",J134,0)</f>
        <v>0</v>
      </c>
      <c r="BJ134" s="15" t="s">
        <v>85</v>
      </c>
      <c r="BK134" s="222">
        <f>ROUND(I134*H134,2)</f>
        <v>0</v>
      </c>
      <c r="BL134" s="15" t="s">
        <v>127</v>
      </c>
      <c r="BM134" s="221" t="s">
        <v>149</v>
      </c>
    </row>
    <row r="135" spans="1:47" s="2" customFormat="1" ht="12">
      <c r="A135" s="36"/>
      <c r="B135" s="37"/>
      <c r="C135" s="38"/>
      <c r="D135" s="223" t="s">
        <v>129</v>
      </c>
      <c r="E135" s="38"/>
      <c r="F135" s="224" t="s">
        <v>142</v>
      </c>
      <c r="G135" s="38"/>
      <c r="H135" s="38"/>
      <c r="I135" s="225"/>
      <c r="J135" s="38"/>
      <c r="K135" s="38"/>
      <c r="L135" s="42"/>
      <c r="M135" s="226"/>
      <c r="N135" s="227"/>
      <c r="O135" s="89"/>
      <c r="P135" s="89"/>
      <c r="Q135" s="89"/>
      <c r="R135" s="89"/>
      <c r="S135" s="89"/>
      <c r="T135" s="90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5" t="s">
        <v>129</v>
      </c>
      <c r="AU135" s="15" t="s">
        <v>85</v>
      </c>
    </row>
    <row r="136" spans="1:47" s="2" customFormat="1" ht="12">
      <c r="A136" s="36"/>
      <c r="B136" s="37"/>
      <c r="C136" s="38"/>
      <c r="D136" s="223" t="s">
        <v>130</v>
      </c>
      <c r="E136" s="38"/>
      <c r="F136" s="228" t="s">
        <v>145</v>
      </c>
      <c r="G136" s="38"/>
      <c r="H136" s="38"/>
      <c r="I136" s="225"/>
      <c r="J136" s="38"/>
      <c r="K136" s="38"/>
      <c r="L136" s="42"/>
      <c r="M136" s="226"/>
      <c r="N136" s="227"/>
      <c r="O136" s="89"/>
      <c r="P136" s="89"/>
      <c r="Q136" s="89"/>
      <c r="R136" s="89"/>
      <c r="S136" s="89"/>
      <c r="T136" s="90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5" t="s">
        <v>130</v>
      </c>
      <c r="AU136" s="15" t="s">
        <v>85</v>
      </c>
    </row>
    <row r="137" spans="1:65" s="2" customFormat="1" ht="16.5" customHeight="1">
      <c r="A137" s="36"/>
      <c r="B137" s="37"/>
      <c r="C137" s="209" t="s">
        <v>150</v>
      </c>
      <c r="D137" s="209" t="s">
        <v>123</v>
      </c>
      <c r="E137" s="210" t="s">
        <v>151</v>
      </c>
      <c r="F137" s="211" t="s">
        <v>152</v>
      </c>
      <c r="G137" s="212" t="s">
        <v>126</v>
      </c>
      <c r="H137" s="213">
        <v>1</v>
      </c>
      <c r="I137" s="214"/>
      <c r="J137" s="215">
        <f>ROUND(I137*H137,2)</f>
        <v>0</v>
      </c>
      <c r="K137" s="216"/>
      <c r="L137" s="42"/>
      <c r="M137" s="217" t="s">
        <v>1</v>
      </c>
      <c r="N137" s="218" t="s">
        <v>42</v>
      </c>
      <c r="O137" s="89"/>
      <c r="P137" s="219">
        <f>O137*H137</f>
        <v>0</v>
      </c>
      <c r="Q137" s="219">
        <v>0</v>
      </c>
      <c r="R137" s="219">
        <f>Q137*H137</f>
        <v>0</v>
      </c>
      <c r="S137" s="219">
        <v>0</v>
      </c>
      <c r="T137" s="220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21" t="s">
        <v>127</v>
      </c>
      <c r="AT137" s="221" t="s">
        <v>123</v>
      </c>
      <c r="AU137" s="221" t="s">
        <v>85</v>
      </c>
      <c r="AY137" s="15" t="s">
        <v>119</v>
      </c>
      <c r="BE137" s="222">
        <f>IF(N137="základní",J137,0)</f>
        <v>0</v>
      </c>
      <c r="BF137" s="222">
        <f>IF(N137="snížená",J137,0)</f>
        <v>0</v>
      </c>
      <c r="BG137" s="222">
        <f>IF(N137="zákl. přenesená",J137,0)</f>
        <v>0</v>
      </c>
      <c r="BH137" s="222">
        <f>IF(N137="sníž. přenesená",J137,0)</f>
        <v>0</v>
      </c>
      <c r="BI137" s="222">
        <f>IF(N137="nulová",J137,0)</f>
        <v>0</v>
      </c>
      <c r="BJ137" s="15" t="s">
        <v>85</v>
      </c>
      <c r="BK137" s="222">
        <f>ROUND(I137*H137,2)</f>
        <v>0</v>
      </c>
      <c r="BL137" s="15" t="s">
        <v>127</v>
      </c>
      <c r="BM137" s="221" t="s">
        <v>153</v>
      </c>
    </row>
    <row r="138" spans="1:47" s="2" customFormat="1" ht="12">
      <c r="A138" s="36"/>
      <c r="B138" s="37"/>
      <c r="C138" s="38"/>
      <c r="D138" s="223" t="s">
        <v>129</v>
      </c>
      <c r="E138" s="38"/>
      <c r="F138" s="224" t="s">
        <v>152</v>
      </c>
      <c r="G138" s="38"/>
      <c r="H138" s="38"/>
      <c r="I138" s="225"/>
      <c r="J138" s="38"/>
      <c r="K138" s="38"/>
      <c r="L138" s="42"/>
      <c r="M138" s="226"/>
      <c r="N138" s="227"/>
      <c r="O138" s="89"/>
      <c r="P138" s="89"/>
      <c r="Q138" s="89"/>
      <c r="R138" s="89"/>
      <c r="S138" s="89"/>
      <c r="T138" s="90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5" t="s">
        <v>129</v>
      </c>
      <c r="AU138" s="15" t="s">
        <v>85</v>
      </c>
    </row>
    <row r="139" spans="1:47" s="2" customFormat="1" ht="12">
      <c r="A139" s="36"/>
      <c r="B139" s="37"/>
      <c r="C139" s="38"/>
      <c r="D139" s="223" t="s">
        <v>130</v>
      </c>
      <c r="E139" s="38"/>
      <c r="F139" s="228" t="s">
        <v>145</v>
      </c>
      <c r="G139" s="38"/>
      <c r="H139" s="38"/>
      <c r="I139" s="225"/>
      <c r="J139" s="38"/>
      <c r="K139" s="38"/>
      <c r="L139" s="42"/>
      <c r="M139" s="226"/>
      <c r="N139" s="227"/>
      <c r="O139" s="89"/>
      <c r="P139" s="89"/>
      <c r="Q139" s="89"/>
      <c r="R139" s="89"/>
      <c r="S139" s="89"/>
      <c r="T139" s="90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5" t="s">
        <v>130</v>
      </c>
      <c r="AU139" s="15" t="s">
        <v>85</v>
      </c>
    </row>
    <row r="140" spans="1:65" s="2" customFormat="1" ht="24.15" customHeight="1">
      <c r="A140" s="36"/>
      <c r="B140" s="37"/>
      <c r="C140" s="209" t="s">
        <v>154</v>
      </c>
      <c r="D140" s="209" t="s">
        <v>123</v>
      </c>
      <c r="E140" s="210" t="s">
        <v>155</v>
      </c>
      <c r="F140" s="211" t="s">
        <v>156</v>
      </c>
      <c r="G140" s="212" t="s">
        <v>126</v>
      </c>
      <c r="H140" s="213">
        <v>1</v>
      </c>
      <c r="I140" s="214"/>
      <c r="J140" s="215">
        <f>ROUND(I140*H140,2)</f>
        <v>0</v>
      </c>
      <c r="K140" s="216"/>
      <c r="L140" s="42"/>
      <c r="M140" s="217" t="s">
        <v>1</v>
      </c>
      <c r="N140" s="218" t="s">
        <v>42</v>
      </c>
      <c r="O140" s="89"/>
      <c r="P140" s="219">
        <f>O140*H140</f>
        <v>0</v>
      </c>
      <c r="Q140" s="219">
        <v>0</v>
      </c>
      <c r="R140" s="219">
        <f>Q140*H140</f>
        <v>0</v>
      </c>
      <c r="S140" s="219">
        <v>0</v>
      </c>
      <c r="T140" s="220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1" t="s">
        <v>127</v>
      </c>
      <c r="AT140" s="221" t="s">
        <v>123</v>
      </c>
      <c r="AU140" s="221" t="s">
        <v>85</v>
      </c>
      <c r="AY140" s="15" t="s">
        <v>119</v>
      </c>
      <c r="BE140" s="222">
        <f>IF(N140="základní",J140,0)</f>
        <v>0</v>
      </c>
      <c r="BF140" s="222">
        <f>IF(N140="snížená",J140,0)</f>
        <v>0</v>
      </c>
      <c r="BG140" s="222">
        <f>IF(N140="zákl. přenesená",J140,0)</f>
        <v>0</v>
      </c>
      <c r="BH140" s="222">
        <f>IF(N140="sníž. přenesená",J140,0)</f>
        <v>0</v>
      </c>
      <c r="BI140" s="222">
        <f>IF(N140="nulová",J140,0)</f>
        <v>0</v>
      </c>
      <c r="BJ140" s="15" t="s">
        <v>85</v>
      </c>
      <c r="BK140" s="222">
        <f>ROUND(I140*H140,2)</f>
        <v>0</v>
      </c>
      <c r="BL140" s="15" t="s">
        <v>127</v>
      </c>
      <c r="BM140" s="221" t="s">
        <v>157</v>
      </c>
    </row>
    <row r="141" spans="1:47" s="2" customFormat="1" ht="12">
      <c r="A141" s="36"/>
      <c r="B141" s="37"/>
      <c r="C141" s="38"/>
      <c r="D141" s="223" t="s">
        <v>129</v>
      </c>
      <c r="E141" s="38"/>
      <c r="F141" s="224" t="s">
        <v>156</v>
      </c>
      <c r="G141" s="38"/>
      <c r="H141" s="38"/>
      <c r="I141" s="225"/>
      <c r="J141" s="38"/>
      <c r="K141" s="38"/>
      <c r="L141" s="42"/>
      <c r="M141" s="226"/>
      <c r="N141" s="227"/>
      <c r="O141" s="89"/>
      <c r="P141" s="89"/>
      <c r="Q141" s="89"/>
      <c r="R141" s="89"/>
      <c r="S141" s="89"/>
      <c r="T141" s="90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5" t="s">
        <v>129</v>
      </c>
      <c r="AU141" s="15" t="s">
        <v>85</v>
      </c>
    </row>
    <row r="142" spans="1:47" s="2" customFormat="1" ht="12">
      <c r="A142" s="36"/>
      <c r="B142" s="37"/>
      <c r="C142" s="38"/>
      <c r="D142" s="223" t="s">
        <v>130</v>
      </c>
      <c r="E142" s="38"/>
      <c r="F142" s="228" t="s">
        <v>145</v>
      </c>
      <c r="G142" s="38"/>
      <c r="H142" s="38"/>
      <c r="I142" s="225"/>
      <c r="J142" s="38"/>
      <c r="K142" s="38"/>
      <c r="L142" s="42"/>
      <c r="M142" s="226"/>
      <c r="N142" s="227"/>
      <c r="O142" s="89"/>
      <c r="P142" s="89"/>
      <c r="Q142" s="89"/>
      <c r="R142" s="89"/>
      <c r="S142" s="89"/>
      <c r="T142" s="90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5" t="s">
        <v>130</v>
      </c>
      <c r="AU142" s="15" t="s">
        <v>85</v>
      </c>
    </row>
    <row r="143" spans="1:65" s="2" customFormat="1" ht="24.15" customHeight="1">
      <c r="A143" s="36"/>
      <c r="B143" s="37"/>
      <c r="C143" s="209" t="s">
        <v>158</v>
      </c>
      <c r="D143" s="209" t="s">
        <v>123</v>
      </c>
      <c r="E143" s="210" t="s">
        <v>159</v>
      </c>
      <c r="F143" s="211" t="s">
        <v>160</v>
      </c>
      <c r="G143" s="212" t="s">
        <v>126</v>
      </c>
      <c r="H143" s="213">
        <v>1</v>
      </c>
      <c r="I143" s="214"/>
      <c r="J143" s="215">
        <f>ROUND(I143*H143,2)</f>
        <v>0</v>
      </c>
      <c r="K143" s="216"/>
      <c r="L143" s="42"/>
      <c r="M143" s="217" t="s">
        <v>1</v>
      </c>
      <c r="N143" s="218" t="s">
        <v>42</v>
      </c>
      <c r="O143" s="89"/>
      <c r="P143" s="219">
        <f>O143*H143</f>
        <v>0</v>
      </c>
      <c r="Q143" s="219">
        <v>0</v>
      </c>
      <c r="R143" s="219">
        <f>Q143*H143</f>
        <v>0</v>
      </c>
      <c r="S143" s="219">
        <v>0</v>
      </c>
      <c r="T143" s="220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21" t="s">
        <v>127</v>
      </c>
      <c r="AT143" s="221" t="s">
        <v>123</v>
      </c>
      <c r="AU143" s="221" t="s">
        <v>85</v>
      </c>
      <c r="AY143" s="15" t="s">
        <v>119</v>
      </c>
      <c r="BE143" s="222">
        <f>IF(N143="základní",J143,0)</f>
        <v>0</v>
      </c>
      <c r="BF143" s="222">
        <f>IF(N143="snížená",J143,0)</f>
        <v>0</v>
      </c>
      <c r="BG143" s="222">
        <f>IF(N143="zákl. přenesená",J143,0)</f>
        <v>0</v>
      </c>
      <c r="BH143" s="222">
        <f>IF(N143="sníž. přenesená",J143,0)</f>
        <v>0</v>
      </c>
      <c r="BI143" s="222">
        <f>IF(N143="nulová",J143,0)</f>
        <v>0</v>
      </c>
      <c r="BJ143" s="15" t="s">
        <v>85</v>
      </c>
      <c r="BK143" s="222">
        <f>ROUND(I143*H143,2)</f>
        <v>0</v>
      </c>
      <c r="BL143" s="15" t="s">
        <v>127</v>
      </c>
      <c r="BM143" s="221" t="s">
        <v>161</v>
      </c>
    </row>
    <row r="144" spans="1:47" s="2" customFormat="1" ht="12">
      <c r="A144" s="36"/>
      <c r="B144" s="37"/>
      <c r="C144" s="38"/>
      <c r="D144" s="223" t="s">
        <v>129</v>
      </c>
      <c r="E144" s="38"/>
      <c r="F144" s="224" t="s">
        <v>160</v>
      </c>
      <c r="G144" s="38"/>
      <c r="H144" s="38"/>
      <c r="I144" s="225"/>
      <c r="J144" s="38"/>
      <c r="K144" s="38"/>
      <c r="L144" s="42"/>
      <c r="M144" s="226"/>
      <c r="N144" s="227"/>
      <c r="O144" s="89"/>
      <c r="P144" s="89"/>
      <c r="Q144" s="89"/>
      <c r="R144" s="89"/>
      <c r="S144" s="89"/>
      <c r="T144" s="90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5" t="s">
        <v>129</v>
      </c>
      <c r="AU144" s="15" t="s">
        <v>85</v>
      </c>
    </row>
    <row r="145" spans="1:47" s="2" customFormat="1" ht="12">
      <c r="A145" s="36"/>
      <c r="B145" s="37"/>
      <c r="C145" s="38"/>
      <c r="D145" s="223" t="s">
        <v>130</v>
      </c>
      <c r="E145" s="38"/>
      <c r="F145" s="228" t="s">
        <v>162</v>
      </c>
      <c r="G145" s="38"/>
      <c r="H145" s="38"/>
      <c r="I145" s="225"/>
      <c r="J145" s="38"/>
      <c r="K145" s="38"/>
      <c r="L145" s="42"/>
      <c r="M145" s="240"/>
      <c r="N145" s="241"/>
      <c r="O145" s="242"/>
      <c r="P145" s="242"/>
      <c r="Q145" s="242"/>
      <c r="R145" s="242"/>
      <c r="S145" s="242"/>
      <c r="T145" s="243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5" t="s">
        <v>130</v>
      </c>
      <c r="AU145" s="15" t="s">
        <v>85</v>
      </c>
    </row>
    <row r="146" spans="1:31" s="2" customFormat="1" ht="6.95" customHeight="1">
      <c r="A146" s="36"/>
      <c r="B146" s="64"/>
      <c r="C146" s="65"/>
      <c r="D146" s="65"/>
      <c r="E146" s="65"/>
      <c r="F146" s="65"/>
      <c r="G146" s="65"/>
      <c r="H146" s="65"/>
      <c r="I146" s="65"/>
      <c r="J146" s="65"/>
      <c r="K146" s="65"/>
      <c r="L146" s="42"/>
      <c r="M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</row>
  </sheetData>
  <sheetProtection password="CC35" sheet="1" objects="1" scenarios="1" formatColumns="0" formatRows="0" autoFilter="0"/>
  <autoFilter ref="C117:K145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90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87</v>
      </c>
    </row>
    <row r="4" spans="2:46" s="1" customFormat="1" ht="24.95" customHeight="1">
      <c r="B4" s="18"/>
      <c r="D4" s="136" t="s">
        <v>94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16.5" customHeight="1">
      <c r="B7" s="18"/>
      <c r="E7" s="139" t="str">
        <f>'Rekapitulace stavby'!K6</f>
        <v>II/201 Hřebečníky, oprava propustku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95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163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12. 8. 2022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">
        <v>1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">
        <v>26</v>
      </c>
      <c r="F15" s="36"/>
      <c r="G15" s="36"/>
      <c r="H15" s="36"/>
      <c r="I15" s="138" t="s">
        <v>27</v>
      </c>
      <c r="J15" s="141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28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27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30</v>
      </c>
      <c r="E20" s="36"/>
      <c r="F20" s="36"/>
      <c r="G20" s="36"/>
      <c r="H20" s="36"/>
      <c r="I20" s="138" t="s">
        <v>25</v>
      </c>
      <c r="J20" s="141" t="s">
        <v>31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">
        <v>32</v>
      </c>
      <c r="F21" s="36"/>
      <c r="G21" s="36"/>
      <c r="H21" s="36"/>
      <c r="I21" s="138" t="s">
        <v>27</v>
      </c>
      <c r="J21" s="141" t="s">
        <v>33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35</v>
      </c>
      <c r="E23" s="36"/>
      <c r="F23" s="36"/>
      <c r="G23" s="36"/>
      <c r="H23" s="36"/>
      <c r="I23" s="138" t="s">
        <v>25</v>
      </c>
      <c r="J23" s="141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tr">
        <f>IF('Rekapitulace stavby'!E20="","",'Rekapitulace stavby'!E20)</f>
        <v xml:space="preserve"> </v>
      </c>
      <c r="F24" s="36"/>
      <c r="G24" s="36"/>
      <c r="H24" s="36"/>
      <c r="I24" s="138" t="s">
        <v>27</v>
      </c>
      <c r="J24" s="141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36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37</v>
      </c>
      <c r="E30" s="36"/>
      <c r="F30" s="36"/>
      <c r="G30" s="36"/>
      <c r="H30" s="36"/>
      <c r="I30" s="36"/>
      <c r="J30" s="149">
        <f>ROUND(J123,2)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39</v>
      </c>
      <c r="G32" s="36"/>
      <c r="H32" s="36"/>
      <c r="I32" s="150" t="s">
        <v>38</v>
      </c>
      <c r="J32" s="150" t="s">
        <v>40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41</v>
      </c>
      <c r="E33" s="138" t="s">
        <v>42</v>
      </c>
      <c r="F33" s="152">
        <f>ROUND((SUM(BE123:BE166)),2)</f>
        <v>0</v>
      </c>
      <c r="G33" s="36"/>
      <c r="H33" s="36"/>
      <c r="I33" s="153">
        <v>0.21</v>
      </c>
      <c r="J33" s="152">
        <f>ROUND(((SUM(BE123:BE166))*I33),2)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43</v>
      </c>
      <c r="F34" s="152">
        <f>ROUND((SUM(BF123:BF166)),2)</f>
        <v>0</v>
      </c>
      <c r="G34" s="36"/>
      <c r="H34" s="36"/>
      <c r="I34" s="153">
        <v>0.15</v>
      </c>
      <c r="J34" s="152">
        <f>ROUND(((SUM(BF123:BF166))*I34),2)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44</v>
      </c>
      <c r="F35" s="152">
        <f>ROUND((SUM(BG123:BG166)),2)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45</v>
      </c>
      <c r="F36" s="152">
        <f>ROUND((SUM(BH123:BH166)),2)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46</v>
      </c>
      <c r="F37" s="152">
        <f>ROUND((SUM(BI123:BI166)),2)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47</v>
      </c>
      <c r="E39" s="156"/>
      <c r="F39" s="156"/>
      <c r="G39" s="157" t="s">
        <v>48</v>
      </c>
      <c r="H39" s="158" t="s">
        <v>49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50</v>
      </c>
      <c r="E50" s="162"/>
      <c r="F50" s="162"/>
      <c r="G50" s="161" t="s">
        <v>51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52</v>
      </c>
      <c r="E61" s="164"/>
      <c r="F61" s="165" t="s">
        <v>53</v>
      </c>
      <c r="G61" s="163" t="s">
        <v>52</v>
      </c>
      <c r="H61" s="164"/>
      <c r="I61" s="164"/>
      <c r="J61" s="166" t="s">
        <v>53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54</v>
      </c>
      <c r="E65" s="167"/>
      <c r="F65" s="167"/>
      <c r="G65" s="161" t="s">
        <v>55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52</v>
      </c>
      <c r="E76" s="164"/>
      <c r="F76" s="165" t="s">
        <v>53</v>
      </c>
      <c r="G76" s="163" t="s">
        <v>52</v>
      </c>
      <c r="H76" s="164"/>
      <c r="I76" s="164"/>
      <c r="J76" s="166" t="s">
        <v>53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97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2" t="str">
        <f>E7</f>
        <v>II/201 Hřebečníky, oprava propustku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95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101 - Oprava propustku - 1. fáze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 xml:space="preserve"> </v>
      </c>
      <c r="G89" s="38"/>
      <c r="H89" s="38"/>
      <c r="I89" s="30" t="s">
        <v>22</v>
      </c>
      <c r="J89" s="77" t="str">
        <f>IF(J12="","",J12)</f>
        <v>12. 8. 2022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>KSÚS Středočeského kraje</v>
      </c>
      <c r="G91" s="38"/>
      <c r="H91" s="38"/>
      <c r="I91" s="30" t="s">
        <v>30</v>
      </c>
      <c r="J91" s="34" t="str">
        <f>E21</f>
        <v>FORVIA CZ, s.r.o.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28</v>
      </c>
      <c r="D92" s="38"/>
      <c r="E92" s="38"/>
      <c r="F92" s="25" t="str">
        <f>IF(E18="","",E18)</f>
        <v>Vyplň údaj</v>
      </c>
      <c r="G92" s="38"/>
      <c r="H92" s="38"/>
      <c r="I92" s="30" t="s">
        <v>35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98</v>
      </c>
      <c r="D94" s="174"/>
      <c r="E94" s="174"/>
      <c r="F94" s="174"/>
      <c r="G94" s="174"/>
      <c r="H94" s="174"/>
      <c r="I94" s="174"/>
      <c r="J94" s="175" t="s">
        <v>99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100</v>
      </c>
      <c r="D96" s="38"/>
      <c r="E96" s="38"/>
      <c r="F96" s="38"/>
      <c r="G96" s="38"/>
      <c r="H96" s="38"/>
      <c r="I96" s="38"/>
      <c r="J96" s="108">
        <f>J123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101</v>
      </c>
    </row>
    <row r="97" spans="1:31" s="9" customFormat="1" ht="24.95" customHeight="1">
      <c r="A97" s="9"/>
      <c r="B97" s="177"/>
      <c r="C97" s="178"/>
      <c r="D97" s="179" t="s">
        <v>102</v>
      </c>
      <c r="E97" s="180"/>
      <c r="F97" s="180"/>
      <c r="G97" s="180"/>
      <c r="H97" s="180"/>
      <c r="I97" s="180"/>
      <c r="J97" s="181">
        <f>J124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3" customFormat="1" ht="19.9" customHeight="1">
      <c r="A98" s="13"/>
      <c r="B98" s="244"/>
      <c r="C98" s="245"/>
      <c r="D98" s="246" t="s">
        <v>164</v>
      </c>
      <c r="E98" s="247"/>
      <c r="F98" s="247"/>
      <c r="G98" s="247"/>
      <c r="H98" s="247"/>
      <c r="I98" s="247"/>
      <c r="J98" s="248">
        <f>J125</f>
        <v>0</v>
      </c>
      <c r="K98" s="245"/>
      <c r="L98" s="249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</row>
    <row r="99" spans="1:31" s="13" customFormat="1" ht="19.9" customHeight="1">
      <c r="A99" s="13"/>
      <c r="B99" s="244"/>
      <c r="C99" s="245"/>
      <c r="D99" s="246" t="s">
        <v>165</v>
      </c>
      <c r="E99" s="247"/>
      <c r="F99" s="247"/>
      <c r="G99" s="247"/>
      <c r="H99" s="247"/>
      <c r="I99" s="247"/>
      <c r="J99" s="248">
        <f>J134</f>
        <v>0</v>
      </c>
      <c r="K99" s="245"/>
      <c r="L99" s="249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</row>
    <row r="100" spans="1:31" s="13" customFormat="1" ht="19.9" customHeight="1">
      <c r="A100" s="13"/>
      <c r="B100" s="244"/>
      <c r="C100" s="245"/>
      <c r="D100" s="246" t="s">
        <v>166</v>
      </c>
      <c r="E100" s="247"/>
      <c r="F100" s="247"/>
      <c r="G100" s="247"/>
      <c r="H100" s="247"/>
      <c r="I100" s="247"/>
      <c r="J100" s="248">
        <f>J147</f>
        <v>0</v>
      </c>
      <c r="K100" s="245"/>
      <c r="L100" s="249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</row>
    <row r="101" spans="1:31" s="13" customFormat="1" ht="19.9" customHeight="1">
      <c r="A101" s="13"/>
      <c r="B101" s="244"/>
      <c r="C101" s="245"/>
      <c r="D101" s="246" t="s">
        <v>167</v>
      </c>
      <c r="E101" s="247"/>
      <c r="F101" s="247"/>
      <c r="G101" s="247"/>
      <c r="H101" s="247"/>
      <c r="I101" s="247"/>
      <c r="J101" s="248">
        <f>J152</f>
        <v>0</v>
      </c>
      <c r="K101" s="245"/>
      <c r="L101" s="249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</row>
    <row r="102" spans="1:31" s="13" customFormat="1" ht="19.9" customHeight="1">
      <c r="A102" s="13"/>
      <c r="B102" s="244"/>
      <c r="C102" s="245"/>
      <c r="D102" s="246" t="s">
        <v>168</v>
      </c>
      <c r="E102" s="247"/>
      <c r="F102" s="247"/>
      <c r="G102" s="247"/>
      <c r="H102" s="247"/>
      <c r="I102" s="247"/>
      <c r="J102" s="248">
        <f>J157</f>
        <v>0</v>
      </c>
      <c r="K102" s="245"/>
      <c r="L102" s="249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</row>
    <row r="103" spans="1:31" s="9" customFormat="1" ht="24.95" customHeight="1">
      <c r="A103" s="9"/>
      <c r="B103" s="177"/>
      <c r="C103" s="178"/>
      <c r="D103" s="179" t="s">
        <v>103</v>
      </c>
      <c r="E103" s="180"/>
      <c r="F103" s="180"/>
      <c r="G103" s="180"/>
      <c r="H103" s="180"/>
      <c r="I103" s="180"/>
      <c r="J103" s="181">
        <f>J162</f>
        <v>0</v>
      </c>
      <c r="K103" s="178"/>
      <c r="L103" s="18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36"/>
      <c r="B104" s="37"/>
      <c r="C104" s="38"/>
      <c r="D104" s="38"/>
      <c r="E104" s="38"/>
      <c r="F104" s="38"/>
      <c r="G104" s="38"/>
      <c r="H104" s="38"/>
      <c r="I104" s="38"/>
      <c r="J104" s="38"/>
      <c r="K104" s="38"/>
      <c r="L104" s="61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6.95" customHeight="1">
      <c r="A105" s="36"/>
      <c r="B105" s="64"/>
      <c r="C105" s="65"/>
      <c r="D105" s="65"/>
      <c r="E105" s="65"/>
      <c r="F105" s="65"/>
      <c r="G105" s="65"/>
      <c r="H105" s="65"/>
      <c r="I105" s="65"/>
      <c r="J105" s="65"/>
      <c r="K105" s="65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9" spans="1:31" s="2" customFormat="1" ht="6.95" customHeight="1">
      <c r="A109" s="36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24.95" customHeight="1">
      <c r="A110" s="36"/>
      <c r="B110" s="37"/>
      <c r="C110" s="21" t="s">
        <v>104</v>
      </c>
      <c r="D110" s="38"/>
      <c r="E110" s="38"/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6.95" customHeight="1">
      <c r="A111" s="36"/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16</v>
      </c>
      <c r="D112" s="38"/>
      <c r="E112" s="38"/>
      <c r="F112" s="38"/>
      <c r="G112" s="38"/>
      <c r="H112" s="38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6.5" customHeight="1">
      <c r="A113" s="36"/>
      <c r="B113" s="37"/>
      <c r="C113" s="38"/>
      <c r="D113" s="38"/>
      <c r="E113" s="172" t="str">
        <f>E7</f>
        <v>II/201 Hřebečníky, oprava propustku</v>
      </c>
      <c r="F113" s="30"/>
      <c r="G113" s="30"/>
      <c r="H113" s="30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0" t="s">
        <v>95</v>
      </c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6.5" customHeight="1">
      <c r="A115" s="36"/>
      <c r="B115" s="37"/>
      <c r="C115" s="38"/>
      <c r="D115" s="38"/>
      <c r="E115" s="74" t="str">
        <f>E9</f>
        <v>101 - Oprava propustku - 1. fáze</v>
      </c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2" customHeight="1">
      <c r="A117" s="36"/>
      <c r="B117" s="37"/>
      <c r="C117" s="30" t="s">
        <v>20</v>
      </c>
      <c r="D117" s="38"/>
      <c r="E117" s="38"/>
      <c r="F117" s="25" t="str">
        <f>F12</f>
        <v xml:space="preserve"> </v>
      </c>
      <c r="G117" s="38"/>
      <c r="H117" s="38"/>
      <c r="I117" s="30" t="s">
        <v>22</v>
      </c>
      <c r="J117" s="77" t="str">
        <f>IF(J12="","",J12)</f>
        <v>12. 8. 2022</v>
      </c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6.95" customHeight="1">
      <c r="A118" s="36"/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5.15" customHeight="1">
      <c r="A119" s="36"/>
      <c r="B119" s="37"/>
      <c r="C119" s="30" t="s">
        <v>24</v>
      </c>
      <c r="D119" s="38"/>
      <c r="E119" s="38"/>
      <c r="F119" s="25" t="str">
        <f>E15</f>
        <v>KSÚS Středočeského kraje</v>
      </c>
      <c r="G119" s="38"/>
      <c r="H119" s="38"/>
      <c r="I119" s="30" t="s">
        <v>30</v>
      </c>
      <c r="J119" s="34" t="str">
        <f>E21</f>
        <v>FORVIA CZ, s.r.o.</v>
      </c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15" customHeight="1">
      <c r="A120" s="36"/>
      <c r="B120" s="37"/>
      <c r="C120" s="30" t="s">
        <v>28</v>
      </c>
      <c r="D120" s="38"/>
      <c r="E120" s="38"/>
      <c r="F120" s="25" t="str">
        <f>IF(E18="","",E18)</f>
        <v>Vyplň údaj</v>
      </c>
      <c r="G120" s="38"/>
      <c r="H120" s="38"/>
      <c r="I120" s="30" t="s">
        <v>35</v>
      </c>
      <c r="J120" s="34" t="str">
        <f>E24</f>
        <v xml:space="preserve"> </v>
      </c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0.3" customHeight="1">
      <c r="A121" s="36"/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10" customFormat="1" ht="29.25" customHeight="1">
      <c r="A122" s="183"/>
      <c r="B122" s="184"/>
      <c r="C122" s="185" t="s">
        <v>105</v>
      </c>
      <c r="D122" s="186" t="s">
        <v>62</v>
      </c>
      <c r="E122" s="186" t="s">
        <v>58</v>
      </c>
      <c r="F122" s="186" t="s">
        <v>59</v>
      </c>
      <c r="G122" s="186" t="s">
        <v>106</v>
      </c>
      <c r="H122" s="186" t="s">
        <v>107</v>
      </c>
      <c r="I122" s="186" t="s">
        <v>108</v>
      </c>
      <c r="J122" s="187" t="s">
        <v>99</v>
      </c>
      <c r="K122" s="188" t="s">
        <v>109</v>
      </c>
      <c r="L122" s="189"/>
      <c r="M122" s="98" t="s">
        <v>1</v>
      </c>
      <c r="N122" s="99" t="s">
        <v>41</v>
      </c>
      <c r="O122" s="99" t="s">
        <v>110</v>
      </c>
      <c r="P122" s="99" t="s">
        <v>111</v>
      </c>
      <c r="Q122" s="99" t="s">
        <v>112</v>
      </c>
      <c r="R122" s="99" t="s">
        <v>113</v>
      </c>
      <c r="S122" s="99" t="s">
        <v>114</v>
      </c>
      <c r="T122" s="100" t="s">
        <v>115</v>
      </c>
      <c r="U122" s="183"/>
      <c r="V122" s="183"/>
      <c r="W122" s="183"/>
      <c r="X122" s="183"/>
      <c r="Y122" s="183"/>
      <c r="Z122" s="183"/>
      <c r="AA122" s="183"/>
      <c r="AB122" s="183"/>
      <c r="AC122" s="183"/>
      <c r="AD122" s="183"/>
      <c r="AE122" s="183"/>
    </row>
    <row r="123" spans="1:63" s="2" customFormat="1" ht="22.8" customHeight="1">
      <c r="A123" s="36"/>
      <c r="B123" s="37"/>
      <c r="C123" s="105" t="s">
        <v>116</v>
      </c>
      <c r="D123" s="38"/>
      <c r="E123" s="38"/>
      <c r="F123" s="38"/>
      <c r="G123" s="38"/>
      <c r="H123" s="38"/>
      <c r="I123" s="38"/>
      <c r="J123" s="190">
        <f>BK123</f>
        <v>0</v>
      </c>
      <c r="K123" s="38"/>
      <c r="L123" s="42"/>
      <c r="M123" s="101"/>
      <c r="N123" s="191"/>
      <c r="O123" s="102"/>
      <c r="P123" s="192">
        <f>P124+P162</f>
        <v>0</v>
      </c>
      <c r="Q123" s="102"/>
      <c r="R123" s="192">
        <f>R124+R162</f>
        <v>0</v>
      </c>
      <c r="S123" s="102"/>
      <c r="T123" s="193">
        <f>T124+T162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5" t="s">
        <v>76</v>
      </c>
      <c r="AU123" s="15" t="s">
        <v>101</v>
      </c>
      <c r="BK123" s="194">
        <f>BK124+BK162</f>
        <v>0</v>
      </c>
    </row>
    <row r="124" spans="1:63" s="11" customFormat="1" ht="25.9" customHeight="1">
      <c r="A124" s="11"/>
      <c r="B124" s="195"/>
      <c r="C124" s="196"/>
      <c r="D124" s="197" t="s">
        <v>76</v>
      </c>
      <c r="E124" s="198" t="s">
        <v>117</v>
      </c>
      <c r="F124" s="198" t="s">
        <v>118</v>
      </c>
      <c r="G124" s="196"/>
      <c r="H124" s="196"/>
      <c r="I124" s="199"/>
      <c r="J124" s="200">
        <f>BK124</f>
        <v>0</v>
      </c>
      <c r="K124" s="196"/>
      <c r="L124" s="201"/>
      <c r="M124" s="202"/>
      <c r="N124" s="203"/>
      <c r="O124" s="203"/>
      <c r="P124" s="204">
        <f>P125+P134+P147+P152+P157</f>
        <v>0</v>
      </c>
      <c r="Q124" s="203"/>
      <c r="R124" s="204">
        <f>R125+R134+R147+R152+R157</f>
        <v>0</v>
      </c>
      <c r="S124" s="203"/>
      <c r="T124" s="205">
        <f>T125+T134+T147+T152+T157</f>
        <v>0</v>
      </c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R124" s="206" t="s">
        <v>85</v>
      </c>
      <c r="AT124" s="207" t="s">
        <v>76</v>
      </c>
      <c r="AU124" s="207" t="s">
        <v>77</v>
      </c>
      <c r="AY124" s="206" t="s">
        <v>119</v>
      </c>
      <c r="BK124" s="208">
        <f>BK125+BK134+BK147+BK152+BK157</f>
        <v>0</v>
      </c>
    </row>
    <row r="125" spans="1:63" s="11" customFormat="1" ht="22.8" customHeight="1">
      <c r="A125" s="11"/>
      <c r="B125" s="195"/>
      <c r="C125" s="196"/>
      <c r="D125" s="197" t="s">
        <v>76</v>
      </c>
      <c r="E125" s="250" t="s">
        <v>85</v>
      </c>
      <c r="F125" s="250" t="s">
        <v>169</v>
      </c>
      <c r="G125" s="196"/>
      <c r="H125" s="196"/>
      <c r="I125" s="199"/>
      <c r="J125" s="251">
        <f>BK125</f>
        <v>0</v>
      </c>
      <c r="K125" s="196"/>
      <c r="L125" s="201"/>
      <c r="M125" s="202"/>
      <c r="N125" s="203"/>
      <c r="O125" s="203"/>
      <c r="P125" s="204">
        <f>SUM(P126:P133)</f>
        <v>0</v>
      </c>
      <c r="Q125" s="203"/>
      <c r="R125" s="204">
        <f>SUM(R126:R133)</f>
        <v>0</v>
      </c>
      <c r="S125" s="203"/>
      <c r="T125" s="205">
        <f>SUM(T126:T133)</f>
        <v>0</v>
      </c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R125" s="206" t="s">
        <v>85</v>
      </c>
      <c r="AT125" s="207" t="s">
        <v>76</v>
      </c>
      <c r="AU125" s="207" t="s">
        <v>85</v>
      </c>
      <c r="AY125" s="206" t="s">
        <v>119</v>
      </c>
      <c r="BK125" s="208">
        <f>SUM(BK126:BK133)</f>
        <v>0</v>
      </c>
    </row>
    <row r="126" spans="1:65" s="2" customFormat="1" ht="16.5" customHeight="1">
      <c r="A126" s="36"/>
      <c r="B126" s="37"/>
      <c r="C126" s="209" t="s">
        <v>85</v>
      </c>
      <c r="D126" s="209" t="s">
        <v>123</v>
      </c>
      <c r="E126" s="210" t="s">
        <v>170</v>
      </c>
      <c r="F126" s="211" t="s">
        <v>171</v>
      </c>
      <c r="G126" s="212" t="s">
        <v>172</v>
      </c>
      <c r="H126" s="213">
        <v>168</v>
      </c>
      <c r="I126" s="214"/>
      <c r="J126" s="215">
        <f>ROUND(I126*H126,2)</f>
        <v>0</v>
      </c>
      <c r="K126" s="216"/>
      <c r="L126" s="42"/>
      <c r="M126" s="217" t="s">
        <v>1</v>
      </c>
      <c r="N126" s="218" t="s">
        <v>42</v>
      </c>
      <c r="O126" s="89"/>
      <c r="P126" s="219">
        <f>O126*H126</f>
        <v>0</v>
      </c>
      <c r="Q126" s="219">
        <v>0</v>
      </c>
      <c r="R126" s="219">
        <f>Q126*H126</f>
        <v>0</v>
      </c>
      <c r="S126" s="219">
        <v>0</v>
      </c>
      <c r="T126" s="220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21" t="s">
        <v>122</v>
      </c>
      <c r="AT126" s="221" t="s">
        <v>123</v>
      </c>
      <c r="AU126" s="221" t="s">
        <v>87</v>
      </c>
      <c r="AY126" s="15" t="s">
        <v>119</v>
      </c>
      <c r="BE126" s="222">
        <f>IF(N126="základní",J126,0)</f>
        <v>0</v>
      </c>
      <c r="BF126" s="222">
        <f>IF(N126="snížená",J126,0)</f>
        <v>0</v>
      </c>
      <c r="BG126" s="222">
        <f>IF(N126="zákl. přenesená",J126,0)</f>
        <v>0</v>
      </c>
      <c r="BH126" s="222">
        <f>IF(N126="sníž. přenesená",J126,0)</f>
        <v>0</v>
      </c>
      <c r="BI126" s="222">
        <f>IF(N126="nulová",J126,0)</f>
        <v>0</v>
      </c>
      <c r="BJ126" s="15" t="s">
        <v>85</v>
      </c>
      <c r="BK126" s="222">
        <f>ROUND(I126*H126,2)</f>
        <v>0</v>
      </c>
      <c r="BL126" s="15" t="s">
        <v>122</v>
      </c>
      <c r="BM126" s="221" t="s">
        <v>173</v>
      </c>
    </row>
    <row r="127" spans="1:47" s="2" customFormat="1" ht="12">
      <c r="A127" s="36"/>
      <c r="B127" s="37"/>
      <c r="C127" s="38"/>
      <c r="D127" s="223" t="s">
        <v>129</v>
      </c>
      <c r="E127" s="38"/>
      <c r="F127" s="224" t="s">
        <v>171</v>
      </c>
      <c r="G127" s="38"/>
      <c r="H127" s="38"/>
      <c r="I127" s="225"/>
      <c r="J127" s="38"/>
      <c r="K127" s="38"/>
      <c r="L127" s="42"/>
      <c r="M127" s="226"/>
      <c r="N127" s="227"/>
      <c r="O127" s="89"/>
      <c r="P127" s="89"/>
      <c r="Q127" s="89"/>
      <c r="R127" s="89"/>
      <c r="S127" s="89"/>
      <c r="T127" s="90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5" t="s">
        <v>129</v>
      </c>
      <c r="AU127" s="15" t="s">
        <v>87</v>
      </c>
    </row>
    <row r="128" spans="1:47" s="2" customFormat="1" ht="12">
      <c r="A128" s="36"/>
      <c r="B128" s="37"/>
      <c r="C128" s="38"/>
      <c r="D128" s="223" t="s">
        <v>130</v>
      </c>
      <c r="E128" s="38"/>
      <c r="F128" s="228" t="s">
        <v>174</v>
      </c>
      <c r="G128" s="38"/>
      <c r="H128" s="38"/>
      <c r="I128" s="225"/>
      <c r="J128" s="38"/>
      <c r="K128" s="38"/>
      <c r="L128" s="42"/>
      <c r="M128" s="226"/>
      <c r="N128" s="227"/>
      <c r="O128" s="89"/>
      <c r="P128" s="89"/>
      <c r="Q128" s="89"/>
      <c r="R128" s="89"/>
      <c r="S128" s="89"/>
      <c r="T128" s="90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5" t="s">
        <v>130</v>
      </c>
      <c r="AU128" s="15" t="s">
        <v>87</v>
      </c>
    </row>
    <row r="129" spans="1:51" s="12" customFormat="1" ht="12">
      <c r="A129" s="12"/>
      <c r="B129" s="229"/>
      <c r="C129" s="230"/>
      <c r="D129" s="223" t="s">
        <v>135</v>
      </c>
      <c r="E129" s="231" t="s">
        <v>1</v>
      </c>
      <c r="F129" s="232" t="s">
        <v>175</v>
      </c>
      <c r="G129" s="230"/>
      <c r="H129" s="233">
        <v>168</v>
      </c>
      <c r="I129" s="234"/>
      <c r="J129" s="230"/>
      <c r="K129" s="230"/>
      <c r="L129" s="235"/>
      <c r="M129" s="236"/>
      <c r="N129" s="237"/>
      <c r="O129" s="237"/>
      <c r="P129" s="237"/>
      <c r="Q129" s="237"/>
      <c r="R129" s="237"/>
      <c r="S129" s="237"/>
      <c r="T129" s="238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T129" s="239" t="s">
        <v>135</v>
      </c>
      <c r="AU129" s="239" t="s">
        <v>87</v>
      </c>
      <c r="AV129" s="12" t="s">
        <v>87</v>
      </c>
      <c r="AW129" s="12" t="s">
        <v>34</v>
      </c>
      <c r="AX129" s="12" t="s">
        <v>85</v>
      </c>
      <c r="AY129" s="239" t="s">
        <v>119</v>
      </c>
    </row>
    <row r="130" spans="1:65" s="2" customFormat="1" ht="24.15" customHeight="1">
      <c r="A130" s="36"/>
      <c r="B130" s="37"/>
      <c r="C130" s="209" t="s">
        <v>87</v>
      </c>
      <c r="D130" s="209" t="s">
        <v>123</v>
      </c>
      <c r="E130" s="210" t="s">
        <v>176</v>
      </c>
      <c r="F130" s="211" t="s">
        <v>177</v>
      </c>
      <c r="G130" s="212" t="s">
        <v>178</v>
      </c>
      <c r="H130" s="213">
        <v>13.5</v>
      </c>
      <c r="I130" s="214"/>
      <c r="J130" s="215">
        <f>ROUND(I130*H130,2)</f>
        <v>0</v>
      </c>
      <c r="K130" s="216"/>
      <c r="L130" s="42"/>
      <c r="M130" s="217" t="s">
        <v>1</v>
      </c>
      <c r="N130" s="218" t="s">
        <v>42</v>
      </c>
      <c r="O130" s="89"/>
      <c r="P130" s="219">
        <f>O130*H130</f>
        <v>0</v>
      </c>
      <c r="Q130" s="219">
        <v>0</v>
      </c>
      <c r="R130" s="219">
        <f>Q130*H130</f>
        <v>0</v>
      </c>
      <c r="S130" s="219">
        <v>0</v>
      </c>
      <c r="T130" s="220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21" t="s">
        <v>122</v>
      </c>
      <c r="AT130" s="221" t="s">
        <v>123</v>
      </c>
      <c r="AU130" s="221" t="s">
        <v>87</v>
      </c>
      <c r="AY130" s="15" t="s">
        <v>119</v>
      </c>
      <c r="BE130" s="222">
        <f>IF(N130="základní",J130,0)</f>
        <v>0</v>
      </c>
      <c r="BF130" s="222">
        <f>IF(N130="snížená",J130,0)</f>
        <v>0</v>
      </c>
      <c r="BG130" s="222">
        <f>IF(N130="zákl. přenesená",J130,0)</f>
        <v>0</v>
      </c>
      <c r="BH130" s="222">
        <f>IF(N130="sníž. přenesená",J130,0)</f>
        <v>0</v>
      </c>
      <c r="BI130" s="222">
        <f>IF(N130="nulová",J130,0)</f>
        <v>0</v>
      </c>
      <c r="BJ130" s="15" t="s">
        <v>85</v>
      </c>
      <c r="BK130" s="222">
        <f>ROUND(I130*H130,2)</f>
        <v>0</v>
      </c>
      <c r="BL130" s="15" t="s">
        <v>122</v>
      </c>
      <c r="BM130" s="221" t="s">
        <v>179</v>
      </c>
    </row>
    <row r="131" spans="1:47" s="2" customFormat="1" ht="12">
      <c r="A131" s="36"/>
      <c r="B131" s="37"/>
      <c r="C131" s="38"/>
      <c r="D131" s="223" t="s">
        <v>129</v>
      </c>
      <c r="E131" s="38"/>
      <c r="F131" s="224" t="s">
        <v>177</v>
      </c>
      <c r="G131" s="38"/>
      <c r="H131" s="38"/>
      <c r="I131" s="225"/>
      <c r="J131" s="38"/>
      <c r="K131" s="38"/>
      <c r="L131" s="42"/>
      <c r="M131" s="226"/>
      <c r="N131" s="227"/>
      <c r="O131" s="89"/>
      <c r="P131" s="89"/>
      <c r="Q131" s="89"/>
      <c r="R131" s="89"/>
      <c r="S131" s="89"/>
      <c r="T131" s="90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5" t="s">
        <v>129</v>
      </c>
      <c r="AU131" s="15" t="s">
        <v>87</v>
      </c>
    </row>
    <row r="132" spans="1:47" s="2" customFormat="1" ht="12">
      <c r="A132" s="36"/>
      <c r="B132" s="37"/>
      <c r="C132" s="38"/>
      <c r="D132" s="223" t="s">
        <v>130</v>
      </c>
      <c r="E132" s="38"/>
      <c r="F132" s="228" t="s">
        <v>180</v>
      </c>
      <c r="G132" s="38"/>
      <c r="H132" s="38"/>
      <c r="I132" s="225"/>
      <c r="J132" s="38"/>
      <c r="K132" s="38"/>
      <c r="L132" s="42"/>
      <c r="M132" s="226"/>
      <c r="N132" s="227"/>
      <c r="O132" s="89"/>
      <c r="P132" s="89"/>
      <c r="Q132" s="89"/>
      <c r="R132" s="89"/>
      <c r="S132" s="89"/>
      <c r="T132" s="90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5" t="s">
        <v>130</v>
      </c>
      <c r="AU132" s="15" t="s">
        <v>87</v>
      </c>
    </row>
    <row r="133" spans="1:51" s="12" customFormat="1" ht="12">
      <c r="A133" s="12"/>
      <c r="B133" s="229"/>
      <c r="C133" s="230"/>
      <c r="D133" s="223" t="s">
        <v>135</v>
      </c>
      <c r="E133" s="231" t="s">
        <v>1</v>
      </c>
      <c r="F133" s="232" t="s">
        <v>181</v>
      </c>
      <c r="G133" s="230"/>
      <c r="H133" s="233">
        <v>13.5</v>
      </c>
      <c r="I133" s="234"/>
      <c r="J133" s="230"/>
      <c r="K133" s="230"/>
      <c r="L133" s="235"/>
      <c r="M133" s="236"/>
      <c r="N133" s="237"/>
      <c r="O133" s="237"/>
      <c r="P133" s="237"/>
      <c r="Q133" s="237"/>
      <c r="R133" s="237"/>
      <c r="S133" s="237"/>
      <c r="T133" s="238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T133" s="239" t="s">
        <v>135</v>
      </c>
      <c r="AU133" s="239" t="s">
        <v>87</v>
      </c>
      <c r="AV133" s="12" t="s">
        <v>87</v>
      </c>
      <c r="AW133" s="12" t="s">
        <v>34</v>
      </c>
      <c r="AX133" s="12" t="s">
        <v>85</v>
      </c>
      <c r="AY133" s="239" t="s">
        <v>119</v>
      </c>
    </row>
    <row r="134" spans="1:63" s="11" customFormat="1" ht="22.8" customHeight="1">
      <c r="A134" s="11"/>
      <c r="B134" s="195"/>
      <c r="C134" s="196"/>
      <c r="D134" s="197" t="s">
        <v>76</v>
      </c>
      <c r="E134" s="250" t="s">
        <v>87</v>
      </c>
      <c r="F134" s="250" t="s">
        <v>182</v>
      </c>
      <c r="G134" s="196"/>
      <c r="H134" s="196"/>
      <c r="I134" s="199"/>
      <c r="J134" s="251">
        <f>BK134</f>
        <v>0</v>
      </c>
      <c r="K134" s="196"/>
      <c r="L134" s="201"/>
      <c r="M134" s="202"/>
      <c r="N134" s="203"/>
      <c r="O134" s="203"/>
      <c r="P134" s="204">
        <f>SUM(P135:P146)</f>
        <v>0</v>
      </c>
      <c r="Q134" s="203"/>
      <c r="R134" s="204">
        <f>SUM(R135:R146)</f>
        <v>0</v>
      </c>
      <c r="S134" s="203"/>
      <c r="T134" s="205">
        <f>SUM(T135:T146)</f>
        <v>0</v>
      </c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R134" s="206" t="s">
        <v>85</v>
      </c>
      <c r="AT134" s="207" t="s">
        <v>76</v>
      </c>
      <c r="AU134" s="207" t="s">
        <v>85</v>
      </c>
      <c r="AY134" s="206" t="s">
        <v>119</v>
      </c>
      <c r="BK134" s="208">
        <f>SUM(BK135:BK146)</f>
        <v>0</v>
      </c>
    </row>
    <row r="135" spans="1:65" s="2" customFormat="1" ht="24.15" customHeight="1">
      <c r="A135" s="36"/>
      <c r="B135" s="37"/>
      <c r="C135" s="209" t="s">
        <v>137</v>
      </c>
      <c r="D135" s="209" t="s">
        <v>123</v>
      </c>
      <c r="E135" s="210" t="s">
        <v>183</v>
      </c>
      <c r="F135" s="211" t="s">
        <v>184</v>
      </c>
      <c r="G135" s="212" t="s">
        <v>185</v>
      </c>
      <c r="H135" s="213">
        <v>7</v>
      </c>
      <c r="I135" s="214"/>
      <c r="J135" s="215">
        <f>ROUND(I135*H135,2)</f>
        <v>0</v>
      </c>
      <c r="K135" s="216"/>
      <c r="L135" s="42"/>
      <c r="M135" s="217" t="s">
        <v>1</v>
      </c>
      <c r="N135" s="218" t="s">
        <v>42</v>
      </c>
      <c r="O135" s="89"/>
      <c r="P135" s="219">
        <f>O135*H135</f>
        <v>0</v>
      </c>
      <c r="Q135" s="219">
        <v>0</v>
      </c>
      <c r="R135" s="219">
        <f>Q135*H135</f>
        <v>0</v>
      </c>
      <c r="S135" s="219">
        <v>0</v>
      </c>
      <c r="T135" s="220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21" t="s">
        <v>122</v>
      </c>
      <c r="AT135" s="221" t="s">
        <v>123</v>
      </c>
      <c r="AU135" s="221" t="s">
        <v>87</v>
      </c>
      <c r="AY135" s="15" t="s">
        <v>119</v>
      </c>
      <c r="BE135" s="222">
        <f>IF(N135="základní",J135,0)</f>
        <v>0</v>
      </c>
      <c r="BF135" s="222">
        <f>IF(N135="snížená",J135,0)</f>
        <v>0</v>
      </c>
      <c r="BG135" s="222">
        <f>IF(N135="zákl. přenesená",J135,0)</f>
        <v>0</v>
      </c>
      <c r="BH135" s="222">
        <f>IF(N135="sníž. přenesená",J135,0)</f>
        <v>0</v>
      </c>
      <c r="BI135" s="222">
        <f>IF(N135="nulová",J135,0)</f>
        <v>0</v>
      </c>
      <c r="BJ135" s="15" t="s">
        <v>85</v>
      </c>
      <c r="BK135" s="222">
        <f>ROUND(I135*H135,2)</f>
        <v>0</v>
      </c>
      <c r="BL135" s="15" t="s">
        <v>122</v>
      </c>
      <c r="BM135" s="221" t="s">
        <v>186</v>
      </c>
    </row>
    <row r="136" spans="1:47" s="2" customFormat="1" ht="12">
      <c r="A136" s="36"/>
      <c r="B136" s="37"/>
      <c r="C136" s="38"/>
      <c r="D136" s="223" t="s">
        <v>129</v>
      </c>
      <c r="E136" s="38"/>
      <c r="F136" s="224" t="s">
        <v>184</v>
      </c>
      <c r="G136" s="38"/>
      <c r="H136" s="38"/>
      <c r="I136" s="225"/>
      <c r="J136" s="38"/>
      <c r="K136" s="38"/>
      <c r="L136" s="42"/>
      <c r="M136" s="226"/>
      <c r="N136" s="227"/>
      <c r="O136" s="89"/>
      <c r="P136" s="89"/>
      <c r="Q136" s="89"/>
      <c r="R136" s="89"/>
      <c r="S136" s="89"/>
      <c r="T136" s="90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5" t="s">
        <v>129</v>
      </c>
      <c r="AU136" s="15" t="s">
        <v>87</v>
      </c>
    </row>
    <row r="137" spans="1:47" s="2" customFormat="1" ht="12">
      <c r="A137" s="36"/>
      <c r="B137" s="37"/>
      <c r="C137" s="38"/>
      <c r="D137" s="223" t="s">
        <v>130</v>
      </c>
      <c r="E137" s="38"/>
      <c r="F137" s="228" t="s">
        <v>187</v>
      </c>
      <c r="G137" s="38"/>
      <c r="H137" s="38"/>
      <c r="I137" s="225"/>
      <c r="J137" s="38"/>
      <c r="K137" s="38"/>
      <c r="L137" s="42"/>
      <c r="M137" s="226"/>
      <c r="N137" s="227"/>
      <c r="O137" s="89"/>
      <c r="P137" s="89"/>
      <c r="Q137" s="89"/>
      <c r="R137" s="89"/>
      <c r="S137" s="89"/>
      <c r="T137" s="90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5" t="s">
        <v>130</v>
      </c>
      <c r="AU137" s="15" t="s">
        <v>87</v>
      </c>
    </row>
    <row r="138" spans="1:51" s="12" customFormat="1" ht="12">
      <c r="A138" s="12"/>
      <c r="B138" s="229"/>
      <c r="C138" s="230"/>
      <c r="D138" s="223" t="s">
        <v>135</v>
      </c>
      <c r="E138" s="231" t="s">
        <v>1</v>
      </c>
      <c r="F138" s="232" t="s">
        <v>188</v>
      </c>
      <c r="G138" s="230"/>
      <c r="H138" s="233">
        <v>7</v>
      </c>
      <c r="I138" s="234"/>
      <c r="J138" s="230"/>
      <c r="K138" s="230"/>
      <c r="L138" s="235"/>
      <c r="M138" s="236"/>
      <c r="N138" s="237"/>
      <c r="O138" s="237"/>
      <c r="P138" s="237"/>
      <c r="Q138" s="237"/>
      <c r="R138" s="237"/>
      <c r="S138" s="237"/>
      <c r="T138" s="238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T138" s="239" t="s">
        <v>135</v>
      </c>
      <c r="AU138" s="239" t="s">
        <v>87</v>
      </c>
      <c r="AV138" s="12" t="s">
        <v>87</v>
      </c>
      <c r="AW138" s="12" t="s">
        <v>34</v>
      </c>
      <c r="AX138" s="12" t="s">
        <v>85</v>
      </c>
      <c r="AY138" s="239" t="s">
        <v>119</v>
      </c>
    </row>
    <row r="139" spans="1:65" s="2" customFormat="1" ht="24.15" customHeight="1">
      <c r="A139" s="36"/>
      <c r="B139" s="37"/>
      <c r="C139" s="209" t="s">
        <v>122</v>
      </c>
      <c r="D139" s="209" t="s">
        <v>123</v>
      </c>
      <c r="E139" s="210" t="s">
        <v>189</v>
      </c>
      <c r="F139" s="211" t="s">
        <v>190</v>
      </c>
      <c r="G139" s="212" t="s">
        <v>178</v>
      </c>
      <c r="H139" s="213">
        <v>5</v>
      </c>
      <c r="I139" s="214"/>
      <c r="J139" s="215">
        <f>ROUND(I139*H139,2)</f>
        <v>0</v>
      </c>
      <c r="K139" s="216"/>
      <c r="L139" s="42"/>
      <c r="M139" s="217" t="s">
        <v>1</v>
      </c>
      <c r="N139" s="218" t="s">
        <v>42</v>
      </c>
      <c r="O139" s="89"/>
      <c r="P139" s="219">
        <f>O139*H139</f>
        <v>0</v>
      </c>
      <c r="Q139" s="219">
        <v>0</v>
      </c>
      <c r="R139" s="219">
        <f>Q139*H139</f>
        <v>0</v>
      </c>
      <c r="S139" s="219">
        <v>0</v>
      </c>
      <c r="T139" s="220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1" t="s">
        <v>122</v>
      </c>
      <c r="AT139" s="221" t="s">
        <v>123</v>
      </c>
      <c r="AU139" s="221" t="s">
        <v>87</v>
      </c>
      <c r="AY139" s="15" t="s">
        <v>119</v>
      </c>
      <c r="BE139" s="222">
        <f>IF(N139="základní",J139,0)</f>
        <v>0</v>
      </c>
      <c r="BF139" s="222">
        <f>IF(N139="snížená",J139,0)</f>
        <v>0</v>
      </c>
      <c r="BG139" s="222">
        <f>IF(N139="zákl. přenesená",J139,0)</f>
        <v>0</v>
      </c>
      <c r="BH139" s="222">
        <f>IF(N139="sníž. přenesená",J139,0)</f>
        <v>0</v>
      </c>
      <c r="BI139" s="222">
        <f>IF(N139="nulová",J139,0)</f>
        <v>0</v>
      </c>
      <c r="BJ139" s="15" t="s">
        <v>85</v>
      </c>
      <c r="BK139" s="222">
        <f>ROUND(I139*H139,2)</f>
        <v>0</v>
      </c>
      <c r="BL139" s="15" t="s">
        <v>122</v>
      </c>
      <c r="BM139" s="221" t="s">
        <v>191</v>
      </c>
    </row>
    <row r="140" spans="1:47" s="2" customFormat="1" ht="12">
      <c r="A140" s="36"/>
      <c r="B140" s="37"/>
      <c r="C140" s="38"/>
      <c r="D140" s="223" t="s">
        <v>129</v>
      </c>
      <c r="E140" s="38"/>
      <c r="F140" s="224" t="s">
        <v>190</v>
      </c>
      <c r="G140" s="38"/>
      <c r="H140" s="38"/>
      <c r="I140" s="225"/>
      <c r="J140" s="38"/>
      <c r="K140" s="38"/>
      <c r="L140" s="42"/>
      <c r="M140" s="226"/>
      <c r="N140" s="227"/>
      <c r="O140" s="89"/>
      <c r="P140" s="89"/>
      <c r="Q140" s="89"/>
      <c r="R140" s="89"/>
      <c r="S140" s="89"/>
      <c r="T140" s="90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5" t="s">
        <v>129</v>
      </c>
      <c r="AU140" s="15" t="s">
        <v>87</v>
      </c>
    </row>
    <row r="141" spans="1:47" s="2" customFormat="1" ht="12">
      <c r="A141" s="36"/>
      <c r="B141" s="37"/>
      <c r="C141" s="38"/>
      <c r="D141" s="223" t="s">
        <v>130</v>
      </c>
      <c r="E141" s="38"/>
      <c r="F141" s="228" t="s">
        <v>192</v>
      </c>
      <c r="G141" s="38"/>
      <c r="H141" s="38"/>
      <c r="I141" s="225"/>
      <c r="J141" s="38"/>
      <c r="K141" s="38"/>
      <c r="L141" s="42"/>
      <c r="M141" s="226"/>
      <c r="N141" s="227"/>
      <c r="O141" s="89"/>
      <c r="P141" s="89"/>
      <c r="Q141" s="89"/>
      <c r="R141" s="89"/>
      <c r="S141" s="89"/>
      <c r="T141" s="90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5" t="s">
        <v>130</v>
      </c>
      <c r="AU141" s="15" t="s">
        <v>87</v>
      </c>
    </row>
    <row r="142" spans="1:51" s="12" customFormat="1" ht="12">
      <c r="A142" s="12"/>
      <c r="B142" s="229"/>
      <c r="C142" s="230"/>
      <c r="D142" s="223" t="s">
        <v>135</v>
      </c>
      <c r="E142" s="231" t="s">
        <v>1</v>
      </c>
      <c r="F142" s="232" t="s">
        <v>193</v>
      </c>
      <c r="G142" s="230"/>
      <c r="H142" s="233">
        <v>5</v>
      </c>
      <c r="I142" s="234"/>
      <c r="J142" s="230"/>
      <c r="K142" s="230"/>
      <c r="L142" s="235"/>
      <c r="M142" s="236"/>
      <c r="N142" s="237"/>
      <c r="O142" s="237"/>
      <c r="P142" s="237"/>
      <c r="Q142" s="237"/>
      <c r="R142" s="237"/>
      <c r="S142" s="237"/>
      <c r="T142" s="238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T142" s="239" t="s">
        <v>135</v>
      </c>
      <c r="AU142" s="239" t="s">
        <v>87</v>
      </c>
      <c r="AV142" s="12" t="s">
        <v>87</v>
      </c>
      <c r="AW142" s="12" t="s">
        <v>34</v>
      </c>
      <c r="AX142" s="12" t="s">
        <v>85</v>
      </c>
      <c r="AY142" s="239" t="s">
        <v>119</v>
      </c>
    </row>
    <row r="143" spans="1:65" s="2" customFormat="1" ht="24.15" customHeight="1">
      <c r="A143" s="36"/>
      <c r="B143" s="37"/>
      <c r="C143" s="209" t="s">
        <v>146</v>
      </c>
      <c r="D143" s="209" t="s">
        <v>123</v>
      </c>
      <c r="E143" s="210" t="s">
        <v>194</v>
      </c>
      <c r="F143" s="211" t="s">
        <v>195</v>
      </c>
      <c r="G143" s="212" t="s">
        <v>196</v>
      </c>
      <c r="H143" s="213">
        <v>40</v>
      </c>
      <c r="I143" s="214"/>
      <c r="J143" s="215">
        <f>ROUND(I143*H143,2)</f>
        <v>0</v>
      </c>
      <c r="K143" s="216"/>
      <c r="L143" s="42"/>
      <c r="M143" s="217" t="s">
        <v>1</v>
      </c>
      <c r="N143" s="218" t="s">
        <v>42</v>
      </c>
      <c r="O143" s="89"/>
      <c r="P143" s="219">
        <f>O143*H143</f>
        <v>0</v>
      </c>
      <c r="Q143" s="219">
        <v>0</v>
      </c>
      <c r="R143" s="219">
        <f>Q143*H143</f>
        <v>0</v>
      </c>
      <c r="S143" s="219">
        <v>0</v>
      </c>
      <c r="T143" s="220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21" t="s">
        <v>122</v>
      </c>
      <c r="AT143" s="221" t="s">
        <v>123</v>
      </c>
      <c r="AU143" s="221" t="s">
        <v>87</v>
      </c>
      <c r="AY143" s="15" t="s">
        <v>119</v>
      </c>
      <c r="BE143" s="222">
        <f>IF(N143="základní",J143,0)</f>
        <v>0</v>
      </c>
      <c r="BF143" s="222">
        <f>IF(N143="snížená",J143,0)</f>
        <v>0</v>
      </c>
      <c r="BG143" s="222">
        <f>IF(N143="zákl. přenesená",J143,0)</f>
        <v>0</v>
      </c>
      <c r="BH143" s="222">
        <f>IF(N143="sníž. přenesená",J143,0)</f>
        <v>0</v>
      </c>
      <c r="BI143" s="222">
        <f>IF(N143="nulová",J143,0)</f>
        <v>0</v>
      </c>
      <c r="BJ143" s="15" t="s">
        <v>85</v>
      </c>
      <c r="BK143" s="222">
        <f>ROUND(I143*H143,2)</f>
        <v>0</v>
      </c>
      <c r="BL143" s="15" t="s">
        <v>122</v>
      </c>
      <c r="BM143" s="221" t="s">
        <v>197</v>
      </c>
    </row>
    <row r="144" spans="1:47" s="2" customFormat="1" ht="12">
      <c r="A144" s="36"/>
      <c r="B144" s="37"/>
      <c r="C144" s="38"/>
      <c r="D144" s="223" t="s">
        <v>129</v>
      </c>
      <c r="E144" s="38"/>
      <c r="F144" s="224" t="s">
        <v>195</v>
      </c>
      <c r="G144" s="38"/>
      <c r="H144" s="38"/>
      <c r="I144" s="225"/>
      <c r="J144" s="38"/>
      <c r="K144" s="38"/>
      <c r="L144" s="42"/>
      <c r="M144" s="226"/>
      <c r="N144" s="227"/>
      <c r="O144" s="89"/>
      <c r="P144" s="89"/>
      <c r="Q144" s="89"/>
      <c r="R144" s="89"/>
      <c r="S144" s="89"/>
      <c r="T144" s="90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5" t="s">
        <v>129</v>
      </c>
      <c r="AU144" s="15" t="s">
        <v>87</v>
      </c>
    </row>
    <row r="145" spans="1:47" s="2" customFormat="1" ht="12">
      <c r="A145" s="36"/>
      <c r="B145" s="37"/>
      <c r="C145" s="38"/>
      <c r="D145" s="223" t="s">
        <v>130</v>
      </c>
      <c r="E145" s="38"/>
      <c r="F145" s="228" t="s">
        <v>198</v>
      </c>
      <c r="G145" s="38"/>
      <c r="H145" s="38"/>
      <c r="I145" s="225"/>
      <c r="J145" s="38"/>
      <c r="K145" s="38"/>
      <c r="L145" s="42"/>
      <c r="M145" s="226"/>
      <c r="N145" s="227"/>
      <c r="O145" s="89"/>
      <c r="P145" s="89"/>
      <c r="Q145" s="89"/>
      <c r="R145" s="89"/>
      <c r="S145" s="89"/>
      <c r="T145" s="90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5" t="s">
        <v>130</v>
      </c>
      <c r="AU145" s="15" t="s">
        <v>87</v>
      </c>
    </row>
    <row r="146" spans="1:51" s="12" customFormat="1" ht="12">
      <c r="A146" s="12"/>
      <c r="B146" s="229"/>
      <c r="C146" s="230"/>
      <c r="D146" s="223" t="s">
        <v>135</v>
      </c>
      <c r="E146" s="231" t="s">
        <v>1</v>
      </c>
      <c r="F146" s="232" t="s">
        <v>199</v>
      </c>
      <c r="G146" s="230"/>
      <c r="H146" s="233">
        <v>40</v>
      </c>
      <c r="I146" s="234"/>
      <c r="J146" s="230"/>
      <c r="K146" s="230"/>
      <c r="L146" s="235"/>
      <c r="M146" s="236"/>
      <c r="N146" s="237"/>
      <c r="O146" s="237"/>
      <c r="P146" s="237"/>
      <c r="Q146" s="237"/>
      <c r="R146" s="237"/>
      <c r="S146" s="237"/>
      <c r="T146" s="238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T146" s="239" t="s">
        <v>135</v>
      </c>
      <c r="AU146" s="239" t="s">
        <v>87</v>
      </c>
      <c r="AV146" s="12" t="s">
        <v>87</v>
      </c>
      <c r="AW146" s="12" t="s">
        <v>34</v>
      </c>
      <c r="AX146" s="12" t="s">
        <v>85</v>
      </c>
      <c r="AY146" s="239" t="s">
        <v>119</v>
      </c>
    </row>
    <row r="147" spans="1:63" s="11" customFormat="1" ht="22.8" customHeight="1">
      <c r="A147" s="11"/>
      <c r="B147" s="195"/>
      <c r="C147" s="196"/>
      <c r="D147" s="197" t="s">
        <v>76</v>
      </c>
      <c r="E147" s="250" t="s">
        <v>137</v>
      </c>
      <c r="F147" s="250" t="s">
        <v>200</v>
      </c>
      <c r="G147" s="196"/>
      <c r="H147" s="196"/>
      <c r="I147" s="199"/>
      <c r="J147" s="251">
        <f>BK147</f>
        <v>0</v>
      </c>
      <c r="K147" s="196"/>
      <c r="L147" s="201"/>
      <c r="M147" s="202"/>
      <c r="N147" s="203"/>
      <c r="O147" s="203"/>
      <c r="P147" s="204">
        <f>SUM(P148:P151)</f>
        <v>0</v>
      </c>
      <c r="Q147" s="203"/>
      <c r="R147" s="204">
        <f>SUM(R148:R151)</f>
        <v>0</v>
      </c>
      <c r="S147" s="203"/>
      <c r="T147" s="205">
        <f>SUM(T148:T151)</f>
        <v>0</v>
      </c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R147" s="206" t="s">
        <v>85</v>
      </c>
      <c r="AT147" s="207" t="s">
        <v>76</v>
      </c>
      <c r="AU147" s="207" t="s">
        <v>85</v>
      </c>
      <c r="AY147" s="206" t="s">
        <v>119</v>
      </c>
      <c r="BK147" s="208">
        <f>SUM(BK148:BK151)</f>
        <v>0</v>
      </c>
    </row>
    <row r="148" spans="1:65" s="2" customFormat="1" ht="24.15" customHeight="1">
      <c r="A148" s="36"/>
      <c r="B148" s="37"/>
      <c r="C148" s="209" t="s">
        <v>150</v>
      </c>
      <c r="D148" s="209" t="s">
        <v>123</v>
      </c>
      <c r="E148" s="210" t="s">
        <v>201</v>
      </c>
      <c r="F148" s="211" t="s">
        <v>202</v>
      </c>
      <c r="G148" s="212" t="s">
        <v>178</v>
      </c>
      <c r="H148" s="213">
        <v>1.47</v>
      </c>
      <c r="I148" s="214"/>
      <c r="J148" s="215">
        <f>ROUND(I148*H148,2)</f>
        <v>0</v>
      </c>
      <c r="K148" s="216"/>
      <c r="L148" s="42"/>
      <c r="M148" s="217" t="s">
        <v>1</v>
      </c>
      <c r="N148" s="218" t="s">
        <v>42</v>
      </c>
      <c r="O148" s="89"/>
      <c r="P148" s="219">
        <f>O148*H148</f>
        <v>0</v>
      </c>
      <c r="Q148" s="219">
        <v>0</v>
      </c>
      <c r="R148" s="219">
        <f>Q148*H148</f>
        <v>0</v>
      </c>
      <c r="S148" s="219">
        <v>0</v>
      </c>
      <c r="T148" s="220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1" t="s">
        <v>122</v>
      </c>
      <c r="AT148" s="221" t="s">
        <v>123</v>
      </c>
      <c r="AU148" s="221" t="s">
        <v>87</v>
      </c>
      <c r="AY148" s="15" t="s">
        <v>119</v>
      </c>
      <c r="BE148" s="222">
        <f>IF(N148="základní",J148,0)</f>
        <v>0</v>
      </c>
      <c r="BF148" s="222">
        <f>IF(N148="snížená",J148,0)</f>
        <v>0</v>
      </c>
      <c r="BG148" s="222">
        <f>IF(N148="zákl. přenesená",J148,0)</f>
        <v>0</v>
      </c>
      <c r="BH148" s="222">
        <f>IF(N148="sníž. přenesená",J148,0)</f>
        <v>0</v>
      </c>
      <c r="BI148" s="222">
        <f>IF(N148="nulová",J148,0)</f>
        <v>0</v>
      </c>
      <c r="BJ148" s="15" t="s">
        <v>85</v>
      </c>
      <c r="BK148" s="222">
        <f>ROUND(I148*H148,2)</f>
        <v>0</v>
      </c>
      <c r="BL148" s="15" t="s">
        <v>122</v>
      </c>
      <c r="BM148" s="221" t="s">
        <v>203</v>
      </c>
    </row>
    <row r="149" spans="1:47" s="2" customFormat="1" ht="12">
      <c r="A149" s="36"/>
      <c r="B149" s="37"/>
      <c r="C149" s="38"/>
      <c r="D149" s="223" t="s">
        <v>129</v>
      </c>
      <c r="E149" s="38"/>
      <c r="F149" s="224" t="s">
        <v>202</v>
      </c>
      <c r="G149" s="38"/>
      <c r="H149" s="38"/>
      <c r="I149" s="225"/>
      <c r="J149" s="38"/>
      <c r="K149" s="38"/>
      <c r="L149" s="42"/>
      <c r="M149" s="226"/>
      <c r="N149" s="227"/>
      <c r="O149" s="89"/>
      <c r="P149" s="89"/>
      <c r="Q149" s="89"/>
      <c r="R149" s="89"/>
      <c r="S149" s="89"/>
      <c r="T149" s="90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5" t="s">
        <v>129</v>
      </c>
      <c r="AU149" s="15" t="s">
        <v>87</v>
      </c>
    </row>
    <row r="150" spans="1:47" s="2" customFormat="1" ht="12">
      <c r="A150" s="36"/>
      <c r="B150" s="37"/>
      <c r="C150" s="38"/>
      <c r="D150" s="223" t="s">
        <v>130</v>
      </c>
      <c r="E150" s="38"/>
      <c r="F150" s="228" t="s">
        <v>204</v>
      </c>
      <c r="G150" s="38"/>
      <c r="H150" s="38"/>
      <c r="I150" s="225"/>
      <c r="J150" s="38"/>
      <c r="K150" s="38"/>
      <c r="L150" s="42"/>
      <c r="M150" s="226"/>
      <c r="N150" s="227"/>
      <c r="O150" s="89"/>
      <c r="P150" s="89"/>
      <c r="Q150" s="89"/>
      <c r="R150" s="89"/>
      <c r="S150" s="89"/>
      <c r="T150" s="90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5" t="s">
        <v>130</v>
      </c>
      <c r="AU150" s="15" t="s">
        <v>87</v>
      </c>
    </row>
    <row r="151" spans="1:51" s="12" customFormat="1" ht="12">
      <c r="A151" s="12"/>
      <c r="B151" s="229"/>
      <c r="C151" s="230"/>
      <c r="D151" s="223" t="s">
        <v>135</v>
      </c>
      <c r="E151" s="231" t="s">
        <v>1</v>
      </c>
      <c r="F151" s="232" t="s">
        <v>205</v>
      </c>
      <c r="G151" s="230"/>
      <c r="H151" s="233">
        <v>1.47</v>
      </c>
      <c r="I151" s="234"/>
      <c r="J151" s="230"/>
      <c r="K151" s="230"/>
      <c r="L151" s="235"/>
      <c r="M151" s="236"/>
      <c r="N151" s="237"/>
      <c r="O151" s="237"/>
      <c r="P151" s="237"/>
      <c r="Q151" s="237"/>
      <c r="R151" s="237"/>
      <c r="S151" s="237"/>
      <c r="T151" s="238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T151" s="239" t="s">
        <v>135</v>
      </c>
      <c r="AU151" s="239" t="s">
        <v>87</v>
      </c>
      <c r="AV151" s="12" t="s">
        <v>87</v>
      </c>
      <c r="AW151" s="12" t="s">
        <v>34</v>
      </c>
      <c r="AX151" s="12" t="s">
        <v>85</v>
      </c>
      <c r="AY151" s="239" t="s">
        <v>119</v>
      </c>
    </row>
    <row r="152" spans="1:63" s="11" customFormat="1" ht="22.8" customHeight="1">
      <c r="A152" s="11"/>
      <c r="B152" s="195"/>
      <c r="C152" s="196"/>
      <c r="D152" s="197" t="s">
        <v>76</v>
      </c>
      <c r="E152" s="250" t="s">
        <v>158</v>
      </c>
      <c r="F152" s="250" t="s">
        <v>206</v>
      </c>
      <c r="G152" s="196"/>
      <c r="H152" s="196"/>
      <c r="I152" s="199"/>
      <c r="J152" s="251">
        <f>BK152</f>
        <v>0</v>
      </c>
      <c r="K152" s="196"/>
      <c r="L152" s="201"/>
      <c r="M152" s="202"/>
      <c r="N152" s="203"/>
      <c r="O152" s="203"/>
      <c r="P152" s="204">
        <f>SUM(P153:P156)</f>
        <v>0</v>
      </c>
      <c r="Q152" s="203"/>
      <c r="R152" s="204">
        <f>SUM(R153:R156)</f>
        <v>0</v>
      </c>
      <c r="S152" s="203"/>
      <c r="T152" s="205">
        <f>SUM(T153:T156)</f>
        <v>0</v>
      </c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R152" s="206" t="s">
        <v>85</v>
      </c>
      <c r="AT152" s="207" t="s">
        <v>76</v>
      </c>
      <c r="AU152" s="207" t="s">
        <v>85</v>
      </c>
      <c r="AY152" s="206" t="s">
        <v>119</v>
      </c>
      <c r="BK152" s="208">
        <f>SUM(BK153:BK156)</f>
        <v>0</v>
      </c>
    </row>
    <row r="153" spans="1:65" s="2" customFormat="1" ht="24.15" customHeight="1">
      <c r="A153" s="36"/>
      <c r="B153" s="37"/>
      <c r="C153" s="209" t="s">
        <v>154</v>
      </c>
      <c r="D153" s="209" t="s">
        <v>123</v>
      </c>
      <c r="E153" s="210" t="s">
        <v>207</v>
      </c>
      <c r="F153" s="211" t="s">
        <v>208</v>
      </c>
      <c r="G153" s="212" t="s">
        <v>178</v>
      </c>
      <c r="H153" s="213">
        <v>13.5</v>
      </c>
      <c r="I153" s="214"/>
      <c r="J153" s="215">
        <f>ROUND(I153*H153,2)</f>
        <v>0</v>
      </c>
      <c r="K153" s="216"/>
      <c r="L153" s="42"/>
      <c r="M153" s="217" t="s">
        <v>1</v>
      </c>
      <c r="N153" s="218" t="s">
        <v>42</v>
      </c>
      <c r="O153" s="89"/>
      <c r="P153" s="219">
        <f>O153*H153</f>
        <v>0</v>
      </c>
      <c r="Q153" s="219">
        <v>0</v>
      </c>
      <c r="R153" s="219">
        <f>Q153*H153</f>
        <v>0</v>
      </c>
      <c r="S153" s="219">
        <v>0</v>
      </c>
      <c r="T153" s="220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21" t="s">
        <v>122</v>
      </c>
      <c r="AT153" s="221" t="s">
        <v>123</v>
      </c>
      <c r="AU153" s="221" t="s">
        <v>87</v>
      </c>
      <c r="AY153" s="15" t="s">
        <v>119</v>
      </c>
      <c r="BE153" s="222">
        <f>IF(N153="základní",J153,0)</f>
        <v>0</v>
      </c>
      <c r="BF153" s="222">
        <f>IF(N153="snížená",J153,0)</f>
        <v>0</v>
      </c>
      <c r="BG153" s="222">
        <f>IF(N153="zákl. přenesená",J153,0)</f>
        <v>0</v>
      </c>
      <c r="BH153" s="222">
        <f>IF(N153="sníž. přenesená",J153,0)</f>
        <v>0</v>
      </c>
      <c r="BI153" s="222">
        <f>IF(N153="nulová",J153,0)</f>
        <v>0</v>
      </c>
      <c r="BJ153" s="15" t="s">
        <v>85</v>
      </c>
      <c r="BK153" s="222">
        <f>ROUND(I153*H153,2)</f>
        <v>0</v>
      </c>
      <c r="BL153" s="15" t="s">
        <v>122</v>
      </c>
      <c r="BM153" s="221" t="s">
        <v>209</v>
      </c>
    </row>
    <row r="154" spans="1:47" s="2" customFormat="1" ht="12">
      <c r="A154" s="36"/>
      <c r="B154" s="37"/>
      <c r="C154" s="38"/>
      <c r="D154" s="223" t="s">
        <v>129</v>
      </c>
      <c r="E154" s="38"/>
      <c r="F154" s="224" t="s">
        <v>208</v>
      </c>
      <c r="G154" s="38"/>
      <c r="H154" s="38"/>
      <c r="I154" s="225"/>
      <c r="J154" s="38"/>
      <c r="K154" s="38"/>
      <c r="L154" s="42"/>
      <c r="M154" s="226"/>
      <c r="N154" s="227"/>
      <c r="O154" s="89"/>
      <c r="P154" s="89"/>
      <c r="Q154" s="89"/>
      <c r="R154" s="89"/>
      <c r="S154" s="89"/>
      <c r="T154" s="90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5" t="s">
        <v>129</v>
      </c>
      <c r="AU154" s="15" t="s">
        <v>87</v>
      </c>
    </row>
    <row r="155" spans="1:47" s="2" customFormat="1" ht="12">
      <c r="A155" s="36"/>
      <c r="B155" s="37"/>
      <c r="C155" s="38"/>
      <c r="D155" s="223" t="s">
        <v>130</v>
      </c>
      <c r="E155" s="38"/>
      <c r="F155" s="228" t="s">
        <v>210</v>
      </c>
      <c r="G155" s="38"/>
      <c r="H155" s="38"/>
      <c r="I155" s="225"/>
      <c r="J155" s="38"/>
      <c r="K155" s="38"/>
      <c r="L155" s="42"/>
      <c r="M155" s="226"/>
      <c r="N155" s="227"/>
      <c r="O155" s="89"/>
      <c r="P155" s="89"/>
      <c r="Q155" s="89"/>
      <c r="R155" s="89"/>
      <c r="S155" s="89"/>
      <c r="T155" s="90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5" t="s">
        <v>130</v>
      </c>
      <c r="AU155" s="15" t="s">
        <v>87</v>
      </c>
    </row>
    <row r="156" spans="1:51" s="12" customFormat="1" ht="12">
      <c r="A156" s="12"/>
      <c r="B156" s="229"/>
      <c r="C156" s="230"/>
      <c r="D156" s="223" t="s">
        <v>135</v>
      </c>
      <c r="E156" s="231" t="s">
        <v>1</v>
      </c>
      <c r="F156" s="232" t="s">
        <v>211</v>
      </c>
      <c r="G156" s="230"/>
      <c r="H156" s="233">
        <v>13.5</v>
      </c>
      <c r="I156" s="234"/>
      <c r="J156" s="230"/>
      <c r="K156" s="230"/>
      <c r="L156" s="235"/>
      <c r="M156" s="236"/>
      <c r="N156" s="237"/>
      <c r="O156" s="237"/>
      <c r="P156" s="237"/>
      <c r="Q156" s="237"/>
      <c r="R156" s="237"/>
      <c r="S156" s="237"/>
      <c r="T156" s="238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T156" s="239" t="s">
        <v>135</v>
      </c>
      <c r="AU156" s="239" t="s">
        <v>87</v>
      </c>
      <c r="AV156" s="12" t="s">
        <v>87</v>
      </c>
      <c r="AW156" s="12" t="s">
        <v>34</v>
      </c>
      <c r="AX156" s="12" t="s">
        <v>85</v>
      </c>
      <c r="AY156" s="239" t="s">
        <v>119</v>
      </c>
    </row>
    <row r="157" spans="1:63" s="11" customFormat="1" ht="22.8" customHeight="1">
      <c r="A157" s="11"/>
      <c r="B157" s="195"/>
      <c r="C157" s="196"/>
      <c r="D157" s="197" t="s">
        <v>76</v>
      </c>
      <c r="E157" s="250" t="s">
        <v>212</v>
      </c>
      <c r="F157" s="250" t="s">
        <v>213</v>
      </c>
      <c r="G157" s="196"/>
      <c r="H157" s="196"/>
      <c r="I157" s="199"/>
      <c r="J157" s="251">
        <f>BK157</f>
        <v>0</v>
      </c>
      <c r="K157" s="196"/>
      <c r="L157" s="201"/>
      <c r="M157" s="202"/>
      <c r="N157" s="203"/>
      <c r="O157" s="203"/>
      <c r="P157" s="204">
        <f>SUM(P158:P161)</f>
        <v>0</v>
      </c>
      <c r="Q157" s="203"/>
      <c r="R157" s="204">
        <f>SUM(R158:R161)</f>
        <v>0</v>
      </c>
      <c r="S157" s="203"/>
      <c r="T157" s="205">
        <f>SUM(T158:T161)</f>
        <v>0</v>
      </c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R157" s="206" t="s">
        <v>85</v>
      </c>
      <c r="AT157" s="207" t="s">
        <v>76</v>
      </c>
      <c r="AU157" s="207" t="s">
        <v>85</v>
      </c>
      <c r="AY157" s="206" t="s">
        <v>119</v>
      </c>
      <c r="BK157" s="208">
        <f>SUM(BK158:BK161)</f>
        <v>0</v>
      </c>
    </row>
    <row r="158" spans="1:65" s="2" customFormat="1" ht="16.5" customHeight="1">
      <c r="A158" s="36"/>
      <c r="B158" s="37"/>
      <c r="C158" s="209" t="s">
        <v>158</v>
      </c>
      <c r="D158" s="209" t="s">
        <v>123</v>
      </c>
      <c r="E158" s="210" t="s">
        <v>214</v>
      </c>
      <c r="F158" s="211" t="s">
        <v>215</v>
      </c>
      <c r="G158" s="212" t="s">
        <v>185</v>
      </c>
      <c r="H158" s="213">
        <v>9</v>
      </c>
      <c r="I158" s="214"/>
      <c r="J158" s="215">
        <f>ROUND(I158*H158,2)</f>
        <v>0</v>
      </c>
      <c r="K158" s="216"/>
      <c r="L158" s="42"/>
      <c r="M158" s="217" t="s">
        <v>1</v>
      </c>
      <c r="N158" s="218" t="s">
        <v>42</v>
      </c>
      <c r="O158" s="89"/>
      <c r="P158" s="219">
        <f>O158*H158</f>
        <v>0</v>
      </c>
      <c r="Q158" s="219">
        <v>0</v>
      </c>
      <c r="R158" s="219">
        <f>Q158*H158</f>
        <v>0</v>
      </c>
      <c r="S158" s="219">
        <v>0</v>
      </c>
      <c r="T158" s="220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1" t="s">
        <v>122</v>
      </c>
      <c r="AT158" s="221" t="s">
        <v>123</v>
      </c>
      <c r="AU158" s="221" t="s">
        <v>87</v>
      </c>
      <c r="AY158" s="15" t="s">
        <v>119</v>
      </c>
      <c r="BE158" s="222">
        <f>IF(N158="základní",J158,0)</f>
        <v>0</v>
      </c>
      <c r="BF158" s="222">
        <f>IF(N158="snížená",J158,0)</f>
        <v>0</v>
      </c>
      <c r="BG158" s="222">
        <f>IF(N158="zákl. přenesená",J158,0)</f>
        <v>0</v>
      </c>
      <c r="BH158" s="222">
        <f>IF(N158="sníž. přenesená",J158,0)</f>
        <v>0</v>
      </c>
      <c r="BI158" s="222">
        <f>IF(N158="nulová",J158,0)</f>
        <v>0</v>
      </c>
      <c r="BJ158" s="15" t="s">
        <v>85</v>
      </c>
      <c r="BK158" s="222">
        <f>ROUND(I158*H158,2)</f>
        <v>0</v>
      </c>
      <c r="BL158" s="15" t="s">
        <v>122</v>
      </c>
      <c r="BM158" s="221" t="s">
        <v>216</v>
      </c>
    </row>
    <row r="159" spans="1:47" s="2" customFormat="1" ht="12">
      <c r="A159" s="36"/>
      <c r="B159" s="37"/>
      <c r="C159" s="38"/>
      <c r="D159" s="223" t="s">
        <v>129</v>
      </c>
      <c r="E159" s="38"/>
      <c r="F159" s="224" t="s">
        <v>215</v>
      </c>
      <c r="G159" s="38"/>
      <c r="H159" s="38"/>
      <c r="I159" s="225"/>
      <c r="J159" s="38"/>
      <c r="K159" s="38"/>
      <c r="L159" s="42"/>
      <c r="M159" s="226"/>
      <c r="N159" s="227"/>
      <c r="O159" s="89"/>
      <c r="P159" s="89"/>
      <c r="Q159" s="89"/>
      <c r="R159" s="89"/>
      <c r="S159" s="89"/>
      <c r="T159" s="90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5" t="s">
        <v>129</v>
      </c>
      <c r="AU159" s="15" t="s">
        <v>87</v>
      </c>
    </row>
    <row r="160" spans="1:47" s="2" customFormat="1" ht="12">
      <c r="A160" s="36"/>
      <c r="B160" s="37"/>
      <c r="C160" s="38"/>
      <c r="D160" s="223" t="s">
        <v>130</v>
      </c>
      <c r="E160" s="38"/>
      <c r="F160" s="228" t="s">
        <v>217</v>
      </c>
      <c r="G160" s="38"/>
      <c r="H160" s="38"/>
      <c r="I160" s="225"/>
      <c r="J160" s="38"/>
      <c r="K160" s="38"/>
      <c r="L160" s="42"/>
      <c r="M160" s="226"/>
      <c r="N160" s="227"/>
      <c r="O160" s="89"/>
      <c r="P160" s="89"/>
      <c r="Q160" s="89"/>
      <c r="R160" s="89"/>
      <c r="S160" s="89"/>
      <c r="T160" s="90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5" t="s">
        <v>130</v>
      </c>
      <c r="AU160" s="15" t="s">
        <v>87</v>
      </c>
    </row>
    <row r="161" spans="1:51" s="12" customFormat="1" ht="12">
      <c r="A161" s="12"/>
      <c r="B161" s="229"/>
      <c r="C161" s="230"/>
      <c r="D161" s="223" t="s">
        <v>135</v>
      </c>
      <c r="E161" s="231" t="s">
        <v>1</v>
      </c>
      <c r="F161" s="232" t="s">
        <v>218</v>
      </c>
      <c r="G161" s="230"/>
      <c r="H161" s="233">
        <v>9</v>
      </c>
      <c r="I161" s="234"/>
      <c r="J161" s="230"/>
      <c r="K161" s="230"/>
      <c r="L161" s="235"/>
      <c r="M161" s="236"/>
      <c r="N161" s="237"/>
      <c r="O161" s="237"/>
      <c r="P161" s="237"/>
      <c r="Q161" s="237"/>
      <c r="R161" s="237"/>
      <c r="S161" s="237"/>
      <c r="T161" s="238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T161" s="239" t="s">
        <v>135</v>
      </c>
      <c r="AU161" s="239" t="s">
        <v>87</v>
      </c>
      <c r="AV161" s="12" t="s">
        <v>87</v>
      </c>
      <c r="AW161" s="12" t="s">
        <v>34</v>
      </c>
      <c r="AX161" s="12" t="s">
        <v>85</v>
      </c>
      <c r="AY161" s="239" t="s">
        <v>119</v>
      </c>
    </row>
    <row r="162" spans="1:63" s="11" customFormat="1" ht="25.9" customHeight="1">
      <c r="A162" s="11"/>
      <c r="B162" s="195"/>
      <c r="C162" s="196"/>
      <c r="D162" s="197" t="s">
        <v>76</v>
      </c>
      <c r="E162" s="198" t="s">
        <v>120</v>
      </c>
      <c r="F162" s="198" t="s">
        <v>121</v>
      </c>
      <c r="G162" s="196"/>
      <c r="H162" s="196"/>
      <c r="I162" s="199"/>
      <c r="J162" s="200">
        <f>BK162</f>
        <v>0</v>
      </c>
      <c r="K162" s="196"/>
      <c r="L162" s="201"/>
      <c r="M162" s="202"/>
      <c r="N162" s="203"/>
      <c r="O162" s="203"/>
      <c r="P162" s="204">
        <f>SUM(P163:P166)</f>
        <v>0</v>
      </c>
      <c r="Q162" s="203"/>
      <c r="R162" s="204">
        <f>SUM(R163:R166)</f>
        <v>0</v>
      </c>
      <c r="S162" s="203"/>
      <c r="T162" s="205">
        <f>SUM(T163:T166)</f>
        <v>0</v>
      </c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R162" s="206" t="s">
        <v>122</v>
      </c>
      <c r="AT162" s="207" t="s">
        <v>76</v>
      </c>
      <c r="AU162" s="207" t="s">
        <v>77</v>
      </c>
      <c r="AY162" s="206" t="s">
        <v>119</v>
      </c>
      <c r="BK162" s="208">
        <f>SUM(BK163:BK166)</f>
        <v>0</v>
      </c>
    </row>
    <row r="163" spans="1:65" s="2" customFormat="1" ht="24.15" customHeight="1">
      <c r="A163" s="36"/>
      <c r="B163" s="37"/>
      <c r="C163" s="209" t="s">
        <v>212</v>
      </c>
      <c r="D163" s="209" t="s">
        <v>123</v>
      </c>
      <c r="E163" s="210" t="s">
        <v>219</v>
      </c>
      <c r="F163" s="211" t="s">
        <v>220</v>
      </c>
      <c r="G163" s="212" t="s">
        <v>221</v>
      </c>
      <c r="H163" s="213">
        <v>24.3</v>
      </c>
      <c r="I163" s="214"/>
      <c r="J163" s="215">
        <f>ROUND(I163*H163,2)</f>
        <v>0</v>
      </c>
      <c r="K163" s="216"/>
      <c r="L163" s="42"/>
      <c r="M163" s="217" t="s">
        <v>1</v>
      </c>
      <c r="N163" s="218" t="s">
        <v>42</v>
      </c>
      <c r="O163" s="89"/>
      <c r="P163" s="219">
        <f>O163*H163</f>
        <v>0</v>
      </c>
      <c r="Q163" s="219">
        <v>0</v>
      </c>
      <c r="R163" s="219">
        <f>Q163*H163</f>
        <v>0</v>
      </c>
      <c r="S163" s="219">
        <v>0</v>
      </c>
      <c r="T163" s="220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21" t="s">
        <v>127</v>
      </c>
      <c r="AT163" s="221" t="s">
        <v>123</v>
      </c>
      <c r="AU163" s="221" t="s">
        <v>85</v>
      </c>
      <c r="AY163" s="15" t="s">
        <v>119</v>
      </c>
      <c r="BE163" s="222">
        <f>IF(N163="základní",J163,0)</f>
        <v>0</v>
      </c>
      <c r="BF163" s="222">
        <f>IF(N163="snížená",J163,0)</f>
        <v>0</v>
      </c>
      <c r="BG163" s="222">
        <f>IF(N163="zákl. přenesená",J163,0)</f>
        <v>0</v>
      </c>
      <c r="BH163" s="222">
        <f>IF(N163="sníž. přenesená",J163,0)</f>
        <v>0</v>
      </c>
      <c r="BI163" s="222">
        <f>IF(N163="nulová",J163,0)</f>
        <v>0</v>
      </c>
      <c r="BJ163" s="15" t="s">
        <v>85</v>
      </c>
      <c r="BK163" s="222">
        <f>ROUND(I163*H163,2)</f>
        <v>0</v>
      </c>
      <c r="BL163" s="15" t="s">
        <v>127</v>
      </c>
      <c r="BM163" s="221" t="s">
        <v>222</v>
      </c>
    </row>
    <row r="164" spans="1:47" s="2" customFormat="1" ht="12">
      <c r="A164" s="36"/>
      <c r="B164" s="37"/>
      <c r="C164" s="38"/>
      <c r="D164" s="223" t="s">
        <v>129</v>
      </c>
      <c r="E164" s="38"/>
      <c r="F164" s="224" t="s">
        <v>220</v>
      </c>
      <c r="G164" s="38"/>
      <c r="H164" s="38"/>
      <c r="I164" s="225"/>
      <c r="J164" s="38"/>
      <c r="K164" s="38"/>
      <c r="L164" s="42"/>
      <c r="M164" s="226"/>
      <c r="N164" s="227"/>
      <c r="O164" s="89"/>
      <c r="P164" s="89"/>
      <c r="Q164" s="89"/>
      <c r="R164" s="89"/>
      <c r="S164" s="89"/>
      <c r="T164" s="90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5" t="s">
        <v>129</v>
      </c>
      <c r="AU164" s="15" t="s">
        <v>85</v>
      </c>
    </row>
    <row r="165" spans="1:47" s="2" customFormat="1" ht="12">
      <c r="A165" s="36"/>
      <c r="B165" s="37"/>
      <c r="C165" s="38"/>
      <c r="D165" s="223" t="s">
        <v>130</v>
      </c>
      <c r="E165" s="38"/>
      <c r="F165" s="228" t="s">
        <v>223</v>
      </c>
      <c r="G165" s="38"/>
      <c r="H165" s="38"/>
      <c r="I165" s="225"/>
      <c r="J165" s="38"/>
      <c r="K165" s="38"/>
      <c r="L165" s="42"/>
      <c r="M165" s="226"/>
      <c r="N165" s="227"/>
      <c r="O165" s="89"/>
      <c r="P165" s="89"/>
      <c r="Q165" s="89"/>
      <c r="R165" s="89"/>
      <c r="S165" s="89"/>
      <c r="T165" s="90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5" t="s">
        <v>130</v>
      </c>
      <c r="AU165" s="15" t="s">
        <v>85</v>
      </c>
    </row>
    <row r="166" spans="1:51" s="12" customFormat="1" ht="12">
      <c r="A166" s="12"/>
      <c r="B166" s="229"/>
      <c r="C166" s="230"/>
      <c r="D166" s="223" t="s">
        <v>135</v>
      </c>
      <c r="E166" s="231" t="s">
        <v>1</v>
      </c>
      <c r="F166" s="232" t="s">
        <v>224</v>
      </c>
      <c r="G166" s="230"/>
      <c r="H166" s="233">
        <v>24.3</v>
      </c>
      <c r="I166" s="234"/>
      <c r="J166" s="230"/>
      <c r="K166" s="230"/>
      <c r="L166" s="235"/>
      <c r="M166" s="252"/>
      <c r="N166" s="253"/>
      <c r="O166" s="253"/>
      <c r="P166" s="253"/>
      <c r="Q166" s="253"/>
      <c r="R166" s="253"/>
      <c r="S166" s="253"/>
      <c r="T166" s="254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T166" s="239" t="s">
        <v>135</v>
      </c>
      <c r="AU166" s="239" t="s">
        <v>85</v>
      </c>
      <c r="AV166" s="12" t="s">
        <v>87</v>
      </c>
      <c r="AW166" s="12" t="s">
        <v>34</v>
      </c>
      <c r="AX166" s="12" t="s">
        <v>85</v>
      </c>
      <c r="AY166" s="239" t="s">
        <v>119</v>
      </c>
    </row>
    <row r="167" spans="1:31" s="2" customFormat="1" ht="6.95" customHeight="1">
      <c r="A167" s="36"/>
      <c r="B167" s="64"/>
      <c r="C167" s="65"/>
      <c r="D167" s="65"/>
      <c r="E167" s="65"/>
      <c r="F167" s="65"/>
      <c r="G167" s="65"/>
      <c r="H167" s="65"/>
      <c r="I167" s="65"/>
      <c r="J167" s="65"/>
      <c r="K167" s="65"/>
      <c r="L167" s="42"/>
      <c r="M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</row>
  </sheetData>
  <sheetProtection password="CC35" sheet="1" objects="1" scenarios="1" formatColumns="0" formatRows="0" autoFilter="0"/>
  <autoFilter ref="C122:K166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93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87</v>
      </c>
    </row>
    <row r="4" spans="2:46" s="1" customFormat="1" ht="24.95" customHeight="1">
      <c r="B4" s="18"/>
      <c r="D4" s="136" t="s">
        <v>94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16.5" customHeight="1">
      <c r="B7" s="18"/>
      <c r="E7" s="139" t="str">
        <f>'Rekapitulace stavby'!K6</f>
        <v>II/201 Hřebečníky, oprava propustku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95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225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12. 8. 2022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">
        <v>1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">
        <v>26</v>
      </c>
      <c r="F15" s="36"/>
      <c r="G15" s="36"/>
      <c r="H15" s="36"/>
      <c r="I15" s="138" t="s">
        <v>27</v>
      </c>
      <c r="J15" s="141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28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27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30</v>
      </c>
      <c r="E20" s="36"/>
      <c r="F20" s="36"/>
      <c r="G20" s="36"/>
      <c r="H20" s="36"/>
      <c r="I20" s="138" t="s">
        <v>25</v>
      </c>
      <c r="J20" s="141" t="s">
        <v>31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">
        <v>32</v>
      </c>
      <c r="F21" s="36"/>
      <c r="G21" s="36"/>
      <c r="H21" s="36"/>
      <c r="I21" s="138" t="s">
        <v>27</v>
      </c>
      <c r="J21" s="141" t="s">
        <v>33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35</v>
      </c>
      <c r="E23" s="36"/>
      <c r="F23" s="36"/>
      <c r="G23" s="36"/>
      <c r="H23" s="36"/>
      <c r="I23" s="138" t="s">
        <v>25</v>
      </c>
      <c r="J23" s="141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tr">
        <f>IF('Rekapitulace stavby'!E20="","",'Rekapitulace stavby'!E20)</f>
        <v xml:space="preserve"> </v>
      </c>
      <c r="F24" s="36"/>
      <c r="G24" s="36"/>
      <c r="H24" s="36"/>
      <c r="I24" s="138" t="s">
        <v>27</v>
      </c>
      <c r="J24" s="141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36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37</v>
      </c>
      <c r="E30" s="36"/>
      <c r="F30" s="36"/>
      <c r="G30" s="36"/>
      <c r="H30" s="36"/>
      <c r="I30" s="36"/>
      <c r="J30" s="149">
        <f>ROUND(J122,2)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39</v>
      </c>
      <c r="G32" s="36"/>
      <c r="H32" s="36"/>
      <c r="I32" s="150" t="s">
        <v>38</v>
      </c>
      <c r="J32" s="150" t="s">
        <v>40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41</v>
      </c>
      <c r="E33" s="138" t="s">
        <v>42</v>
      </c>
      <c r="F33" s="152">
        <f>ROUND((SUM(BE122:BE173)),2)</f>
        <v>0</v>
      </c>
      <c r="G33" s="36"/>
      <c r="H33" s="36"/>
      <c r="I33" s="153">
        <v>0.21</v>
      </c>
      <c r="J33" s="152">
        <f>ROUND(((SUM(BE122:BE173))*I33),2)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43</v>
      </c>
      <c r="F34" s="152">
        <f>ROUND((SUM(BF122:BF173)),2)</f>
        <v>0</v>
      </c>
      <c r="G34" s="36"/>
      <c r="H34" s="36"/>
      <c r="I34" s="153">
        <v>0.15</v>
      </c>
      <c r="J34" s="152">
        <f>ROUND(((SUM(BF122:BF173))*I34),2)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44</v>
      </c>
      <c r="F35" s="152">
        <f>ROUND((SUM(BG122:BG173)),2)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45</v>
      </c>
      <c r="F36" s="152">
        <f>ROUND((SUM(BH122:BH173)),2)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46</v>
      </c>
      <c r="F37" s="152">
        <f>ROUND((SUM(BI122:BI173)),2)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47</v>
      </c>
      <c r="E39" s="156"/>
      <c r="F39" s="156"/>
      <c r="G39" s="157" t="s">
        <v>48</v>
      </c>
      <c r="H39" s="158" t="s">
        <v>49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50</v>
      </c>
      <c r="E50" s="162"/>
      <c r="F50" s="162"/>
      <c r="G50" s="161" t="s">
        <v>51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52</v>
      </c>
      <c r="E61" s="164"/>
      <c r="F61" s="165" t="s">
        <v>53</v>
      </c>
      <c r="G61" s="163" t="s">
        <v>52</v>
      </c>
      <c r="H61" s="164"/>
      <c r="I61" s="164"/>
      <c r="J61" s="166" t="s">
        <v>53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54</v>
      </c>
      <c r="E65" s="167"/>
      <c r="F65" s="167"/>
      <c r="G65" s="161" t="s">
        <v>55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52</v>
      </c>
      <c r="E76" s="164"/>
      <c r="F76" s="165" t="s">
        <v>53</v>
      </c>
      <c r="G76" s="163" t="s">
        <v>52</v>
      </c>
      <c r="H76" s="164"/>
      <c r="I76" s="164"/>
      <c r="J76" s="166" t="s">
        <v>53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97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2" t="str">
        <f>E7</f>
        <v>II/201 Hřebečníky, oprava propustku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95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102 - Oprava propustku - 2. fáze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 xml:space="preserve"> </v>
      </c>
      <c r="G89" s="38"/>
      <c r="H89" s="38"/>
      <c r="I89" s="30" t="s">
        <v>22</v>
      </c>
      <c r="J89" s="77" t="str">
        <f>IF(J12="","",J12)</f>
        <v>12. 8. 2022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>KSÚS Středočeského kraje</v>
      </c>
      <c r="G91" s="38"/>
      <c r="H91" s="38"/>
      <c r="I91" s="30" t="s">
        <v>30</v>
      </c>
      <c r="J91" s="34" t="str">
        <f>E21</f>
        <v>FORVIA CZ, s.r.o.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28</v>
      </c>
      <c r="D92" s="38"/>
      <c r="E92" s="38"/>
      <c r="F92" s="25" t="str">
        <f>IF(E18="","",E18)</f>
        <v>Vyplň údaj</v>
      </c>
      <c r="G92" s="38"/>
      <c r="H92" s="38"/>
      <c r="I92" s="30" t="s">
        <v>35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98</v>
      </c>
      <c r="D94" s="174"/>
      <c r="E94" s="174"/>
      <c r="F94" s="174"/>
      <c r="G94" s="174"/>
      <c r="H94" s="174"/>
      <c r="I94" s="174"/>
      <c r="J94" s="175" t="s">
        <v>99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100</v>
      </c>
      <c r="D96" s="38"/>
      <c r="E96" s="38"/>
      <c r="F96" s="38"/>
      <c r="G96" s="38"/>
      <c r="H96" s="38"/>
      <c r="I96" s="38"/>
      <c r="J96" s="108">
        <f>J122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101</v>
      </c>
    </row>
    <row r="97" spans="1:31" s="9" customFormat="1" ht="24.95" customHeight="1">
      <c r="A97" s="9"/>
      <c r="B97" s="177"/>
      <c r="C97" s="178"/>
      <c r="D97" s="179" t="s">
        <v>102</v>
      </c>
      <c r="E97" s="180"/>
      <c r="F97" s="180"/>
      <c r="G97" s="180"/>
      <c r="H97" s="180"/>
      <c r="I97" s="180"/>
      <c r="J97" s="181">
        <f>J123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3" customFormat="1" ht="19.9" customHeight="1">
      <c r="A98" s="13"/>
      <c r="B98" s="244"/>
      <c r="C98" s="245"/>
      <c r="D98" s="246" t="s">
        <v>164</v>
      </c>
      <c r="E98" s="247"/>
      <c r="F98" s="247"/>
      <c r="G98" s="247"/>
      <c r="H98" s="247"/>
      <c r="I98" s="247"/>
      <c r="J98" s="248">
        <f>J124</f>
        <v>0</v>
      </c>
      <c r="K98" s="245"/>
      <c r="L98" s="249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</row>
    <row r="99" spans="1:31" s="13" customFormat="1" ht="19.9" customHeight="1">
      <c r="A99" s="13"/>
      <c r="B99" s="244"/>
      <c r="C99" s="245"/>
      <c r="D99" s="246" t="s">
        <v>165</v>
      </c>
      <c r="E99" s="247"/>
      <c r="F99" s="247"/>
      <c r="G99" s="247"/>
      <c r="H99" s="247"/>
      <c r="I99" s="247"/>
      <c r="J99" s="248">
        <f>J133</f>
        <v>0</v>
      </c>
      <c r="K99" s="245"/>
      <c r="L99" s="249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</row>
    <row r="100" spans="1:31" s="13" customFormat="1" ht="19.9" customHeight="1">
      <c r="A100" s="13"/>
      <c r="B100" s="244"/>
      <c r="C100" s="245"/>
      <c r="D100" s="246" t="s">
        <v>226</v>
      </c>
      <c r="E100" s="247"/>
      <c r="F100" s="247"/>
      <c r="G100" s="247"/>
      <c r="H100" s="247"/>
      <c r="I100" s="247"/>
      <c r="J100" s="248">
        <f>J138</f>
        <v>0</v>
      </c>
      <c r="K100" s="245"/>
      <c r="L100" s="249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</row>
    <row r="101" spans="1:31" s="13" customFormat="1" ht="19.9" customHeight="1">
      <c r="A101" s="13"/>
      <c r="B101" s="244"/>
      <c r="C101" s="245"/>
      <c r="D101" s="246" t="s">
        <v>227</v>
      </c>
      <c r="E101" s="247"/>
      <c r="F101" s="247"/>
      <c r="G101" s="247"/>
      <c r="H101" s="247"/>
      <c r="I101" s="247"/>
      <c r="J101" s="248">
        <f>J143</f>
        <v>0</v>
      </c>
      <c r="K101" s="245"/>
      <c r="L101" s="249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</row>
    <row r="102" spans="1:31" s="13" customFormat="1" ht="19.9" customHeight="1">
      <c r="A102" s="13"/>
      <c r="B102" s="244"/>
      <c r="C102" s="245"/>
      <c r="D102" s="246" t="s">
        <v>168</v>
      </c>
      <c r="E102" s="247"/>
      <c r="F102" s="247"/>
      <c r="G102" s="247"/>
      <c r="H102" s="247"/>
      <c r="I102" s="247"/>
      <c r="J102" s="248">
        <f>J160</f>
        <v>0</v>
      </c>
      <c r="K102" s="245"/>
      <c r="L102" s="249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</row>
    <row r="103" spans="1:31" s="2" customFormat="1" ht="21.8" customHeight="1">
      <c r="A103" s="36"/>
      <c r="B103" s="37"/>
      <c r="C103" s="38"/>
      <c r="D103" s="38"/>
      <c r="E103" s="38"/>
      <c r="F103" s="38"/>
      <c r="G103" s="38"/>
      <c r="H103" s="38"/>
      <c r="I103" s="38"/>
      <c r="J103" s="38"/>
      <c r="K103" s="38"/>
      <c r="L103" s="61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31" s="2" customFormat="1" ht="6.95" customHeight="1">
      <c r="A104" s="36"/>
      <c r="B104" s="64"/>
      <c r="C104" s="65"/>
      <c r="D104" s="65"/>
      <c r="E104" s="65"/>
      <c r="F104" s="65"/>
      <c r="G104" s="65"/>
      <c r="H104" s="65"/>
      <c r="I104" s="65"/>
      <c r="J104" s="65"/>
      <c r="K104" s="65"/>
      <c r="L104" s="61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8" spans="1:31" s="2" customFormat="1" ht="6.95" customHeight="1">
      <c r="A108" s="36"/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24.95" customHeight="1">
      <c r="A109" s="36"/>
      <c r="B109" s="37"/>
      <c r="C109" s="21" t="s">
        <v>104</v>
      </c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6.95" customHeight="1">
      <c r="A110" s="36"/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2" customHeight="1">
      <c r="A111" s="36"/>
      <c r="B111" s="37"/>
      <c r="C111" s="30" t="s">
        <v>16</v>
      </c>
      <c r="D111" s="38"/>
      <c r="E111" s="38"/>
      <c r="F111" s="38"/>
      <c r="G111" s="38"/>
      <c r="H111" s="38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6.5" customHeight="1">
      <c r="A112" s="36"/>
      <c r="B112" s="37"/>
      <c r="C112" s="38"/>
      <c r="D112" s="38"/>
      <c r="E112" s="172" t="str">
        <f>E7</f>
        <v>II/201 Hřebečníky, oprava propustku</v>
      </c>
      <c r="F112" s="30"/>
      <c r="G112" s="30"/>
      <c r="H112" s="30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0" t="s">
        <v>95</v>
      </c>
      <c r="D113" s="38"/>
      <c r="E113" s="38"/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6.5" customHeight="1">
      <c r="A114" s="36"/>
      <c r="B114" s="37"/>
      <c r="C114" s="38"/>
      <c r="D114" s="38"/>
      <c r="E114" s="74" t="str">
        <f>E9</f>
        <v>102 - Oprava propustku - 2. fáze</v>
      </c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6.95" customHeight="1">
      <c r="A115" s="36"/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2" customHeight="1">
      <c r="A116" s="36"/>
      <c r="B116" s="37"/>
      <c r="C116" s="30" t="s">
        <v>20</v>
      </c>
      <c r="D116" s="38"/>
      <c r="E116" s="38"/>
      <c r="F116" s="25" t="str">
        <f>F12</f>
        <v xml:space="preserve"> </v>
      </c>
      <c r="G116" s="38"/>
      <c r="H116" s="38"/>
      <c r="I116" s="30" t="s">
        <v>22</v>
      </c>
      <c r="J116" s="77" t="str">
        <f>IF(J12="","",J12)</f>
        <v>12. 8. 2022</v>
      </c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5.15" customHeight="1">
      <c r="A118" s="36"/>
      <c r="B118" s="37"/>
      <c r="C118" s="30" t="s">
        <v>24</v>
      </c>
      <c r="D118" s="38"/>
      <c r="E118" s="38"/>
      <c r="F118" s="25" t="str">
        <f>E15</f>
        <v>KSÚS Středočeského kraje</v>
      </c>
      <c r="G118" s="38"/>
      <c r="H118" s="38"/>
      <c r="I118" s="30" t="s">
        <v>30</v>
      </c>
      <c r="J118" s="34" t="str">
        <f>E21</f>
        <v>FORVIA CZ, s.r.o.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5.15" customHeight="1">
      <c r="A119" s="36"/>
      <c r="B119" s="37"/>
      <c r="C119" s="30" t="s">
        <v>28</v>
      </c>
      <c r="D119" s="38"/>
      <c r="E119" s="38"/>
      <c r="F119" s="25" t="str">
        <f>IF(E18="","",E18)</f>
        <v>Vyplň údaj</v>
      </c>
      <c r="G119" s="38"/>
      <c r="H119" s="38"/>
      <c r="I119" s="30" t="s">
        <v>35</v>
      </c>
      <c r="J119" s="34" t="str">
        <f>E24</f>
        <v xml:space="preserve"> </v>
      </c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0.3" customHeight="1">
      <c r="A120" s="36"/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10" customFormat="1" ht="29.25" customHeight="1">
      <c r="A121" s="183"/>
      <c r="B121" s="184"/>
      <c r="C121" s="185" t="s">
        <v>105</v>
      </c>
      <c r="D121" s="186" t="s">
        <v>62</v>
      </c>
      <c r="E121" s="186" t="s">
        <v>58</v>
      </c>
      <c r="F121" s="186" t="s">
        <v>59</v>
      </c>
      <c r="G121" s="186" t="s">
        <v>106</v>
      </c>
      <c r="H121" s="186" t="s">
        <v>107</v>
      </c>
      <c r="I121" s="186" t="s">
        <v>108</v>
      </c>
      <c r="J121" s="187" t="s">
        <v>99</v>
      </c>
      <c r="K121" s="188" t="s">
        <v>109</v>
      </c>
      <c r="L121" s="189"/>
      <c r="M121" s="98" t="s">
        <v>1</v>
      </c>
      <c r="N121" s="99" t="s">
        <v>41</v>
      </c>
      <c r="O121" s="99" t="s">
        <v>110</v>
      </c>
      <c r="P121" s="99" t="s">
        <v>111</v>
      </c>
      <c r="Q121" s="99" t="s">
        <v>112</v>
      </c>
      <c r="R121" s="99" t="s">
        <v>113</v>
      </c>
      <c r="S121" s="99" t="s">
        <v>114</v>
      </c>
      <c r="T121" s="100" t="s">
        <v>115</v>
      </c>
      <c r="U121" s="183"/>
      <c r="V121" s="183"/>
      <c r="W121" s="183"/>
      <c r="X121" s="183"/>
      <c r="Y121" s="183"/>
      <c r="Z121" s="183"/>
      <c r="AA121" s="183"/>
      <c r="AB121" s="183"/>
      <c r="AC121" s="183"/>
      <c r="AD121" s="183"/>
      <c r="AE121" s="183"/>
    </row>
    <row r="122" spans="1:63" s="2" customFormat="1" ht="22.8" customHeight="1">
      <c r="A122" s="36"/>
      <c r="B122" s="37"/>
      <c r="C122" s="105" t="s">
        <v>116</v>
      </c>
      <c r="D122" s="38"/>
      <c r="E122" s="38"/>
      <c r="F122" s="38"/>
      <c r="G122" s="38"/>
      <c r="H122" s="38"/>
      <c r="I122" s="38"/>
      <c r="J122" s="190">
        <f>BK122</f>
        <v>0</v>
      </c>
      <c r="K122" s="38"/>
      <c r="L122" s="42"/>
      <c r="M122" s="101"/>
      <c r="N122" s="191"/>
      <c r="O122" s="102"/>
      <c r="P122" s="192">
        <f>P123</f>
        <v>0</v>
      </c>
      <c r="Q122" s="102"/>
      <c r="R122" s="192">
        <f>R123</f>
        <v>0</v>
      </c>
      <c r="S122" s="102"/>
      <c r="T122" s="193">
        <f>T123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5" t="s">
        <v>76</v>
      </c>
      <c r="AU122" s="15" t="s">
        <v>101</v>
      </c>
      <c r="BK122" s="194">
        <f>BK123</f>
        <v>0</v>
      </c>
    </row>
    <row r="123" spans="1:63" s="11" customFormat="1" ht="25.9" customHeight="1">
      <c r="A123" s="11"/>
      <c r="B123" s="195"/>
      <c r="C123" s="196"/>
      <c r="D123" s="197" t="s">
        <v>76</v>
      </c>
      <c r="E123" s="198" t="s">
        <v>117</v>
      </c>
      <c r="F123" s="198" t="s">
        <v>118</v>
      </c>
      <c r="G123" s="196"/>
      <c r="H123" s="196"/>
      <c r="I123" s="199"/>
      <c r="J123" s="200">
        <f>BK123</f>
        <v>0</v>
      </c>
      <c r="K123" s="196"/>
      <c r="L123" s="201"/>
      <c r="M123" s="202"/>
      <c r="N123" s="203"/>
      <c r="O123" s="203"/>
      <c r="P123" s="204">
        <f>P124+P133+P138+P143+P160</f>
        <v>0</v>
      </c>
      <c r="Q123" s="203"/>
      <c r="R123" s="204">
        <f>R124+R133+R138+R143+R160</f>
        <v>0</v>
      </c>
      <c r="S123" s="203"/>
      <c r="T123" s="205">
        <f>T124+T133+T138+T143+T160</f>
        <v>0</v>
      </c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R123" s="206" t="s">
        <v>85</v>
      </c>
      <c r="AT123" s="207" t="s">
        <v>76</v>
      </c>
      <c r="AU123" s="207" t="s">
        <v>77</v>
      </c>
      <c r="AY123" s="206" t="s">
        <v>119</v>
      </c>
      <c r="BK123" s="208">
        <f>BK124+BK133+BK138+BK143+BK160</f>
        <v>0</v>
      </c>
    </row>
    <row r="124" spans="1:63" s="11" customFormat="1" ht="22.8" customHeight="1">
      <c r="A124" s="11"/>
      <c r="B124" s="195"/>
      <c r="C124" s="196"/>
      <c r="D124" s="197" t="s">
        <v>76</v>
      </c>
      <c r="E124" s="250" t="s">
        <v>85</v>
      </c>
      <c r="F124" s="250" t="s">
        <v>169</v>
      </c>
      <c r="G124" s="196"/>
      <c r="H124" s="196"/>
      <c r="I124" s="199"/>
      <c r="J124" s="251">
        <f>BK124</f>
        <v>0</v>
      </c>
      <c r="K124" s="196"/>
      <c r="L124" s="201"/>
      <c r="M124" s="202"/>
      <c r="N124" s="203"/>
      <c r="O124" s="203"/>
      <c r="P124" s="204">
        <f>SUM(P125:P132)</f>
        <v>0</v>
      </c>
      <c r="Q124" s="203"/>
      <c r="R124" s="204">
        <f>SUM(R125:R132)</f>
        <v>0</v>
      </c>
      <c r="S124" s="203"/>
      <c r="T124" s="205">
        <f>SUM(T125:T132)</f>
        <v>0</v>
      </c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R124" s="206" t="s">
        <v>85</v>
      </c>
      <c r="AT124" s="207" t="s">
        <v>76</v>
      </c>
      <c r="AU124" s="207" t="s">
        <v>85</v>
      </c>
      <c r="AY124" s="206" t="s">
        <v>119</v>
      </c>
      <c r="BK124" s="208">
        <f>SUM(BK125:BK132)</f>
        <v>0</v>
      </c>
    </row>
    <row r="125" spans="1:65" s="2" customFormat="1" ht="16.5" customHeight="1">
      <c r="A125" s="36"/>
      <c r="B125" s="37"/>
      <c r="C125" s="209" t="s">
        <v>85</v>
      </c>
      <c r="D125" s="209" t="s">
        <v>123</v>
      </c>
      <c r="E125" s="210" t="s">
        <v>170</v>
      </c>
      <c r="F125" s="211" t="s">
        <v>171</v>
      </c>
      <c r="G125" s="212" t="s">
        <v>172</v>
      </c>
      <c r="H125" s="213">
        <v>72</v>
      </c>
      <c r="I125" s="214"/>
      <c r="J125" s="215">
        <f>ROUND(I125*H125,2)</f>
        <v>0</v>
      </c>
      <c r="K125" s="216"/>
      <c r="L125" s="42"/>
      <c r="M125" s="217" t="s">
        <v>1</v>
      </c>
      <c r="N125" s="218" t="s">
        <v>42</v>
      </c>
      <c r="O125" s="89"/>
      <c r="P125" s="219">
        <f>O125*H125</f>
        <v>0</v>
      </c>
      <c r="Q125" s="219">
        <v>0</v>
      </c>
      <c r="R125" s="219">
        <f>Q125*H125</f>
        <v>0</v>
      </c>
      <c r="S125" s="219">
        <v>0</v>
      </c>
      <c r="T125" s="220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21" t="s">
        <v>122</v>
      </c>
      <c r="AT125" s="221" t="s">
        <v>123</v>
      </c>
      <c r="AU125" s="221" t="s">
        <v>87</v>
      </c>
      <c r="AY125" s="15" t="s">
        <v>119</v>
      </c>
      <c r="BE125" s="222">
        <f>IF(N125="základní",J125,0)</f>
        <v>0</v>
      </c>
      <c r="BF125" s="222">
        <f>IF(N125="snížená",J125,0)</f>
        <v>0</v>
      </c>
      <c r="BG125" s="222">
        <f>IF(N125="zákl. přenesená",J125,0)</f>
        <v>0</v>
      </c>
      <c r="BH125" s="222">
        <f>IF(N125="sníž. přenesená",J125,0)</f>
        <v>0</v>
      </c>
      <c r="BI125" s="222">
        <f>IF(N125="nulová",J125,0)</f>
        <v>0</v>
      </c>
      <c r="BJ125" s="15" t="s">
        <v>85</v>
      </c>
      <c r="BK125" s="222">
        <f>ROUND(I125*H125,2)</f>
        <v>0</v>
      </c>
      <c r="BL125" s="15" t="s">
        <v>122</v>
      </c>
      <c r="BM125" s="221" t="s">
        <v>228</v>
      </c>
    </row>
    <row r="126" spans="1:47" s="2" customFormat="1" ht="12">
      <c r="A126" s="36"/>
      <c r="B126" s="37"/>
      <c r="C126" s="38"/>
      <c r="D126" s="223" t="s">
        <v>129</v>
      </c>
      <c r="E126" s="38"/>
      <c r="F126" s="224" t="s">
        <v>171</v>
      </c>
      <c r="G126" s="38"/>
      <c r="H126" s="38"/>
      <c r="I126" s="225"/>
      <c r="J126" s="38"/>
      <c r="K126" s="38"/>
      <c r="L126" s="42"/>
      <c r="M126" s="226"/>
      <c r="N126" s="227"/>
      <c r="O126" s="89"/>
      <c r="P126" s="89"/>
      <c r="Q126" s="89"/>
      <c r="R126" s="89"/>
      <c r="S126" s="89"/>
      <c r="T126" s="90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5" t="s">
        <v>129</v>
      </c>
      <c r="AU126" s="15" t="s">
        <v>87</v>
      </c>
    </row>
    <row r="127" spans="1:47" s="2" customFormat="1" ht="12">
      <c r="A127" s="36"/>
      <c r="B127" s="37"/>
      <c r="C127" s="38"/>
      <c r="D127" s="223" t="s">
        <v>130</v>
      </c>
      <c r="E127" s="38"/>
      <c r="F127" s="228" t="s">
        <v>174</v>
      </c>
      <c r="G127" s="38"/>
      <c r="H127" s="38"/>
      <c r="I127" s="225"/>
      <c r="J127" s="38"/>
      <c r="K127" s="38"/>
      <c r="L127" s="42"/>
      <c r="M127" s="226"/>
      <c r="N127" s="227"/>
      <c r="O127" s="89"/>
      <c r="P127" s="89"/>
      <c r="Q127" s="89"/>
      <c r="R127" s="89"/>
      <c r="S127" s="89"/>
      <c r="T127" s="90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5" t="s">
        <v>130</v>
      </c>
      <c r="AU127" s="15" t="s">
        <v>87</v>
      </c>
    </row>
    <row r="128" spans="1:51" s="12" customFormat="1" ht="12">
      <c r="A128" s="12"/>
      <c r="B128" s="229"/>
      <c r="C128" s="230"/>
      <c r="D128" s="223" t="s">
        <v>135</v>
      </c>
      <c r="E128" s="231" t="s">
        <v>1</v>
      </c>
      <c r="F128" s="232" t="s">
        <v>229</v>
      </c>
      <c r="G128" s="230"/>
      <c r="H128" s="233">
        <v>72</v>
      </c>
      <c r="I128" s="234"/>
      <c r="J128" s="230"/>
      <c r="K128" s="230"/>
      <c r="L128" s="235"/>
      <c r="M128" s="236"/>
      <c r="N128" s="237"/>
      <c r="O128" s="237"/>
      <c r="P128" s="237"/>
      <c r="Q128" s="237"/>
      <c r="R128" s="237"/>
      <c r="S128" s="237"/>
      <c r="T128" s="238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T128" s="239" t="s">
        <v>135</v>
      </c>
      <c r="AU128" s="239" t="s">
        <v>87</v>
      </c>
      <c r="AV128" s="12" t="s">
        <v>87</v>
      </c>
      <c r="AW128" s="12" t="s">
        <v>34</v>
      </c>
      <c r="AX128" s="12" t="s">
        <v>85</v>
      </c>
      <c r="AY128" s="239" t="s">
        <v>119</v>
      </c>
    </row>
    <row r="129" spans="1:65" s="2" customFormat="1" ht="24.15" customHeight="1">
      <c r="A129" s="36"/>
      <c r="B129" s="37"/>
      <c r="C129" s="209" t="s">
        <v>87</v>
      </c>
      <c r="D129" s="209" t="s">
        <v>123</v>
      </c>
      <c r="E129" s="210" t="s">
        <v>230</v>
      </c>
      <c r="F129" s="211" t="s">
        <v>231</v>
      </c>
      <c r="G129" s="212" t="s">
        <v>178</v>
      </c>
      <c r="H129" s="213">
        <v>20</v>
      </c>
      <c r="I129" s="214"/>
      <c r="J129" s="215">
        <f>ROUND(I129*H129,2)</f>
        <v>0</v>
      </c>
      <c r="K129" s="216"/>
      <c r="L129" s="42"/>
      <c r="M129" s="217" t="s">
        <v>1</v>
      </c>
      <c r="N129" s="218" t="s">
        <v>42</v>
      </c>
      <c r="O129" s="89"/>
      <c r="P129" s="219">
        <f>O129*H129</f>
        <v>0</v>
      </c>
      <c r="Q129" s="219">
        <v>0</v>
      </c>
      <c r="R129" s="219">
        <f>Q129*H129</f>
        <v>0</v>
      </c>
      <c r="S129" s="219">
        <v>0</v>
      </c>
      <c r="T129" s="220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21" t="s">
        <v>122</v>
      </c>
      <c r="AT129" s="221" t="s">
        <v>123</v>
      </c>
      <c r="AU129" s="221" t="s">
        <v>87</v>
      </c>
      <c r="AY129" s="15" t="s">
        <v>119</v>
      </c>
      <c r="BE129" s="222">
        <f>IF(N129="základní",J129,0)</f>
        <v>0</v>
      </c>
      <c r="BF129" s="222">
        <f>IF(N129="snížená",J129,0)</f>
        <v>0</v>
      </c>
      <c r="BG129" s="222">
        <f>IF(N129="zákl. přenesená",J129,0)</f>
        <v>0</v>
      </c>
      <c r="BH129" s="222">
        <f>IF(N129="sníž. přenesená",J129,0)</f>
        <v>0</v>
      </c>
      <c r="BI129" s="222">
        <f>IF(N129="nulová",J129,0)</f>
        <v>0</v>
      </c>
      <c r="BJ129" s="15" t="s">
        <v>85</v>
      </c>
      <c r="BK129" s="222">
        <f>ROUND(I129*H129,2)</f>
        <v>0</v>
      </c>
      <c r="BL129" s="15" t="s">
        <v>122</v>
      </c>
      <c r="BM129" s="221" t="s">
        <v>232</v>
      </c>
    </row>
    <row r="130" spans="1:47" s="2" customFormat="1" ht="12">
      <c r="A130" s="36"/>
      <c r="B130" s="37"/>
      <c r="C130" s="38"/>
      <c r="D130" s="223" t="s">
        <v>129</v>
      </c>
      <c r="E130" s="38"/>
      <c r="F130" s="224" t="s">
        <v>231</v>
      </c>
      <c r="G130" s="38"/>
      <c r="H130" s="38"/>
      <c r="I130" s="225"/>
      <c r="J130" s="38"/>
      <c r="K130" s="38"/>
      <c r="L130" s="42"/>
      <c r="M130" s="226"/>
      <c r="N130" s="227"/>
      <c r="O130" s="89"/>
      <c r="P130" s="89"/>
      <c r="Q130" s="89"/>
      <c r="R130" s="89"/>
      <c r="S130" s="89"/>
      <c r="T130" s="90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5" t="s">
        <v>129</v>
      </c>
      <c r="AU130" s="15" t="s">
        <v>87</v>
      </c>
    </row>
    <row r="131" spans="1:47" s="2" customFormat="1" ht="12">
      <c r="A131" s="36"/>
      <c r="B131" s="37"/>
      <c r="C131" s="38"/>
      <c r="D131" s="223" t="s">
        <v>130</v>
      </c>
      <c r="E131" s="38"/>
      <c r="F131" s="228" t="s">
        <v>180</v>
      </c>
      <c r="G131" s="38"/>
      <c r="H131" s="38"/>
      <c r="I131" s="225"/>
      <c r="J131" s="38"/>
      <c r="K131" s="38"/>
      <c r="L131" s="42"/>
      <c r="M131" s="226"/>
      <c r="N131" s="227"/>
      <c r="O131" s="89"/>
      <c r="P131" s="89"/>
      <c r="Q131" s="89"/>
      <c r="R131" s="89"/>
      <c r="S131" s="89"/>
      <c r="T131" s="90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5" t="s">
        <v>130</v>
      </c>
      <c r="AU131" s="15" t="s">
        <v>87</v>
      </c>
    </row>
    <row r="132" spans="1:51" s="12" customFormat="1" ht="12">
      <c r="A132" s="12"/>
      <c r="B132" s="229"/>
      <c r="C132" s="230"/>
      <c r="D132" s="223" t="s">
        <v>135</v>
      </c>
      <c r="E132" s="231" t="s">
        <v>1</v>
      </c>
      <c r="F132" s="232" t="s">
        <v>233</v>
      </c>
      <c r="G132" s="230"/>
      <c r="H132" s="233">
        <v>20</v>
      </c>
      <c r="I132" s="234"/>
      <c r="J132" s="230"/>
      <c r="K132" s="230"/>
      <c r="L132" s="235"/>
      <c r="M132" s="236"/>
      <c r="N132" s="237"/>
      <c r="O132" s="237"/>
      <c r="P132" s="237"/>
      <c r="Q132" s="237"/>
      <c r="R132" s="237"/>
      <c r="S132" s="237"/>
      <c r="T132" s="238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T132" s="239" t="s">
        <v>135</v>
      </c>
      <c r="AU132" s="239" t="s">
        <v>87</v>
      </c>
      <c r="AV132" s="12" t="s">
        <v>87</v>
      </c>
      <c r="AW132" s="12" t="s">
        <v>34</v>
      </c>
      <c r="AX132" s="12" t="s">
        <v>85</v>
      </c>
      <c r="AY132" s="239" t="s">
        <v>119</v>
      </c>
    </row>
    <row r="133" spans="1:63" s="11" customFormat="1" ht="22.8" customHeight="1">
      <c r="A133" s="11"/>
      <c r="B133" s="195"/>
      <c r="C133" s="196"/>
      <c r="D133" s="197" t="s">
        <v>76</v>
      </c>
      <c r="E133" s="250" t="s">
        <v>87</v>
      </c>
      <c r="F133" s="250" t="s">
        <v>182</v>
      </c>
      <c r="G133" s="196"/>
      <c r="H133" s="196"/>
      <c r="I133" s="199"/>
      <c r="J133" s="251">
        <f>BK133</f>
        <v>0</v>
      </c>
      <c r="K133" s="196"/>
      <c r="L133" s="201"/>
      <c r="M133" s="202"/>
      <c r="N133" s="203"/>
      <c r="O133" s="203"/>
      <c r="P133" s="204">
        <f>SUM(P134:P137)</f>
        <v>0</v>
      </c>
      <c r="Q133" s="203"/>
      <c r="R133" s="204">
        <f>SUM(R134:R137)</f>
        <v>0</v>
      </c>
      <c r="S133" s="203"/>
      <c r="T133" s="205">
        <f>SUM(T134:T137)</f>
        <v>0</v>
      </c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R133" s="206" t="s">
        <v>85</v>
      </c>
      <c r="AT133" s="207" t="s">
        <v>76</v>
      </c>
      <c r="AU133" s="207" t="s">
        <v>85</v>
      </c>
      <c r="AY133" s="206" t="s">
        <v>119</v>
      </c>
      <c r="BK133" s="208">
        <f>SUM(BK134:BK137)</f>
        <v>0</v>
      </c>
    </row>
    <row r="134" spans="1:65" s="2" customFormat="1" ht="16.5" customHeight="1">
      <c r="A134" s="36"/>
      <c r="B134" s="37"/>
      <c r="C134" s="209" t="s">
        <v>137</v>
      </c>
      <c r="D134" s="209" t="s">
        <v>123</v>
      </c>
      <c r="E134" s="210" t="s">
        <v>234</v>
      </c>
      <c r="F134" s="211" t="s">
        <v>235</v>
      </c>
      <c r="G134" s="212" t="s">
        <v>178</v>
      </c>
      <c r="H134" s="213">
        <v>1.2</v>
      </c>
      <c r="I134" s="214"/>
      <c r="J134" s="215">
        <f>ROUND(I134*H134,2)</f>
        <v>0</v>
      </c>
      <c r="K134" s="216"/>
      <c r="L134" s="42"/>
      <c r="M134" s="217" t="s">
        <v>1</v>
      </c>
      <c r="N134" s="218" t="s">
        <v>42</v>
      </c>
      <c r="O134" s="89"/>
      <c r="P134" s="219">
        <f>O134*H134</f>
        <v>0</v>
      </c>
      <c r="Q134" s="219">
        <v>0</v>
      </c>
      <c r="R134" s="219">
        <f>Q134*H134</f>
        <v>0</v>
      </c>
      <c r="S134" s="219">
        <v>0</v>
      </c>
      <c r="T134" s="220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21" t="s">
        <v>122</v>
      </c>
      <c r="AT134" s="221" t="s">
        <v>123</v>
      </c>
      <c r="AU134" s="221" t="s">
        <v>87</v>
      </c>
      <c r="AY134" s="15" t="s">
        <v>119</v>
      </c>
      <c r="BE134" s="222">
        <f>IF(N134="základní",J134,0)</f>
        <v>0</v>
      </c>
      <c r="BF134" s="222">
        <f>IF(N134="snížená",J134,0)</f>
        <v>0</v>
      </c>
      <c r="BG134" s="222">
        <f>IF(N134="zákl. přenesená",J134,0)</f>
        <v>0</v>
      </c>
      <c r="BH134" s="222">
        <f>IF(N134="sníž. přenesená",J134,0)</f>
        <v>0</v>
      </c>
      <c r="BI134" s="222">
        <f>IF(N134="nulová",J134,0)</f>
        <v>0</v>
      </c>
      <c r="BJ134" s="15" t="s">
        <v>85</v>
      </c>
      <c r="BK134" s="222">
        <f>ROUND(I134*H134,2)</f>
        <v>0</v>
      </c>
      <c r="BL134" s="15" t="s">
        <v>122</v>
      </c>
      <c r="BM134" s="221" t="s">
        <v>236</v>
      </c>
    </row>
    <row r="135" spans="1:47" s="2" customFormat="1" ht="12">
      <c r="A135" s="36"/>
      <c r="B135" s="37"/>
      <c r="C135" s="38"/>
      <c r="D135" s="223" t="s">
        <v>129</v>
      </c>
      <c r="E135" s="38"/>
      <c r="F135" s="224" t="s">
        <v>235</v>
      </c>
      <c r="G135" s="38"/>
      <c r="H135" s="38"/>
      <c r="I135" s="225"/>
      <c r="J135" s="38"/>
      <c r="K135" s="38"/>
      <c r="L135" s="42"/>
      <c r="M135" s="226"/>
      <c r="N135" s="227"/>
      <c r="O135" s="89"/>
      <c r="P135" s="89"/>
      <c r="Q135" s="89"/>
      <c r="R135" s="89"/>
      <c r="S135" s="89"/>
      <c r="T135" s="90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5" t="s">
        <v>129</v>
      </c>
      <c r="AU135" s="15" t="s">
        <v>87</v>
      </c>
    </row>
    <row r="136" spans="1:47" s="2" customFormat="1" ht="12">
      <c r="A136" s="36"/>
      <c r="B136" s="37"/>
      <c r="C136" s="38"/>
      <c r="D136" s="223" t="s">
        <v>130</v>
      </c>
      <c r="E136" s="38"/>
      <c r="F136" s="228" t="s">
        <v>237</v>
      </c>
      <c r="G136" s="38"/>
      <c r="H136" s="38"/>
      <c r="I136" s="225"/>
      <c r="J136" s="38"/>
      <c r="K136" s="38"/>
      <c r="L136" s="42"/>
      <c r="M136" s="226"/>
      <c r="N136" s="227"/>
      <c r="O136" s="89"/>
      <c r="P136" s="89"/>
      <c r="Q136" s="89"/>
      <c r="R136" s="89"/>
      <c r="S136" s="89"/>
      <c r="T136" s="90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5" t="s">
        <v>130</v>
      </c>
      <c r="AU136" s="15" t="s">
        <v>87</v>
      </c>
    </row>
    <row r="137" spans="1:51" s="12" customFormat="1" ht="12">
      <c r="A137" s="12"/>
      <c r="B137" s="229"/>
      <c r="C137" s="230"/>
      <c r="D137" s="223" t="s">
        <v>135</v>
      </c>
      <c r="E137" s="231" t="s">
        <v>1</v>
      </c>
      <c r="F137" s="232" t="s">
        <v>238</v>
      </c>
      <c r="G137" s="230"/>
      <c r="H137" s="233">
        <v>1.2</v>
      </c>
      <c r="I137" s="234"/>
      <c r="J137" s="230"/>
      <c r="K137" s="230"/>
      <c r="L137" s="235"/>
      <c r="M137" s="236"/>
      <c r="N137" s="237"/>
      <c r="O137" s="237"/>
      <c r="P137" s="237"/>
      <c r="Q137" s="237"/>
      <c r="R137" s="237"/>
      <c r="S137" s="237"/>
      <c r="T137" s="238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T137" s="239" t="s">
        <v>135</v>
      </c>
      <c r="AU137" s="239" t="s">
        <v>87</v>
      </c>
      <c r="AV137" s="12" t="s">
        <v>87</v>
      </c>
      <c r="AW137" s="12" t="s">
        <v>34</v>
      </c>
      <c r="AX137" s="12" t="s">
        <v>85</v>
      </c>
      <c r="AY137" s="239" t="s">
        <v>119</v>
      </c>
    </row>
    <row r="138" spans="1:63" s="11" customFormat="1" ht="22.8" customHeight="1">
      <c r="A138" s="11"/>
      <c r="B138" s="195"/>
      <c r="C138" s="196"/>
      <c r="D138" s="197" t="s">
        <v>76</v>
      </c>
      <c r="E138" s="250" t="s">
        <v>122</v>
      </c>
      <c r="F138" s="250" t="s">
        <v>239</v>
      </c>
      <c r="G138" s="196"/>
      <c r="H138" s="196"/>
      <c r="I138" s="199"/>
      <c r="J138" s="251">
        <f>BK138</f>
        <v>0</v>
      </c>
      <c r="K138" s="196"/>
      <c r="L138" s="201"/>
      <c r="M138" s="202"/>
      <c r="N138" s="203"/>
      <c r="O138" s="203"/>
      <c r="P138" s="204">
        <f>SUM(P139:P142)</f>
        <v>0</v>
      </c>
      <c r="Q138" s="203"/>
      <c r="R138" s="204">
        <f>SUM(R139:R142)</f>
        <v>0</v>
      </c>
      <c r="S138" s="203"/>
      <c r="T138" s="205">
        <f>SUM(T139:T142)</f>
        <v>0</v>
      </c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R138" s="206" t="s">
        <v>85</v>
      </c>
      <c r="AT138" s="207" t="s">
        <v>76</v>
      </c>
      <c r="AU138" s="207" t="s">
        <v>85</v>
      </c>
      <c r="AY138" s="206" t="s">
        <v>119</v>
      </c>
      <c r="BK138" s="208">
        <f>SUM(BK139:BK142)</f>
        <v>0</v>
      </c>
    </row>
    <row r="139" spans="1:65" s="2" customFormat="1" ht="16.5" customHeight="1">
      <c r="A139" s="36"/>
      <c r="B139" s="37"/>
      <c r="C139" s="209" t="s">
        <v>122</v>
      </c>
      <c r="D139" s="209" t="s">
        <v>123</v>
      </c>
      <c r="E139" s="210" t="s">
        <v>240</v>
      </c>
      <c r="F139" s="211" t="s">
        <v>241</v>
      </c>
      <c r="G139" s="212" t="s">
        <v>178</v>
      </c>
      <c r="H139" s="213">
        <v>0.8</v>
      </c>
      <c r="I139" s="214"/>
      <c r="J139" s="215">
        <f>ROUND(I139*H139,2)</f>
        <v>0</v>
      </c>
      <c r="K139" s="216"/>
      <c r="L139" s="42"/>
      <c r="M139" s="217" t="s">
        <v>1</v>
      </c>
      <c r="N139" s="218" t="s">
        <v>42</v>
      </c>
      <c r="O139" s="89"/>
      <c r="P139" s="219">
        <f>O139*H139</f>
        <v>0</v>
      </c>
      <c r="Q139" s="219">
        <v>0</v>
      </c>
      <c r="R139" s="219">
        <f>Q139*H139</f>
        <v>0</v>
      </c>
      <c r="S139" s="219">
        <v>0</v>
      </c>
      <c r="T139" s="220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1" t="s">
        <v>122</v>
      </c>
      <c r="AT139" s="221" t="s">
        <v>123</v>
      </c>
      <c r="AU139" s="221" t="s">
        <v>87</v>
      </c>
      <c r="AY139" s="15" t="s">
        <v>119</v>
      </c>
      <c r="BE139" s="222">
        <f>IF(N139="základní",J139,0)</f>
        <v>0</v>
      </c>
      <c r="BF139" s="222">
        <f>IF(N139="snížená",J139,0)</f>
        <v>0</v>
      </c>
      <c r="BG139" s="222">
        <f>IF(N139="zákl. přenesená",J139,0)</f>
        <v>0</v>
      </c>
      <c r="BH139" s="222">
        <f>IF(N139="sníž. přenesená",J139,0)</f>
        <v>0</v>
      </c>
      <c r="BI139" s="222">
        <f>IF(N139="nulová",J139,0)</f>
        <v>0</v>
      </c>
      <c r="BJ139" s="15" t="s">
        <v>85</v>
      </c>
      <c r="BK139" s="222">
        <f>ROUND(I139*H139,2)</f>
        <v>0</v>
      </c>
      <c r="BL139" s="15" t="s">
        <v>122</v>
      </c>
      <c r="BM139" s="221" t="s">
        <v>242</v>
      </c>
    </row>
    <row r="140" spans="1:47" s="2" customFormat="1" ht="12">
      <c r="A140" s="36"/>
      <c r="B140" s="37"/>
      <c r="C140" s="38"/>
      <c r="D140" s="223" t="s">
        <v>129</v>
      </c>
      <c r="E140" s="38"/>
      <c r="F140" s="224" t="s">
        <v>241</v>
      </c>
      <c r="G140" s="38"/>
      <c r="H140" s="38"/>
      <c r="I140" s="225"/>
      <c r="J140" s="38"/>
      <c r="K140" s="38"/>
      <c r="L140" s="42"/>
      <c r="M140" s="226"/>
      <c r="N140" s="227"/>
      <c r="O140" s="89"/>
      <c r="P140" s="89"/>
      <c r="Q140" s="89"/>
      <c r="R140" s="89"/>
      <c r="S140" s="89"/>
      <c r="T140" s="90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5" t="s">
        <v>129</v>
      </c>
      <c r="AU140" s="15" t="s">
        <v>87</v>
      </c>
    </row>
    <row r="141" spans="1:47" s="2" customFormat="1" ht="12">
      <c r="A141" s="36"/>
      <c r="B141" s="37"/>
      <c r="C141" s="38"/>
      <c r="D141" s="223" t="s">
        <v>130</v>
      </c>
      <c r="E141" s="38"/>
      <c r="F141" s="228" t="s">
        <v>243</v>
      </c>
      <c r="G141" s="38"/>
      <c r="H141" s="38"/>
      <c r="I141" s="225"/>
      <c r="J141" s="38"/>
      <c r="K141" s="38"/>
      <c r="L141" s="42"/>
      <c r="M141" s="226"/>
      <c r="N141" s="227"/>
      <c r="O141" s="89"/>
      <c r="P141" s="89"/>
      <c r="Q141" s="89"/>
      <c r="R141" s="89"/>
      <c r="S141" s="89"/>
      <c r="T141" s="90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5" t="s">
        <v>130</v>
      </c>
      <c r="AU141" s="15" t="s">
        <v>87</v>
      </c>
    </row>
    <row r="142" spans="1:51" s="12" customFormat="1" ht="12">
      <c r="A142" s="12"/>
      <c r="B142" s="229"/>
      <c r="C142" s="230"/>
      <c r="D142" s="223" t="s">
        <v>135</v>
      </c>
      <c r="E142" s="231" t="s">
        <v>1</v>
      </c>
      <c r="F142" s="232" t="s">
        <v>244</v>
      </c>
      <c r="G142" s="230"/>
      <c r="H142" s="233">
        <v>0.8</v>
      </c>
      <c r="I142" s="234"/>
      <c r="J142" s="230"/>
      <c r="K142" s="230"/>
      <c r="L142" s="235"/>
      <c r="M142" s="236"/>
      <c r="N142" s="237"/>
      <c r="O142" s="237"/>
      <c r="P142" s="237"/>
      <c r="Q142" s="237"/>
      <c r="R142" s="237"/>
      <c r="S142" s="237"/>
      <c r="T142" s="238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T142" s="239" t="s">
        <v>135</v>
      </c>
      <c r="AU142" s="239" t="s">
        <v>87</v>
      </c>
      <c r="AV142" s="12" t="s">
        <v>87</v>
      </c>
      <c r="AW142" s="12" t="s">
        <v>34</v>
      </c>
      <c r="AX142" s="12" t="s">
        <v>85</v>
      </c>
      <c r="AY142" s="239" t="s">
        <v>119</v>
      </c>
    </row>
    <row r="143" spans="1:63" s="11" customFormat="1" ht="22.8" customHeight="1">
      <c r="A143" s="11"/>
      <c r="B143" s="195"/>
      <c r="C143" s="196"/>
      <c r="D143" s="197" t="s">
        <v>76</v>
      </c>
      <c r="E143" s="250" t="s">
        <v>150</v>
      </c>
      <c r="F143" s="250" t="s">
        <v>245</v>
      </c>
      <c r="G143" s="196"/>
      <c r="H143" s="196"/>
      <c r="I143" s="199"/>
      <c r="J143" s="251">
        <f>BK143</f>
        <v>0</v>
      </c>
      <c r="K143" s="196"/>
      <c r="L143" s="201"/>
      <c r="M143" s="202"/>
      <c r="N143" s="203"/>
      <c r="O143" s="203"/>
      <c r="P143" s="204">
        <f>SUM(P144:P159)</f>
        <v>0</v>
      </c>
      <c r="Q143" s="203"/>
      <c r="R143" s="204">
        <f>SUM(R144:R159)</f>
        <v>0</v>
      </c>
      <c r="S143" s="203"/>
      <c r="T143" s="205">
        <f>SUM(T144:T159)</f>
        <v>0</v>
      </c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R143" s="206" t="s">
        <v>85</v>
      </c>
      <c r="AT143" s="207" t="s">
        <v>76</v>
      </c>
      <c r="AU143" s="207" t="s">
        <v>85</v>
      </c>
      <c r="AY143" s="206" t="s">
        <v>119</v>
      </c>
      <c r="BK143" s="208">
        <f>SUM(BK144:BK159)</f>
        <v>0</v>
      </c>
    </row>
    <row r="144" spans="1:65" s="2" customFormat="1" ht="24.15" customHeight="1">
      <c r="A144" s="36"/>
      <c r="B144" s="37"/>
      <c r="C144" s="209" t="s">
        <v>146</v>
      </c>
      <c r="D144" s="209" t="s">
        <v>123</v>
      </c>
      <c r="E144" s="210" t="s">
        <v>246</v>
      </c>
      <c r="F144" s="211" t="s">
        <v>247</v>
      </c>
      <c r="G144" s="212" t="s">
        <v>248</v>
      </c>
      <c r="H144" s="213">
        <v>6.6</v>
      </c>
      <c r="I144" s="214"/>
      <c r="J144" s="215">
        <f>ROUND(I144*H144,2)</f>
        <v>0</v>
      </c>
      <c r="K144" s="216"/>
      <c r="L144" s="42"/>
      <c r="M144" s="217" t="s">
        <v>1</v>
      </c>
      <c r="N144" s="218" t="s">
        <v>42</v>
      </c>
      <c r="O144" s="89"/>
      <c r="P144" s="219">
        <f>O144*H144</f>
        <v>0</v>
      </c>
      <c r="Q144" s="219">
        <v>0</v>
      </c>
      <c r="R144" s="219">
        <f>Q144*H144</f>
        <v>0</v>
      </c>
      <c r="S144" s="219">
        <v>0</v>
      </c>
      <c r="T144" s="220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1" t="s">
        <v>122</v>
      </c>
      <c r="AT144" s="221" t="s">
        <v>123</v>
      </c>
      <c r="AU144" s="221" t="s">
        <v>87</v>
      </c>
      <c r="AY144" s="15" t="s">
        <v>119</v>
      </c>
      <c r="BE144" s="222">
        <f>IF(N144="základní",J144,0)</f>
        <v>0</v>
      </c>
      <c r="BF144" s="222">
        <f>IF(N144="snížená",J144,0)</f>
        <v>0</v>
      </c>
      <c r="BG144" s="222">
        <f>IF(N144="zákl. přenesená",J144,0)</f>
        <v>0</v>
      </c>
      <c r="BH144" s="222">
        <f>IF(N144="sníž. přenesená",J144,0)</f>
        <v>0</v>
      </c>
      <c r="BI144" s="222">
        <f>IF(N144="nulová",J144,0)</f>
        <v>0</v>
      </c>
      <c r="BJ144" s="15" t="s">
        <v>85</v>
      </c>
      <c r="BK144" s="222">
        <f>ROUND(I144*H144,2)</f>
        <v>0</v>
      </c>
      <c r="BL144" s="15" t="s">
        <v>122</v>
      </c>
      <c r="BM144" s="221" t="s">
        <v>249</v>
      </c>
    </row>
    <row r="145" spans="1:47" s="2" customFormat="1" ht="12">
      <c r="A145" s="36"/>
      <c r="B145" s="37"/>
      <c r="C145" s="38"/>
      <c r="D145" s="223" t="s">
        <v>129</v>
      </c>
      <c r="E145" s="38"/>
      <c r="F145" s="224" t="s">
        <v>247</v>
      </c>
      <c r="G145" s="38"/>
      <c r="H145" s="38"/>
      <c r="I145" s="225"/>
      <c r="J145" s="38"/>
      <c r="K145" s="38"/>
      <c r="L145" s="42"/>
      <c r="M145" s="226"/>
      <c r="N145" s="227"/>
      <c r="O145" s="89"/>
      <c r="P145" s="89"/>
      <c r="Q145" s="89"/>
      <c r="R145" s="89"/>
      <c r="S145" s="89"/>
      <c r="T145" s="90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5" t="s">
        <v>129</v>
      </c>
      <c r="AU145" s="15" t="s">
        <v>87</v>
      </c>
    </row>
    <row r="146" spans="1:47" s="2" customFormat="1" ht="12">
      <c r="A146" s="36"/>
      <c r="B146" s="37"/>
      <c r="C146" s="38"/>
      <c r="D146" s="223" t="s">
        <v>130</v>
      </c>
      <c r="E146" s="38"/>
      <c r="F146" s="228" t="s">
        <v>250</v>
      </c>
      <c r="G146" s="38"/>
      <c r="H146" s="38"/>
      <c r="I146" s="225"/>
      <c r="J146" s="38"/>
      <c r="K146" s="38"/>
      <c r="L146" s="42"/>
      <c r="M146" s="226"/>
      <c r="N146" s="227"/>
      <c r="O146" s="89"/>
      <c r="P146" s="89"/>
      <c r="Q146" s="89"/>
      <c r="R146" s="89"/>
      <c r="S146" s="89"/>
      <c r="T146" s="90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5" t="s">
        <v>130</v>
      </c>
      <c r="AU146" s="15" t="s">
        <v>87</v>
      </c>
    </row>
    <row r="147" spans="1:51" s="12" customFormat="1" ht="12">
      <c r="A147" s="12"/>
      <c r="B147" s="229"/>
      <c r="C147" s="230"/>
      <c r="D147" s="223" t="s">
        <v>135</v>
      </c>
      <c r="E147" s="231" t="s">
        <v>1</v>
      </c>
      <c r="F147" s="232" t="s">
        <v>251</v>
      </c>
      <c r="G147" s="230"/>
      <c r="H147" s="233">
        <v>6.6</v>
      </c>
      <c r="I147" s="234"/>
      <c r="J147" s="230"/>
      <c r="K147" s="230"/>
      <c r="L147" s="235"/>
      <c r="M147" s="236"/>
      <c r="N147" s="237"/>
      <c r="O147" s="237"/>
      <c r="P147" s="237"/>
      <c r="Q147" s="237"/>
      <c r="R147" s="237"/>
      <c r="S147" s="237"/>
      <c r="T147" s="238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T147" s="239" t="s">
        <v>135</v>
      </c>
      <c r="AU147" s="239" t="s">
        <v>87</v>
      </c>
      <c r="AV147" s="12" t="s">
        <v>87</v>
      </c>
      <c r="AW147" s="12" t="s">
        <v>34</v>
      </c>
      <c r="AX147" s="12" t="s">
        <v>85</v>
      </c>
      <c r="AY147" s="239" t="s">
        <v>119</v>
      </c>
    </row>
    <row r="148" spans="1:65" s="2" customFormat="1" ht="24.15" customHeight="1">
      <c r="A148" s="36"/>
      <c r="B148" s="37"/>
      <c r="C148" s="209" t="s">
        <v>150</v>
      </c>
      <c r="D148" s="209" t="s">
        <v>123</v>
      </c>
      <c r="E148" s="210" t="s">
        <v>252</v>
      </c>
      <c r="F148" s="211" t="s">
        <v>253</v>
      </c>
      <c r="G148" s="212" t="s">
        <v>248</v>
      </c>
      <c r="H148" s="213">
        <v>13.2</v>
      </c>
      <c r="I148" s="214"/>
      <c r="J148" s="215">
        <f>ROUND(I148*H148,2)</f>
        <v>0</v>
      </c>
      <c r="K148" s="216"/>
      <c r="L148" s="42"/>
      <c r="M148" s="217" t="s">
        <v>1</v>
      </c>
      <c r="N148" s="218" t="s">
        <v>42</v>
      </c>
      <c r="O148" s="89"/>
      <c r="P148" s="219">
        <f>O148*H148</f>
        <v>0</v>
      </c>
      <c r="Q148" s="219">
        <v>0</v>
      </c>
      <c r="R148" s="219">
        <f>Q148*H148</f>
        <v>0</v>
      </c>
      <c r="S148" s="219">
        <v>0</v>
      </c>
      <c r="T148" s="220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1" t="s">
        <v>122</v>
      </c>
      <c r="AT148" s="221" t="s">
        <v>123</v>
      </c>
      <c r="AU148" s="221" t="s">
        <v>87</v>
      </c>
      <c r="AY148" s="15" t="s">
        <v>119</v>
      </c>
      <c r="BE148" s="222">
        <f>IF(N148="základní",J148,0)</f>
        <v>0</v>
      </c>
      <c r="BF148" s="222">
        <f>IF(N148="snížená",J148,0)</f>
        <v>0</v>
      </c>
      <c r="BG148" s="222">
        <f>IF(N148="zákl. přenesená",J148,0)</f>
        <v>0</v>
      </c>
      <c r="BH148" s="222">
        <f>IF(N148="sníž. přenesená",J148,0)</f>
        <v>0</v>
      </c>
      <c r="BI148" s="222">
        <f>IF(N148="nulová",J148,0)</f>
        <v>0</v>
      </c>
      <c r="BJ148" s="15" t="s">
        <v>85</v>
      </c>
      <c r="BK148" s="222">
        <f>ROUND(I148*H148,2)</f>
        <v>0</v>
      </c>
      <c r="BL148" s="15" t="s">
        <v>122</v>
      </c>
      <c r="BM148" s="221" t="s">
        <v>254</v>
      </c>
    </row>
    <row r="149" spans="1:47" s="2" customFormat="1" ht="12">
      <c r="A149" s="36"/>
      <c r="B149" s="37"/>
      <c r="C149" s="38"/>
      <c r="D149" s="223" t="s">
        <v>129</v>
      </c>
      <c r="E149" s="38"/>
      <c r="F149" s="224" t="s">
        <v>253</v>
      </c>
      <c r="G149" s="38"/>
      <c r="H149" s="38"/>
      <c r="I149" s="225"/>
      <c r="J149" s="38"/>
      <c r="K149" s="38"/>
      <c r="L149" s="42"/>
      <c r="M149" s="226"/>
      <c r="N149" s="227"/>
      <c r="O149" s="89"/>
      <c r="P149" s="89"/>
      <c r="Q149" s="89"/>
      <c r="R149" s="89"/>
      <c r="S149" s="89"/>
      <c r="T149" s="90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5" t="s">
        <v>129</v>
      </c>
      <c r="AU149" s="15" t="s">
        <v>87</v>
      </c>
    </row>
    <row r="150" spans="1:47" s="2" customFormat="1" ht="12">
      <c r="A150" s="36"/>
      <c r="B150" s="37"/>
      <c r="C150" s="38"/>
      <c r="D150" s="223" t="s">
        <v>130</v>
      </c>
      <c r="E150" s="38"/>
      <c r="F150" s="228" t="s">
        <v>250</v>
      </c>
      <c r="G150" s="38"/>
      <c r="H150" s="38"/>
      <c r="I150" s="225"/>
      <c r="J150" s="38"/>
      <c r="K150" s="38"/>
      <c r="L150" s="42"/>
      <c r="M150" s="226"/>
      <c r="N150" s="227"/>
      <c r="O150" s="89"/>
      <c r="P150" s="89"/>
      <c r="Q150" s="89"/>
      <c r="R150" s="89"/>
      <c r="S150" s="89"/>
      <c r="T150" s="90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5" t="s">
        <v>130</v>
      </c>
      <c r="AU150" s="15" t="s">
        <v>87</v>
      </c>
    </row>
    <row r="151" spans="1:51" s="12" customFormat="1" ht="12">
      <c r="A151" s="12"/>
      <c r="B151" s="229"/>
      <c r="C151" s="230"/>
      <c r="D151" s="223" t="s">
        <v>135</v>
      </c>
      <c r="E151" s="231" t="s">
        <v>1</v>
      </c>
      <c r="F151" s="232" t="s">
        <v>255</v>
      </c>
      <c r="G151" s="230"/>
      <c r="H151" s="233">
        <v>13.2</v>
      </c>
      <c r="I151" s="234"/>
      <c r="J151" s="230"/>
      <c r="K151" s="230"/>
      <c r="L151" s="235"/>
      <c r="M151" s="236"/>
      <c r="N151" s="237"/>
      <c r="O151" s="237"/>
      <c r="P151" s="237"/>
      <c r="Q151" s="237"/>
      <c r="R151" s="237"/>
      <c r="S151" s="237"/>
      <c r="T151" s="238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T151" s="239" t="s">
        <v>135</v>
      </c>
      <c r="AU151" s="239" t="s">
        <v>87</v>
      </c>
      <c r="AV151" s="12" t="s">
        <v>87</v>
      </c>
      <c r="AW151" s="12" t="s">
        <v>34</v>
      </c>
      <c r="AX151" s="12" t="s">
        <v>85</v>
      </c>
      <c r="AY151" s="239" t="s">
        <v>119</v>
      </c>
    </row>
    <row r="152" spans="1:65" s="2" customFormat="1" ht="16.5" customHeight="1">
      <c r="A152" s="36"/>
      <c r="B152" s="37"/>
      <c r="C152" s="209" t="s">
        <v>154</v>
      </c>
      <c r="D152" s="209" t="s">
        <v>123</v>
      </c>
      <c r="E152" s="210" t="s">
        <v>256</v>
      </c>
      <c r="F152" s="211" t="s">
        <v>257</v>
      </c>
      <c r="G152" s="212" t="s">
        <v>185</v>
      </c>
      <c r="H152" s="213">
        <v>10</v>
      </c>
      <c r="I152" s="214"/>
      <c r="J152" s="215">
        <f>ROUND(I152*H152,2)</f>
        <v>0</v>
      </c>
      <c r="K152" s="216"/>
      <c r="L152" s="42"/>
      <c r="M152" s="217" t="s">
        <v>1</v>
      </c>
      <c r="N152" s="218" t="s">
        <v>42</v>
      </c>
      <c r="O152" s="89"/>
      <c r="P152" s="219">
        <f>O152*H152</f>
        <v>0</v>
      </c>
      <c r="Q152" s="219">
        <v>0</v>
      </c>
      <c r="R152" s="219">
        <f>Q152*H152</f>
        <v>0</v>
      </c>
      <c r="S152" s="219">
        <v>0</v>
      </c>
      <c r="T152" s="220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1" t="s">
        <v>122</v>
      </c>
      <c r="AT152" s="221" t="s">
        <v>123</v>
      </c>
      <c r="AU152" s="221" t="s">
        <v>87</v>
      </c>
      <c r="AY152" s="15" t="s">
        <v>119</v>
      </c>
      <c r="BE152" s="222">
        <f>IF(N152="základní",J152,0)</f>
        <v>0</v>
      </c>
      <c r="BF152" s="222">
        <f>IF(N152="snížená",J152,0)</f>
        <v>0</v>
      </c>
      <c r="BG152" s="222">
        <f>IF(N152="zákl. přenesená",J152,0)</f>
        <v>0</v>
      </c>
      <c r="BH152" s="222">
        <f>IF(N152="sníž. přenesená",J152,0)</f>
        <v>0</v>
      </c>
      <c r="BI152" s="222">
        <f>IF(N152="nulová",J152,0)</f>
        <v>0</v>
      </c>
      <c r="BJ152" s="15" t="s">
        <v>85</v>
      </c>
      <c r="BK152" s="222">
        <f>ROUND(I152*H152,2)</f>
        <v>0</v>
      </c>
      <c r="BL152" s="15" t="s">
        <v>122</v>
      </c>
      <c r="BM152" s="221" t="s">
        <v>258</v>
      </c>
    </row>
    <row r="153" spans="1:47" s="2" customFormat="1" ht="12">
      <c r="A153" s="36"/>
      <c r="B153" s="37"/>
      <c r="C153" s="38"/>
      <c r="D153" s="223" t="s">
        <v>129</v>
      </c>
      <c r="E153" s="38"/>
      <c r="F153" s="224" t="s">
        <v>257</v>
      </c>
      <c r="G153" s="38"/>
      <c r="H153" s="38"/>
      <c r="I153" s="225"/>
      <c r="J153" s="38"/>
      <c r="K153" s="38"/>
      <c r="L153" s="42"/>
      <c r="M153" s="226"/>
      <c r="N153" s="227"/>
      <c r="O153" s="89"/>
      <c r="P153" s="89"/>
      <c r="Q153" s="89"/>
      <c r="R153" s="89"/>
      <c r="S153" s="89"/>
      <c r="T153" s="90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5" t="s">
        <v>129</v>
      </c>
      <c r="AU153" s="15" t="s">
        <v>87</v>
      </c>
    </row>
    <row r="154" spans="1:47" s="2" customFormat="1" ht="12">
      <c r="A154" s="36"/>
      <c r="B154" s="37"/>
      <c r="C154" s="38"/>
      <c r="D154" s="223" t="s">
        <v>130</v>
      </c>
      <c r="E154" s="38"/>
      <c r="F154" s="228" t="s">
        <v>259</v>
      </c>
      <c r="G154" s="38"/>
      <c r="H154" s="38"/>
      <c r="I154" s="225"/>
      <c r="J154" s="38"/>
      <c r="K154" s="38"/>
      <c r="L154" s="42"/>
      <c r="M154" s="226"/>
      <c r="N154" s="227"/>
      <c r="O154" s="89"/>
      <c r="P154" s="89"/>
      <c r="Q154" s="89"/>
      <c r="R154" s="89"/>
      <c r="S154" s="89"/>
      <c r="T154" s="90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5" t="s">
        <v>130</v>
      </c>
      <c r="AU154" s="15" t="s">
        <v>87</v>
      </c>
    </row>
    <row r="155" spans="1:51" s="12" customFormat="1" ht="12">
      <c r="A155" s="12"/>
      <c r="B155" s="229"/>
      <c r="C155" s="230"/>
      <c r="D155" s="223" t="s">
        <v>135</v>
      </c>
      <c r="E155" s="231" t="s">
        <v>1</v>
      </c>
      <c r="F155" s="232" t="s">
        <v>260</v>
      </c>
      <c r="G155" s="230"/>
      <c r="H155" s="233">
        <v>10</v>
      </c>
      <c r="I155" s="234"/>
      <c r="J155" s="230"/>
      <c r="K155" s="230"/>
      <c r="L155" s="235"/>
      <c r="M155" s="236"/>
      <c r="N155" s="237"/>
      <c r="O155" s="237"/>
      <c r="P155" s="237"/>
      <c r="Q155" s="237"/>
      <c r="R155" s="237"/>
      <c r="S155" s="237"/>
      <c r="T155" s="238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T155" s="239" t="s">
        <v>135</v>
      </c>
      <c r="AU155" s="239" t="s">
        <v>87</v>
      </c>
      <c r="AV155" s="12" t="s">
        <v>87</v>
      </c>
      <c r="AW155" s="12" t="s">
        <v>34</v>
      </c>
      <c r="AX155" s="12" t="s">
        <v>85</v>
      </c>
      <c r="AY155" s="239" t="s">
        <v>119</v>
      </c>
    </row>
    <row r="156" spans="1:65" s="2" customFormat="1" ht="16.5" customHeight="1">
      <c r="A156" s="36"/>
      <c r="B156" s="37"/>
      <c r="C156" s="209" t="s">
        <v>158</v>
      </c>
      <c r="D156" s="209" t="s">
        <v>123</v>
      </c>
      <c r="E156" s="210" t="s">
        <v>261</v>
      </c>
      <c r="F156" s="211" t="s">
        <v>262</v>
      </c>
      <c r="G156" s="212" t="s">
        <v>248</v>
      </c>
      <c r="H156" s="213">
        <v>9.8</v>
      </c>
      <c r="I156" s="214"/>
      <c r="J156" s="215">
        <f>ROUND(I156*H156,2)</f>
        <v>0</v>
      </c>
      <c r="K156" s="216"/>
      <c r="L156" s="42"/>
      <c r="M156" s="217" t="s">
        <v>1</v>
      </c>
      <c r="N156" s="218" t="s">
        <v>42</v>
      </c>
      <c r="O156" s="89"/>
      <c r="P156" s="219">
        <f>O156*H156</f>
        <v>0</v>
      </c>
      <c r="Q156" s="219">
        <v>0</v>
      </c>
      <c r="R156" s="219">
        <f>Q156*H156</f>
        <v>0</v>
      </c>
      <c r="S156" s="219">
        <v>0</v>
      </c>
      <c r="T156" s="220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21" t="s">
        <v>122</v>
      </c>
      <c r="AT156" s="221" t="s">
        <v>123</v>
      </c>
      <c r="AU156" s="221" t="s">
        <v>87</v>
      </c>
      <c r="AY156" s="15" t="s">
        <v>119</v>
      </c>
      <c r="BE156" s="222">
        <f>IF(N156="základní",J156,0)</f>
        <v>0</v>
      </c>
      <c r="BF156" s="222">
        <f>IF(N156="snížená",J156,0)</f>
        <v>0</v>
      </c>
      <c r="BG156" s="222">
        <f>IF(N156="zákl. přenesená",J156,0)</f>
        <v>0</v>
      </c>
      <c r="BH156" s="222">
        <f>IF(N156="sníž. přenesená",J156,0)</f>
        <v>0</v>
      </c>
      <c r="BI156" s="222">
        <f>IF(N156="nulová",J156,0)</f>
        <v>0</v>
      </c>
      <c r="BJ156" s="15" t="s">
        <v>85</v>
      </c>
      <c r="BK156" s="222">
        <f>ROUND(I156*H156,2)</f>
        <v>0</v>
      </c>
      <c r="BL156" s="15" t="s">
        <v>122</v>
      </c>
      <c r="BM156" s="221" t="s">
        <v>263</v>
      </c>
    </row>
    <row r="157" spans="1:47" s="2" customFormat="1" ht="12">
      <c r="A157" s="36"/>
      <c r="B157" s="37"/>
      <c r="C157" s="38"/>
      <c r="D157" s="223" t="s">
        <v>129</v>
      </c>
      <c r="E157" s="38"/>
      <c r="F157" s="224" t="s">
        <v>262</v>
      </c>
      <c r="G157" s="38"/>
      <c r="H157" s="38"/>
      <c r="I157" s="225"/>
      <c r="J157" s="38"/>
      <c r="K157" s="38"/>
      <c r="L157" s="42"/>
      <c r="M157" s="226"/>
      <c r="N157" s="227"/>
      <c r="O157" s="89"/>
      <c r="P157" s="89"/>
      <c r="Q157" s="89"/>
      <c r="R157" s="89"/>
      <c r="S157" s="89"/>
      <c r="T157" s="90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5" t="s">
        <v>129</v>
      </c>
      <c r="AU157" s="15" t="s">
        <v>87</v>
      </c>
    </row>
    <row r="158" spans="1:47" s="2" customFormat="1" ht="12">
      <c r="A158" s="36"/>
      <c r="B158" s="37"/>
      <c r="C158" s="38"/>
      <c r="D158" s="223" t="s">
        <v>130</v>
      </c>
      <c r="E158" s="38"/>
      <c r="F158" s="228" t="s">
        <v>264</v>
      </c>
      <c r="G158" s="38"/>
      <c r="H158" s="38"/>
      <c r="I158" s="225"/>
      <c r="J158" s="38"/>
      <c r="K158" s="38"/>
      <c r="L158" s="42"/>
      <c r="M158" s="226"/>
      <c r="N158" s="227"/>
      <c r="O158" s="89"/>
      <c r="P158" s="89"/>
      <c r="Q158" s="89"/>
      <c r="R158" s="89"/>
      <c r="S158" s="89"/>
      <c r="T158" s="90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5" t="s">
        <v>130</v>
      </c>
      <c r="AU158" s="15" t="s">
        <v>87</v>
      </c>
    </row>
    <row r="159" spans="1:51" s="12" customFormat="1" ht="12">
      <c r="A159" s="12"/>
      <c r="B159" s="229"/>
      <c r="C159" s="230"/>
      <c r="D159" s="223" t="s">
        <v>135</v>
      </c>
      <c r="E159" s="231" t="s">
        <v>1</v>
      </c>
      <c r="F159" s="232" t="s">
        <v>265</v>
      </c>
      <c r="G159" s="230"/>
      <c r="H159" s="233">
        <v>9.8</v>
      </c>
      <c r="I159" s="234"/>
      <c r="J159" s="230"/>
      <c r="K159" s="230"/>
      <c r="L159" s="235"/>
      <c r="M159" s="236"/>
      <c r="N159" s="237"/>
      <c r="O159" s="237"/>
      <c r="P159" s="237"/>
      <c r="Q159" s="237"/>
      <c r="R159" s="237"/>
      <c r="S159" s="237"/>
      <c r="T159" s="238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T159" s="239" t="s">
        <v>135</v>
      </c>
      <c r="AU159" s="239" t="s">
        <v>87</v>
      </c>
      <c r="AV159" s="12" t="s">
        <v>87</v>
      </c>
      <c r="AW159" s="12" t="s">
        <v>34</v>
      </c>
      <c r="AX159" s="12" t="s">
        <v>85</v>
      </c>
      <c r="AY159" s="239" t="s">
        <v>119</v>
      </c>
    </row>
    <row r="160" spans="1:63" s="11" customFormat="1" ht="22.8" customHeight="1">
      <c r="A160" s="11"/>
      <c r="B160" s="195"/>
      <c r="C160" s="196"/>
      <c r="D160" s="197" t="s">
        <v>76</v>
      </c>
      <c r="E160" s="250" t="s">
        <v>212</v>
      </c>
      <c r="F160" s="250" t="s">
        <v>213</v>
      </c>
      <c r="G160" s="196"/>
      <c r="H160" s="196"/>
      <c r="I160" s="199"/>
      <c r="J160" s="251">
        <f>BK160</f>
        <v>0</v>
      </c>
      <c r="K160" s="196"/>
      <c r="L160" s="201"/>
      <c r="M160" s="202"/>
      <c r="N160" s="203"/>
      <c r="O160" s="203"/>
      <c r="P160" s="204">
        <f>SUM(P161:P173)</f>
        <v>0</v>
      </c>
      <c r="Q160" s="203"/>
      <c r="R160" s="204">
        <f>SUM(R161:R173)</f>
        <v>0</v>
      </c>
      <c r="S160" s="203"/>
      <c r="T160" s="205">
        <f>SUM(T161:T173)</f>
        <v>0</v>
      </c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R160" s="206" t="s">
        <v>85</v>
      </c>
      <c r="AT160" s="207" t="s">
        <v>76</v>
      </c>
      <c r="AU160" s="207" t="s">
        <v>85</v>
      </c>
      <c r="AY160" s="206" t="s">
        <v>119</v>
      </c>
      <c r="BK160" s="208">
        <f>SUM(BK161:BK173)</f>
        <v>0</v>
      </c>
    </row>
    <row r="161" spans="1:65" s="2" customFormat="1" ht="24.15" customHeight="1">
      <c r="A161" s="36"/>
      <c r="B161" s="37"/>
      <c r="C161" s="209" t="s">
        <v>212</v>
      </c>
      <c r="D161" s="209" t="s">
        <v>123</v>
      </c>
      <c r="E161" s="210" t="s">
        <v>266</v>
      </c>
      <c r="F161" s="211" t="s">
        <v>267</v>
      </c>
      <c r="G161" s="212" t="s">
        <v>185</v>
      </c>
      <c r="H161" s="213">
        <v>11.5</v>
      </c>
      <c r="I161" s="214"/>
      <c r="J161" s="215">
        <f>ROUND(I161*H161,2)</f>
        <v>0</v>
      </c>
      <c r="K161" s="216"/>
      <c r="L161" s="42"/>
      <c r="M161" s="217" t="s">
        <v>1</v>
      </c>
      <c r="N161" s="218" t="s">
        <v>42</v>
      </c>
      <c r="O161" s="89"/>
      <c r="P161" s="219">
        <f>O161*H161</f>
        <v>0</v>
      </c>
      <c r="Q161" s="219">
        <v>0</v>
      </c>
      <c r="R161" s="219">
        <f>Q161*H161</f>
        <v>0</v>
      </c>
      <c r="S161" s="219">
        <v>0</v>
      </c>
      <c r="T161" s="220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21" t="s">
        <v>122</v>
      </c>
      <c r="AT161" s="221" t="s">
        <v>123</v>
      </c>
      <c r="AU161" s="221" t="s">
        <v>87</v>
      </c>
      <c r="AY161" s="15" t="s">
        <v>119</v>
      </c>
      <c r="BE161" s="222">
        <f>IF(N161="základní",J161,0)</f>
        <v>0</v>
      </c>
      <c r="BF161" s="222">
        <f>IF(N161="snížená",J161,0)</f>
        <v>0</v>
      </c>
      <c r="BG161" s="222">
        <f>IF(N161="zákl. přenesená",J161,0)</f>
        <v>0</v>
      </c>
      <c r="BH161" s="222">
        <f>IF(N161="sníž. přenesená",J161,0)</f>
        <v>0</v>
      </c>
      <c r="BI161" s="222">
        <f>IF(N161="nulová",J161,0)</f>
        <v>0</v>
      </c>
      <c r="BJ161" s="15" t="s">
        <v>85</v>
      </c>
      <c r="BK161" s="222">
        <f>ROUND(I161*H161,2)</f>
        <v>0</v>
      </c>
      <c r="BL161" s="15" t="s">
        <v>122</v>
      </c>
      <c r="BM161" s="221" t="s">
        <v>268</v>
      </c>
    </row>
    <row r="162" spans="1:47" s="2" customFormat="1" ht="12">
      <c r="A162" s="36"/>
      <c r="B162" s="37"/>
      <c r="C162" s="38"/>
      <c r="D162" s="223" t="s">
        <v>129</v>
      </c>
      <c r="E162" s="38"/>
      <c r="F162" s="224" t="s">
        <v>267</v>
      </c>
      <c r="G162" s="38"/>
      <c r="H162" s="38"/>
      <c r="I162" s="225"/>
      <c r="J162" s="38"/>
      <c r="K162" s="38"/>
      <c r="L162" s="42"/>
      <c r="M162" s="226"/>
      <c r="N162" s="227"/>
      <c r="O162" s="89"/>
      <c r="P162" s="89"/>
      <c r="Q162" s="89"/>
      <c r="R162" s="89"/>
      <c r="S162" s="89"/>
      <c r="T162" s="90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5" t="s">
        <v>129</v>
      </c>
      <c r="AU162" s="15" t="s">
        <v>87</v>
      </c>
    </row>
    <row r="163" spans="1:47" s="2" customFormat="1" ht="12">
      <c r="A163" s="36"/>
      <c r="B163" s="37"/>
      <c r="C163" s="38"/>
      <c r="D163" s="223" t="s">
        <v>130</v>
      </c>
      <c r="E163" s="38"/>
      <c r="F163" s="228" t="s">
        <v>269</v>
      </c>
      <c r="G163" s="38"/>
      <c r="H163" s="38"/>
      <c r="I163" s="225"/>
      <c r="J163" s="38"/>
      <c r="K163" s="38"/>
      <c r="L163" s="42"/>
      <c r="M163" s="226"/>
      <c r="N163" s="227"/>
      <c r="O163" s="89"/>
      <c r="P163" s="89"/>
      <c r="Q163" s="89"/>
      <c r="R163" s="89"/>
      <c r="S163" s="89"/>
      <c r="T163" s="90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5" t="s">
        <v>130</v>
      </c>
      <c r="AU163" s="15" t="s">
        <v>87</v>
      </c>
    </row>
    <row r="164" spans="1:51" s="12" customFormat="1" ht="12">
      <c r="A164" s="12"/>
      <c r="B164" s="229"/>
      <c r="C164" s="230"/>
      <c r="D164" s="223" t="s">
        <v>135</v>
      </c>
      <c r="E164" s="231" t="s">
        <v>1</v>
      </c>
      <c r="F164" s="232" t="s">
        <v>270</v>
      </c>
      <c r="G164" s="230"/>
      <c r="H164" s="233">
        <v>11.5</v>
      </c>
      <c r="I164" s="234"/>
      <c r="J164" s="230"/>
      <c r="K164" s="230"/>
      <c r="L164" s="235"/>
      <c r="M164" s="236"/>
      <c r="N164" s="237"/>
      <c r="O164" s="237"/>
      <c r="P164" s="237"/>
      <c r="Q164" s="237"/>
      <c r="R164" s="237"/>
      <c r="S164" s="237"/>
      <c r="T164" s="238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T164" s="239" t="s">
        <v>135</v>
      </c>
      <c r="AU164" s="239" t="s">
        <v>87</v>
      </c>
      <c r="AV164" s="12" t="s">
        <v>87</v>
      </c>
      <c r="AW164" s="12" t="s">
        <v>34</v>
      </c>
      <c r="AX164" s="12" t="s">
        <v>77</v>
      </c>
      <c r="AY164" s="239" t="s">
        <v>119</v>
      </c>
    </row>
    <row r="165" spans="1:65" s="2" customFormat="1" ht="24.15" customHeight="1">
      <c r="A165" s="36"/>
      <c r="B165" s="37"/>
      <c r="C165" s="209" t="s">
        <v>271</v>
      </c>
      <c r="D165" s="209" t="s">
        <v>123</v>
      </c>
      <c r="E165" s="210" t="s">
        <v>272</v>
      </c>
      <c r="F165" s="211" t="s">
        <v>273</v>
      </c>
      <c r="G165" s="212" t="s">
        <v>185</v>
      </c>
      <c r="H165" s="213">
        <v>13.2</v>
      </c>
      <c r="I165" s="214"/>
      <c r="J165" s="215">
        <f>ROUND(I165*H165,2)</f>
        <v>0</v>
      </c>
      <c r="K165" s="216"/>
      <c r="L165" s="42"/>
      <c r="M165" s="217" t="s">
        <v>1</v>
      </c>
      <c r="N165" s="218" t="s">
        <v>42</v>
      </c>
      <c r="O165" s="89"/>
      <c r="P165" s="219">
        <f>O165*H165</f>
        <v>0</v>
      </c>
      <c r="Q165" s="219">
        <v>0</v>
      </c>
      <c r="R165" s="219">
        <f>Q165*H165</f>
        <v>0</v>
      </c>
      <c r="S165" s="219">
        <v>0</v>
      </c>
      <c r="T165" s="220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21" t="s">
        <v>122</v>
      </c>
      <c r="AT165" s="221" t="s">
        <v>123</v>
      </c>
      <c r="AU165" s="221" t="s">
        <v>87</v>
      </c>
      <c r="AY165" s="15" t="s">
        <v>119</v>
      </c>
      <c r="BE165" s="222">
        <f>IF(N165="základní",J165,0)</f>
        <v>0</v>
      </c>
      <c r="BF165" s="222">
        <f>IF(N165="snížená",J165,0)</f>
        <v>0</v>
      </c>
      <c r="BG165" s="222">
        <f>IF(N165="zákl. přenesená",J165,0)</f>
        <v>0</v>
      </c>
      <c r="BH165" s="222">
        <f>IF(N165="sníž. přenesená",J165,0)</f>
        <v>0</v>
      </c>
      <c r="BI165" s="222">
        <f>IF(N165="nulová",J165,0)</f>
        <v>0</v>
      </c>
      <c r="BJ165" s="15" t="s">
        <v>85</v>
      </c>
      <c r="BK165" s="222">
        <f>ROUND(I165*H165,2)</f>
        <v>0</v>
      </c>
      <c r="BL165" s="15" t="s">
        <v>122</v>
      </c>
      <c r="BM165" s="221" t="s">
        <v>274</v>
      </c>
    </row>
    <row r="166" spans="1:47" s="2" customFormat="1" ht="12">
      <c r="A166" s="36"/>
      <c r="B166" s="37"/>
      <c r="C166" s="38"/>
      <c r="D166" s="223" t="s">
        <v>129</v>
      </c>
      <c r="E166" s="38"/>
      <c r="F166" s="224" t="s">
        <v>273</v>
      </c>
      <c r="G166" s="38"/>
      <c r="H166" s="38"/>
      <c r="I166" s="225"/>
      <c r="J166" s="38"/>
      <c r="K166" s="38"/>
      <c r="L166" s="42"/>
      <c r="M166" s="226"/>
      <c r="N166" s="227"/>
      <c r="O166" s="89"/>
      <c r="P166" s="89"/>
      <c r="Q166" s="89"/>
      <c r="R166" s="89"/>
      <c r="S166" s="89"/>
      <c r="T166" s="90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5" t="s">
        <v>129</v>
      </c>
      <c r="AU166" s="15" t="s">
        <v>87</v>
      </c>
    </row>
    <row r="167" spans="1:47" s="2" customFormat="1" ht="12">
      <c r="A167" s="36"/>
      <c r="B167" s="37"/>
      <c r="C167" s="38"/>
      <c r="D167" s="223" t="s">
        <v>130</v>
      </c>
      <c r="E167" s="38"/>
      <c r="F167" s="228" t="s">
        <v>275</v>
      </c>
      <c r="G167" s="38"/>
      <c r="H167" s="38"/>
      <c r="I167" s="225"/>
      <c r="J167" s="38"/>
      <c r="K167" s="38"/>
      <c r="L167" s="42"/>
      <c r="M167" s="226"/>
      <c r="N167" s="227"/>
      <c r="O167" s="89"/>
      <c r="P167" s="89"/>
      <c r="Q167" s="89"/>
      <c r="R167" s="89"/>
      <c r="S167" s="89"/>
      <c r="T167" s="90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5" t="s">
        <v>130</v>
      </c>
      <c r="AU167" s="15" t="s">
        <v>87</v>
      </c>
    </row>
    <row r="168" spans="1:51" s="12" customFormat="1" ht="12">
      <c r="A168" s="12"/>
      <c r="B168" s="229"/>
      <c r="C168" s="230"/>
      <c r="D168" s="223" t="s">
        <v>135</v>
      </c>
      <c r="E168" s="231" t="s">
        <v>1</v>
      </c>
      <c r="F168" s="232" t="s">
        <v>276</v>
      </c>
      <c r="G168" s="230"/>
      <c r="H168" s="233">
        <v>13.2</v>
      </c>
      <c r="I168" s="234"/>
      <c r="J168" s="230"/>
      <c r="K168" s="230"/>
      <c r="L168" s="235"/>
      <c r="M168" s="236"/>
      <c r="N168" s="237"/>
      <c r="O168" s="237"/>
      <c r="P168" s="237"/>
      <c r="Q168" s="237"/>
      <c r="R168" s="237"/>
      <c r="S168" s="237"/>
      <c r="T168" s="238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T168" s="239" t="s">
        <v>135</v>
      </c>
      <c r="AU168" s="239" t="s">
        <v>87</v>
      </c>
      <c r="AV168" s="12" t="s">
        <v>87</v>
      </c>
      <c r="AW168" s="12" t="s">
        <v>34</v>
      </c>
      <c r="AX168" s="12" t="s">
        <v>85</v>
      </c>
      <c r="AY168" s="239" t="s">
        <v>119</v>
      </c>
    </row>
    <row r="169" spans="1:65" s="2" customFormat="1" ht="24.15" customHeight="1">
      <c r="A169" s="36"/>
      <c r="B169" s="37"/>
      <c r="C169" s="209" t="s">
        <v>277</v>
      </c>
      <c r="D169" s="209" t="s">
        <v>123</v>
      </c>
      <c r="E169" s="210" t="s">
        <v>278</v>
      </c>
      <c r="F169" s="211" t="s">
        <v>279</v>
      </c>
      <c r="G169" s="212" t="s">
        <v>248</v>
      </c>
      <c r="H169" s="213">
        <v>29.6</v>
      </c>
      <c r="I169" s="214"/>
      <c r="J169" s="215">
        <f>ROUND(I169*H169,2)</f>
        <v>0</v>
      </c>
      <c r="K169" s="216"/>
      <c r="L169" s="42"/>
      <c r="M169" s="217" t="s">
        <v>1</v>
      </c>
      <c r="N169" s="218" t="s">
        <v>42</v>
      </c>
      <c r="O169" s="89"/>
      <c r="P169" s="219">
        <f>O169*H169</f>
        <v>0</v>
      </c>
      <c r="Q169" s="219">
        <v>0</v>
      </c>
      <c r="R169" s="219">
        <f>Q169*H169</f>
        <v>0</v>
      </c>
      <c r="S169" s="219">
        <v>0</v>
      </c>
      <c r="T169" s="220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21" t="s">
        <v>122</v>
      </c>
      <c r="AT169" s="221" t="s">
        <v>123</v>
      </c>
      <c r="AU169" s="221" t="s">
        <v>87</v>
      </c>
      <c r="AY169" s="15" t="s">
        <v>119</v>
      </c>
      <c r="BE169" s="222">
        <f>IF(N169="základní",J169,0)</f>
        <v>0</v>
      </c>
      <c r="BF169" s="222">
        <f>IF(N169="snížená",J169,0)</f>
        <v>0</v>
      </c>
      <c r="BG169" s="222">
        <f>IF(N169="zákl. přenesená",J169,0)</f>
        <v>0</v>
      </c>
      <c r="BH169" s="222">
        <f>IF(N169="sníž. přenesená",J169,0)</f>
        <v>0</v>
      </c>
      <c r="BI169" s="222">
        <f>IF(N169="nulová",J169,0)</f>
        <v>0</v>
      </c>
      <c r="BJ169" s="15" t="s">
        <v>85</v>
      </c>
      <c r="BK169" s="222">
        <f>ROUND(I169*H169,2)</f>
        <v>0</v>
      </c>
      <c r="BL169" s="15" t="s">
        <v>122</v>
      </c>
      <c r="BM169" s="221" t="s">
        <v>280</v>
      </c>
    </row>
    <row r="170" spans="1:47" s="2" customFormat="1" ht="12">
      <c r="A170" s="36"/>
      <c r="B170" s="37"/>
      <c r="C170" s="38"/>
      <c r="D170" s="223" t="s">
        <v>129</v>
      </c>
      <c r="E170" s="38"/>
      <c r="F170" s="224" t="s">
        <v>279</v>
      </c>
      <c r="G170" s="38"/>
      <c r="H170" s="38"/>
      <c r="I170" s="225"/>
      <c r="J170" s="38"/>
      <c r="K170" s="38"/>
      <c r="L170" s="42"/>
      <c r="M170" s="226"/>
      <c r="N170" s="227"/>
      <c r="O170" s="89"/>
      <c r="P170" s="89"/>
      <c r="Q170" s="89"/>
      <c r="R170" s="89"/>
      <c r="S170" s="89"/>
      <c r="T170" s="90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5" t="s">
        <v>129</v>
      </c>
      <c r="AU170" s="15" t="s">
        <v>87</v>
      </c>
    </row>
    <row r="171" spans="1:47" s="2" customFormat="1" ht="12">
      <c r="A171" s="36"/>
      <c r="B171" s="37"/>
      <c r="C171" s="38"/>
      <c r="D171" s="223" t="s">
        <v>130</v>
      </c>
      <c r="E171" s="38"/>
      <c r="F171" s="228" t="s">
        <v>281</v>
      </c>
      <c r="G171" s="38"/>
      <c r="H171" s="38"/>
      <c r="I171" s="225"/>
      <c r="J171" s="38"/>
      <c r="K171" s="38"/>
      <c r="L171" s="42"/>
      <c r="M171" s="226"/>
      <c r="N171" s="227"/>
      <c r="O171" s="89"/>
      <c r="P171" s="89"/>
      <c r="Q171" s="89"/>
      <c r="R171" s="89"/>
      <c r="S171" s="89"/>
      <c r="T171" s="90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5" t="s">
        <v>130</v>
      </c>
      <c r="AU171" s="15" t="s">
        <v>87</v>
      </c>
    </row>
    <row r="172" spans="1:51" s="12" customFormat="1" ht="12">
      <c r="A172" s="12"/>
      <c r="B172" s="229"/>
      <c r="C172" s="230"/>
      <c r="D172" s="223" t="s">
        <v>135</v>
      </c>
      <c r="E172" s="231" t="s">
        <v>1</v>
      </c>
      <c r="F172" s="232" t="s">
        <v>282</v>
      </c>
      <c r="G172" s="230"/>
      <c r="H172" s="233">
        <v>9.8</v>
      </c>
      <c r="I172" s="234"/>
      <c r="J172" s="230"/>
      <c r="K172" s="230"/>
      <c r="L172" s="235"/>
      <c r="M172" s="236"/>
      <c r="N172" s="237"/>
      <c r="O172" s="237"/>
      <c r="P172" s="237"/>
      <c r="Q172" s="237"/>
      <c r="R172" s="237"/>
      <c r="S172" s="237"/>
      <c r="T172" s="238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T172" s="239" t="s">
        <v>135</v>
      </c>
      <c r="AU172" s="239" t="s">
        <v>87</v>
      </c>
      <c r="AV172" s="12" t="s">
        <v>87</v>
      </c>
      <c r="AW172" s="12" t="s">
        <v>34</v>
      </c>
      <c r="AX172" s="12" t="s">
        <v>77</v>
      </c>
      <c r="AY172" s="239" t="s">
        <v>119</v>
      </c>
    </row>
    <row r="173" spans="1:51" s="12" customFormat="1" ht="12">
      <c r="A173" s="12"/>
      <c r="B173" s="229"/>
      <c r="C173" s="230"/>
      <c r="D173" s="223" t="s">
        <v>135</v>
      </c>
      <c r="E173" s="231" t="s">
        <v>1</v>
      </c>
      <c r="F173" s="232" t="s">
        <v>283</v>
      </c>
      <c r="G173" s="230"/>
      <c r="H173" s="233">
        <v>19.8</v>
      </c>
      <c r="I173" s="234"/>
      <c r="J173" s="230"/>
      <c r="K173" s="230"/>
      <c r="L173" s="235"/>
      <c r="M173" s="252"/>
      <c r="N173" s="253"/>
      <c r="O173" s="253"/>
      <c r="P173" s="253"/>
      <c r="Q173" s="253"/>
      <c r="R173" s="253"/>
      <c r="S173" s="253"/>
      <c r="T173" s="254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T173" s="239" t="s">
        <v>135</v>
      </c>
      <c r="AU173" s="239" t="s">
        <v>87</v>
      </c>
      <c r="AV173" s="12" t="s">
        <v>87</v>
      </c>
      <c r="AW173" s="12" t="s">
        <v>34</v>
      </c>
      <c r="AX173" s="12" t="s">
        <v>77</v>
      </c>
      <c r="AY173" s="239" t="s">
        <v>119</v>
      </c>
    </row>
    <row r="174" spans="1:31" s="2" customFormat="1" ht="6.95" customHeight="1">
      <c r="A174" s="36"/>
      <c r="B174" s="64"/>
      <c r="C174" s="65"/>
      <c r="D174" s="65"/>
      <c r="E174" s="65"/>
      <c r="F174" s="65"/>
      <c r="G174" s="65"/>
      <c r="H174" s="65"/>
      <c r="I174" s="65"/>
      <c r="J174" s="65"/>
      <c r="K174" s="65"/>
      <c r="L174" s="42"/>
      <c r="M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</row>
  </sheetData>
  <sheetProtection password="CC35" sheet="1" objects="1" scenarios="1" formatColumns="0" formatRows="0" autoFilter="0"/>
  <autoFilter ref="C121:K173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DESKTOP-45FGFBE\Forvia</dc:creator>
  <cp:keywords/>
  <dc:description/>
  <cp:lastModifiedBy>DESKTOP-45FGFBE\Forvia</cp:lastModifiedBy>
  <dcterms:created xsi:type="dcterms:W3CDTF">2022-08-12T08:40:12Z</dcterms:created>
  <dcterms:modified xsi:type="dcterms:W3CDTF">2022-08-12T08:40:18Z</dcterms:modified>
  <cp:category/>
  <cp:version/>
  <cp:contentType/>
  <cp:contentStatus/>
</cp:coreProperties>
</file>