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/>
  <bookViews>
    <workbookView xWindow="0" yWindow="0" windowWidth="23040" windowHeight="9108" activeTab="0"/>
  </bookViews>
  <sheets>
    <sheet name="Rekapitulace stavby" sheetId="1" r:id="rId1"/>
    <sheet name="21915ST - Stavební " sheetId="2" r:id="rId2"/>
    <sheet name="21915E - Elektro" sheetId="3" r:id="rId3"/>
  </sheets>
  <definedNames>
    <definedName name="_xlnm._FilterDatabase" localSheetId="2" hidden="1">'21915E - Elektro'!$C$120:$K$222</definedName>
    <definedName name="_xlnm._FilterDatabase" localSheetId="1" hidden="1">'21915ST - Stavební '!$C$142:$K$382</definedName>
    <definedName name="_xlnm.Print_Area" localSheetId="2">'21915E - Elektro'!$C$4:$J$76,'21915E - Elektro'!$C$82:$J$102,'21915E - Elektro'!$C$108:$J$222</definedName>
    <definedName name="_xlnm.Print_Area" localSheetId="1">'21915ST - Stavební '!$C$4:$J$76,'21915ST - Stavební '!$C$82:$J$124,'21915ST - Stavební '!$C$130:$J$382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'21915ST - Stavební '!$142:$142</definedName>
    <definedName name="_xlnm.Print_Titles" localSheetId="2">'21915E - Elektro'!$120:$120</definedName>
  </definedNames>
  <calcPr calcId="191029"/>
</workbook>
</file>

<file path=xl/sharedStrings.xml><?xml version="1.0" encoding="utf-8"?>
<sst xmlns="http://schemas.openxmlformats.org/spreadsheetml/2006/main" count="4475" uniqueCount="979">
  <si>
    <t>Export Komplet</t>
  </si>
  <si>
    <t/>
  </si>
  <si>
    <t>2.0</t>
  </si>
  <si>
    <t>ZAMOK</t>
  </si>
  <si>
    <t>False</t>
  </si>
  <si>
    <t>{de913f9e-0214-4b14-9c5b-bb13236df2d6}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</si>
  <si>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</si>
  <si>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</si>
  <si>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</si>
  <si>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</si>
  <si>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</si>
  <si>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</si>
  <si>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</si>
  <si>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</si>
  <si>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21915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</si>
  <si>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</si>
  <si>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</si>
  <si>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Přístavba studeného skladu řeziva</t>
  </si>
  <si>
    <t>KSO:</t>
  </si>
  <si>
    <t>CC-CZ:</t>
  </si>
  <si>
    <t>Místo:</t>
  </si>
  <si>
    <t>Čáslavská 202</t>
  </si>
  <si>
    <t>Datum:</t>
  </si>
  <si>
    <t>8. 4. 2022</t>
  </si>
  <si>
    <t>Zadavatel:</t>
  </si>
  <si>
    <t>IČ:</t>
  </si>
  <si>
    <t>SOŠ a SOU řemesel Kutná Hora</t>
  </si>
  <si>
    <t>DIČ:</t>
  </si>
  <si>
    <t>Uchazeč:</t>
  </si>
  <si>
    <t>Vyplň údaj</t>
  </si>
  <si>
    <t>Projektant:</t>
  </si>
  <si>
    <t>Ing. Hádková Zuzana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</si>
  <si>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</si>
  <si>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</si>
  <si>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</si>
  <si>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</si>
  <si>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</si>
  <si>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</si>
  <si>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</si>
  <si>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</si>
  <si>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</si>
  <si>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</si>
  <si>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</si>
  <si>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</si>
  <si>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</si>
  <si>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</si>
  <si>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</si>
  <si>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</si>
  <si>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</si>
  <si>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</si>
  <si>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</si>
  <si>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</si>
  <si>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</si>
  <si>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</si>
  <si>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</si>
  <si>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</si>
  <si>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</si>
  <si>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</si>
  <si>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</si>
  <si>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</si>
  <si>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</si>
  <si>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</si>
  <si>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</si>
  <si>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</si>
  <si>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</si>
  <si>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</si>
  <si>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</si>
  <si>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</si>
  <si>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</si>
  <si>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</si>
  <si>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</si>
  <si>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</si>
  <si>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</si>
  <si>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</si>
  <si>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</si>
  <si>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</si>
  <si>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</si>
  <si>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</si>
  <si>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</si>
  <si>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</si>
  <si>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21915ST</t>
  </si>
  <si>
    <t xml:space="preserve">Stavební </t>
  </si>
  <si>
    <t>STA</t>
  </si>
  <si>
    <t>1</t>
  </si>
  <si>
    <t>{0aa8d491-060c-4613-b1a2-0bee65287c53}</t>
  </si>
  <si>
    <t>2</t>
  </si>
  <si>
    <t>21915E</t>
  </si>
  <si>
    <t>Elektro</t>
  </si>
  <si>
    <t>{b16f3c97-6076-425f-ae94-1cad35a127bf}</t>
  </si>
  <si>
    <t>KRYCÍ LIST SOUPISU PRACÍ</t>
  </si>
  <si>
    <t>Objekt:</t>
  </si>
  <si>
    <t xml:space="preserve">21915ST - Stavební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</si>
  <si>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</si>
  <si>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</si>
  <si>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</si>
  <si>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</si>
  <si>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</si>
  <si>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</si>
  <si>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</si>
  <si>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</si>
  <si>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</si>
  <si>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</si>
  <si>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</si>
  <si>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</si>
  <si>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</si>
  <si>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</si>
  <si>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</si>
  <si>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</si>
  <si>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</si>
  <si>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</si>
  <si>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</si>
  <si>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</si>
  <si>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</si>
  <si>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</si>
  <si>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</si>
  <si>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</si>
  <si>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</si>
  <si>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</si>
  <si>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</si>
  <si>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</si>
  <si>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</si>
  <si>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</si>
  <si>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</si>
  <si>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</si>
  <si>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</si>
  <si>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</si>
  <si>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</si>
  <si>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</si>
  <si>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</si>
  <si>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</si>
  <si>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</si>
  <si>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</si>
  <si>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</si>
  <si>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</si>
  <si>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</si>
  <si>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</si>
  <si>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</si>
  <si>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</si>
  <si>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</si>
  <si>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</si>
  <si>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</si>
  <si>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</si>
  <si>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</si>
  <si>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strojně při souvislé ploše přes 100 do 500 m2, tl. vrstvy přes 200 do 250 mm</t>
  </si>
  <si>
    <t>m2</t>
  </si>
  <si>
    <t>4</t>
  </si>
  <si>
    <t>-1043919189</t>
  </si>
  <si>
    <t>VV</t>
  </si>
  <si>
    <t>26,2*5,5</t>
  </si>
  <si>
    <t>131251100</t>
  </si>
  <si>
    <t>Hloubení nezapažených jam a zářezů strojně s urovnáním dna do předepsaného profilu a spádu v hornině třídy těžitelnosti I skupiny 3 do 20 m3</t>
  </si>
  <si>
    <t>m3</t>
  </si>
  <si>
    <t>285651129</t>
  </si>
  <si>
    <t>3</t>
  </si>
  <si>
    <t>132254101</t>
  </si>
  <si>
    <t>Hloubení zapažených rýh šířky do 800 mm strojně s urovnáním dna do předepsaného profilu a spádu v hornině třídy těžitelnosti I skupiny 3 do 20 m3</t>
  </si>
  <si>
    <t>280860779</t>
  </si>
  <si>
    <t>0,7*0,75*(5,1*2+13,5)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</si>
  <si>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</si>
  <si>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</si>
  <si>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1538402592</t>
  </si>
  <si>
    <t>3,1*12*0,25*2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</si>
  <si>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</si>
  <si>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</si>
  <si>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</si>
  <si>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38001858</t>
  </si>
  <si>
    <t>144,1*0,25 +12,443-9,3+15*2,4*0,25</t>
  </si>
  <si>
    <t>6</t>
  </si>
  <si>
    <t>167101101</t>
  </si>
  <si>
    <t>Nakládání, skládání a překládání neulehlého výkopku nebo sypaniny  nakládání, množství do 100 m3, z hornin tř. 1 až 4</t>
  </si>
  <si>
    <t>-1738756303</t>
  </si>
  <si>
    <t>144,1*0,25+12,43+9</t>
  </si>
  <si>
    <t>7</t>
  </si>
  <si>
    <t>171201201</t>
  </si>
  <si>
    <t>Uložení sypaniny na skládky nebo meziskládky bez hutnění s upravením uložené sypaniny do předepsaného tvaru</t>
  </si>
  <si>
    <t>524801359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</si>
  <si>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</si>
  <si>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</si>
  <si>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</si>
  <si>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</si>
  <si>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-1736748567</t>
  </si>
  <si>
    <t>48,168*1.8</t>
  </si>
  <si>
    <t>9</t>
  </si>
  <si>
    <t>180405111</t>
  </si>
  <si>
    <t>Založení trávníků ve vegetačních dlaždicích nebo prefabrikátech výsevem semene v rovině nebo na svahu do 1:5</t>
  </si>
  <si>
    <t>10036684</t>
  </si>
  <si>
    <t>5,5*15</t>
  </si>
  <si>
    <t>10</t>
  </si>
  <si>
    <t>M</t>
  </si>
  <si>
    <t>00572100</t>
  </si>
  <si>
    <t>osivo jetelotráva intenzivní víceletá</t>
  </si>
  <si>
    <t>kg</t>
  </si>
  <si>
    <t>1387738197</t>
  </si>
  <si>
    <t>82</t>
  </si>
  <si>
    <t>82*0,1 'Přepočtené koeficientem množství</t>
  </si>
  <si>
    <t>11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</si>
  <si>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</si>
  <si>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</si>
  <si>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-1341790032</t>
  </si>
  <si>
    <t>15*4,3</t>
  </si>
  <si>
    <t>12</t>
  </si>
  <si>
    <t>181311103</t>
  </si>
  <si>
    <t>Rozprostření a urovnání ornice v rovině nebo ve svahu sklonu do 1:5 ručně při souvislé ploše, tl. vrstvy do 200 mm</t>
  </si>
  <si>
    <t>-985781546</t>
  </si>
  <si>
    <t>Zakládání</t>
  </si>
  <si>
    <t>13</t>
  </si>
  <si>
    <t>271532213</t>
  </si>
  <si>
    <t>Podsyp pod základové konstrukce se zhutněním a urovnáním povrchu z kameniva hrubého, frakce 8 - 16 mm</t>
  </si>
  <si>
    <t>2025771759</t>
  </si>
  <si>
    <t>0,5*4,85*12,7</t>
  </si>
  <si>
    <t>14</t>
  </si>
  <si>
    <t>274313611</t>
  </si>
  <si>
    <t>Základy z betonu prostého pasy betonu kamenem neprokládaného tř. C 16/20</t>
  </si>
  <si>
    <t>1584701140</t>
  </si>
  <si>
    <t>0,5*0,75*(5,1*2+13,5)</t>
  </si>
  <si>
    <t>274352111</t>
  </si>
  <si>
    <t>Bednění základů pasů rovné ztracené (neodbedněné)</t>
  </si>
  <si>
    <t>1232575722</t>
  </si>
  <si>
    <t>(5,1*2+13,3)*0,75*2</t>
  </si>
  <si>
    <t>16</t>
  </si>
  <si>
    <t>275313611</t>
  </si>
  <si>
    <t>Základy z betonu prostého patky a bloky z betonu kamenem neprokládaného tř. C 16/20</t>
  </si>
  <si>
    <t>-345174864</t>
  </si>
  <si>
    <t>2*1,5*0,8*0,75</t>
  </si>
  <si>
    <t>17</t>
  </si>
  <si>
    <t>275352111</t>
  </si>
  <si>
    <t>Bednění základů patek ztracené (neodbedněné)</t>
  </si>
  <si>
    <t>-1330701474</t>
  </si>
  <si>
    <t>2*(1,5*2+0,8*2)*0,75</t>
  </si>
  <si>
    <t>18</t>
  </si>
  <si>
    <t>278361101</t>
  </si>
  <si>
    <t>Výztuž základu (podezdívky) betonového z betonářské oceli 10 505 (R) nebo BSt 500</t>
  </si>
  <si>
    <t>-2011344291</t>
  </si>
  <si>
    <t>0,5*(5,1*2+13,5)*5*5*2*0,222*0,001</t>
  </si>
  <si>
    <t>19</t>
  </si>
  <si>
    <t>279113135</t>
  </si>
  <si>
    <t>Základové zdi z tvárnic ztraceného bednění včetně výplně z betonu  bez zvláštních nároků na vliv prostředí třídy C 16/20, tloušťky zdiva přes 300 do 400 mm</t>
  </si>
  <si>
    <t>-1385103786</t>
  </si>
  <si>
    <t>0,3*0,5*(5,1*2+13,5)</t>
  </si>
  <si>
    <t>Svislé a kompletní konstrukce</t>
  </si>
  <si>
    <t>20</t>
  </si>
  <si>
    <t>311234261</t>
  </si>
  <si>
    <t>Zdivo jednovrstvé z cihel děrovaných nebroušených klasických spojených na pero a drážku na maltu M10, pevnost cihel přes P10 do P15, tl. zdiva 300 mm</t>
  </si>
  <si>
    <t>-106154632</t>
  </si>
  <si>
    <t>(5,1*2+13,3)*3,82</t>
  </si>
  <si>
    <t>-4,8*1*2-2,4*2,4</t>
  </si>
  <si>
    <t>0,6*4</t>
  </si>
  <si>
    <t>Součet</t>
  </si>
  <si>
    <t>317941123</t>
  </si>
  <si>
    <t>Osazování ocelových válcovaných nosníků na zdivu  I nebo IE nebo U nebo UE nebo L č. 14 až 22 nebo výšky do 220 mm</t>
  </si>
  <si>
    <t>782313386</t>
  </si>
  <si>
    <t>0,457+0,070</t>
  </si>
  <si>
    <t>22</t>
  </si>
  <si>
    <t>13010752</t>
  </si>
  <si>
    <t>ocel profilová jakost S235JR (11 375) průřez IPE 200</t>
  </si>
  <si>
    <t>1960869054</t>
  </si>
  <si>
    <t>0,457</t>
  </si>
  <si>
    <t>0,457*1,1 'Přepočtené koeficientem množství</t>
  </si>
  <si>
    <t>23</t>
  </si>
  <si>
    <t>13010746</t>
  </si>
  <si>
    <t>ocel profilová jakost S235JR (11 375) průřez IPE 140</t>
  </si>
  <si>
    <t>-921782555</t>
  </si>
  <si>
    <t>0,07*1,1 'Přepočtené koeficientem množství</t>
  </si>
  <si>
    <t>Vodorovné konstrukce</t>
  </si>
  <si>
    <t>24</t>
  </si>
  <si>
    <t>411121129</t>
  </si>
  <si>
    <t>Dodávka a Montáž prefabrikovaných železobetonových stropů  se zalitím spár, včetně podpěrné konstrukce, na cementovou maltu ze stropních panelů šířky do 1200 mm a délky4900 mm</t>
  </si>
  <si>
    <t>-750441172</t>
  </si>
  <si>
    <t>5,2*12,7</t>
  </si>
  <si>
    <t>25</t>
  </si>
  <si>
    <t>413941129</t>
  </si>
  <si>
    <t>Osazování ocelových válcovaných nosníků ve stropech I nebo IE nebo U nebo UE nebo L</t>
  </si>
  <si>
    <t>ks</t>
  </si>
  <si>
    <t>-569916567</t>
  </si>
  <si>
    <t>26</t>
  </si>
  <si>
    <t>13010729</t>
  </si>
  <si>
    <t>ocel profilová jakost 11 375 svařeno, včetně nátěru</t>
  </si>
  <si>
    <t>-174035162</t>
  </si>
  <si>
    <t>27</t>
  </si>
  <si>
    <t>417321313</t>
  </si>
  <si>
    <t>Ztužující pásy a věnce z betonu železového (bez výztuže)  tř. C 16/20</t>
  </si>
  <si>
    <t>261070265</t>
  </si>
  <si>
    <t>0,3*0,25*(5,1*2+13,3+2,4)</t>
  </si>
  <si>
    <t>28</t>
  </si>
  <si>
    <t>417351115</t>
  </si>
  <si>
    <t>Bednění bočnic ztužujících pásů a věnců včetně vzpěr  zřízení</t>
  </si>
  <si>
    <t>2050035582</t>
  </si>
  <si>
    <t>(5,1*2+13,3)*0,25*2</t>
  </si>
  <si>
    <t>29</t>
  </si>
  <si>
    <t>417351116</t>
  </si>
  <si>
    <t>Bednění bočnic ztužujících pásů a věnců včetně vzpěr  odstranění</t>
  </si>
  <si>
    <t>956352548</t>
  </si>
  <si>
    <t>30</t>
  </si>
  <si>
    <t>417361821</t>
  </si>
  <si>
    <t>Výztuž ztužujících pásů a věnců  z betonářské oceli 10 505 (R) nebo BSt 500</t>
  </si>
  <si>
    <t>-2067767922</t>
  </si>
  <si>
    <t>1,943*0,01*7,85</t>
  </si>
  <si>
    <t>Komunikace pozemní</t>
  </si>
  <si>
    <t>31</t>
  </si>
  <si>
    <t>564231111</t>
  </si>
  <si>
    <t>Podklad nebo podsyp ze štěrkopísku ŠP  s rozprostřením, vlhčením a zhutněním, po zhutnění tl. 100 mm</t>
  </si>
  <si>
    <t>-557471230</t>
  </si>
  <si>
    <t>2,4*15</t>
  </si>
  <si>
    <t>0,5*(3+13,3+3)</t>
  </si>
  <si>
    <t>32</t>
  </si>
  <si>
    <t>564750011</t>
  </si>
  <si>
    <t>Podklad nebo kryt z kameniva hrubého drceného  vel. 8-16 mm s rozprostřením a zhutněním, po zhutnění tl. 150 mm</t>
  </si>
  <si>
    <t>189260030</t>
  </si>
  <si>
    <t>33</t>
  </si>
  <si>
    <t>564750111</t>
  </si>
  <si>
    <t>Podklad nebo kryt z kameniva hrubého drceného  vel. 16-32 mm s rozprostřením a zhutněním, po zhutnění tl. 150 mm</t>
  </si>
  <si>
    <t>1890418410</t>
  </si>
  <si>
    <t>34</t>
  </si>
  <si>
    <t>596412312</t>
  </si>
  <si>
    <t>Kladení dlažby z betonových vegetačních dlaždic pozemních komunikací  s ložem z kameniva těženého nebo drceného tl. do 50 mm, s vyplněním spár a vegetačních otvorů, s hutněním vibrováním tl. 100 mm, bez rozlišení skupiny, pro plochy do 300 m2</t>
  </si>
  <si>
    <t>2111313241</t>
  </si>
  <si>
    <t>1,2*15</t>
  </si>
  <si>
    <t>35</t>
  </si>
  <si>
    <t>59245031</t>
  </si>
  <si>
    <t>dlažba plošná betonová vegetační 600x400x100mm</t>
  </si>
  <si>
    <t>-639203790</t>
  </si>
  <si>
    <t>18*1,02 'Přepočtené koeficientem množství</t>
  </si>
  <si>
    <t>36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</si>
  <si>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</si>
  <si>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</si>
  <si>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-461018406</t>
  </si>
  <si>
    <t>37</t>
  </si>
  <si>
    <t>59245620</t>
  </si>
  <si>
    <t>dlažba desková betonová 500x500x60mm přírodní</t>
  </si>
  <si>
    <t>1058478478</t>
  </si>
  <si>
    <t>9,65*1,03 'Přepočtené koeficientem množství</t>
  </si>
  <si>
    <t>Úpravy povrchů, podlahy a osazování výplní</t>
  </si>
  <si>
    <t>38</t>
  </si>
  <si>
    <t>611321321</t>
  </si>
  <si>
    <t>Omítka vápenocementová vnitřních ploch  nanášená strojně jednovrstvá, tloušťky do 10 mm hladká vodorovných konstrukcí stropů rovných</t>
  </si>
  <si>
    <t>-1996817870</t>
  </si>
  <si>
    <t>12,7*4,7</t>
  </si>
  <si>
    <t>39</t>
  </si>
  <si>
    <t>612321141</t>
  </si>
  <si>
    <t>Omítka vápenocementová vnitřních ploch  nanášená ručně dvouvrstvá, tloušťky jádrové omítky do 10 mm a tloušťky štuku do 3 mm štuková svislých konstrukcí stěn</t>
  </si>
  <si>
    <t>1117608582</t>
  </si>
  <si>
    <t>(4,7*2+12,7)*4</t>
  </si>
  <si>
    <t>(0,6+0,3)*4</t>
  </si>
  <si>
    <t>40</t>
  </si>
  <si>
    <t>622211031</t>
  </si>
  <si>
    <t>Montáž kontaktního zateplení lepením a mechanickým kotvením z polystyrenových desek nebo z kombinovaných desek na vnější stěny, tloušťky desek přes 120 do 160 mm</t>
  </si>
  <si>
    <t>195169195</t>
  </si>
  <si>
    <t>41</t>
  </si>
  <si>
    <t>622212011</t>
  </si>
  <si>
    <t>Montáž kontaktního zateplení vnějšího ostění, nadpraží nebo parapetu lepením z polystyrenových desek nebo z kombinovaných desek hloubky špalet do 200 mm, tloušťky desek přes 40 do 80 mm</t>
  </si>
  <si>
    <t>m</t>
  </si>
  <si>
    <t>-1109190802</t>
  </si>
  <si>
    <t>42</t>
  </si>
  <si>
    <t>28375952</t>
  </si>
  <si>
    <t>deska EPS 70 fasádní λ=0,039 tl 160mm</t>
  </si>
  <si>
    <t>1233257472</t>
  </si>
  <si>
    <t>2,46*1,1 'Přepočtené koeficientem množství</t>
  </si>
  <si>
    <t>43</t>
  </si>
  <si>
    <t>28375933</t>
  </si>
  <si>
    <t>deska EPS 70 fasádní λ=0,039 tl 50mm</t>
  </si>
  <si>
    <t>-1593325649</t>
  </si>
  <si>
    <t>44</t>
  </si>
  <si>
    <t>622321121</t>
  </si>
  <si>
    <t>Omítka vápenocementová vnějších ploch  nanášená ručně jednovrstvá, tloušťky do 15 mm hladká stěn</t>
  </si>
  <si>
    <t>2012623586</t>
  </si>
  <si>
    <t>(3+13,3+5)*5</t>
  </si>
  <si>
    <t>45</t>
  </si>
  <si>
    <t>622531012</t>
  </si>
  <si>
    <t>Omítka tenkovrstvá silikonová vnějších ploch  probarvená bez penetrace zatíraná (škrábaná), zrnitost 1,5 mm stěn</t>
  </si>
  <si>
    <t>389617031</t>
  </si>
  <si>
    <t>21,3*5</t>
  </si>
  <si>
    <t>46</t>
  </si>
  <si>
    <t>631311124</t>
  </si>
  <si>
    <t>Mazanina z betonu  prostého bez zvýšených nároků na prostředí tl. přes 80 do 120 mm tř. C 16/20</t>
  </si>
  <si>
    <t>1930721617</t>
  </si>
  <si>
    <t>60,5*0,1</t>
  </si>
  <si>
    <t>47</t>
  </si>
  <si>
    <t>631311134</t>
  </si>
  <si>
    <t>Mazanina z betonu  prostého bez zvýšených nároků na prostředí tl. přes 120 do 240 mm tř. C 16/20</t>
  </si>
  <si>
    <t>-1650291437</t>
  </si>
  <si>
    <t>5,15*13,3*0,15</t>
  </si>
  <si>
    <t>48</t>
  </si>
  <si>
    <t>631319019</t>
  </si>
  <si>
    <t>Příplatek k cenám mazanin  za úpravu povrchu mazaniny přehlazením, mazanina tl. přes 80 do 120 mm -leštěný beton</t>
  </si>
  <si>
    <t>-429530880</t>
  </si>
  <si>
    <t>49</t>
  </si>
  <si>
    <t>631319023</t>
  </si>
  <si>
    <t>Příplatek k cenám mazanin  za úpravu povrchu mazaniny přehlazením s poprášením cementem pro konečnou úpravu, mazanina tl. přes 120 do 240 mm (10 kg/m3)</t>
  </si>
  <si>
    <t>1979870977</t>
  </si>
  <si>
    <t>50</t>
  </si>
  <si>
    <t>631319173</t>
  </si>
  <si>
    <t>Příplatek k cenám mazanin  za stržení povrchu spodní vrstvy mazaniny latí před vložením výztuže nebo pletiva pro tl. obou vrstev mazaniny přes 80 do 120 mm</t>
  </si>
  <si>
    <t>872003032</t>
  </si>
  <si>
    <t>51</t>
  </si>
  <si>
    <t>631319175</t>
  </si>
  <si>
    <t>Příplatek k cenám mazanin  za stržení povrchu spodní vrstvy mazaniny latí před vložením výztuže nebo pletiva pro tl. obou vrstev mazaniny přes 120 do 240 mm</t>
  </si>
  <si>
    <t>-1512378904</t>
  </si>
  <si>
    <t>52</t>
  </si>
  <si>
    <t>631361821</t>
  </si>
  <si>
    <t>Výztuž mazanin  10 505 (R) nebo BSt 500</t>
  </si>
  <si>
    <t>115916882</t>
  </si>
  <si>
    <t>5,15*13,3*5*0,001</t>
  </si>
  <si>
    <t>53</t>
  </si>
  <si>
    <t>631362021</t>
  </si>
  <si>
    <t>Výztuž mazanin  ze svařovaných sítí z drátů typu KARI</t>
  </si>
  <si>
    <t>-605810081</t>
  </si>
  <si>
    <t>60,5*0,005</t>
  </si>
  <si>
    <t>54</t>
  </si>
  <si>
    <t>632481215</t>
  </si>
  <si>
    <t>Separační vrstva k oddělení podlahových vrstev  z geotextilie</t>
  </si>
  <si>
    <t>-1344764765</t>
  </si>
  <si>
    <t>Ostatní konstrukce a práce, bourání</t>
  </si>
  <si>
    <t>55</t>
  </si>
  <si>
    <t>941111121</t>
  </si>
  <si>
    <t>Montáž lešení řadového trubkového lehkého pracovního s podlahami  s provozním zatížením tř. 3 do 200 kg/m2 šířky tř. W09 přes 0,9 do 1,2 m, výšky do 10 m</t>
  </si>
  <si>
    <t>1089536343</t>
  </si>
  <si>
    <t>(3+13,5+5)*5</t>
  </si>
  <si>
    <t>56</t>
  </si>
  <si>
    <t>941111221</t>
  </si>
  <si>
    <t>Montáž lešení řadového trubkového lehkého pracovního s podlahami  s provozním zatížením tř. 3 do 200 kg/m2 Příplatek za první a každý další den použití lešení k ceně -1121</t>
  </si>
  <si>
    <t>301390214</t>
  </si>
  <si>
    <t>107,5</t>
  </si>
  <si>
    <t>107,5*60 'Přepočtené koeficientem množství</t>
  </si>
  <si>
    <t>57</t>
  </si>
  <si>
    <t>941111821</t>
  </si>
  <si>
    <t>Demontáž lešení řadového trubkového lehkého pracovního s podlahami  s provozním zatížením tř. 3 do 200 kg/m2 šířky tř. W09 přes 0,9 do 1,2 m, výšky do 10 m</t>
  </si>
  <si>
    <t>818548208</t>
  </si>
  <si>
    <t>58</t>
  </si>
  <si>
    <t>949101111</t>
  </si>
  <si>
    <t>Lešení pomocné pracovní pro objekty pozemních staveb  pro zatížení do 150 kg/m2, o výšce lešeňové podlahy do 1,9 m</t>
  </si>
  <si>
    <t>292908062</t>
  </si>
  <si>
    <t>59</t>
  </si>
  <si>
    <t>962032240</t>
  </si>
  <si>
    <t>Bourání zdiva nadzákladového z cihel nebo tvárnic  z cihel pálených nebo vápenopískových, na maltu cementovou, objemu do 1 m3</t>
  </si>
  <si>
    <t>11997734</t>
  </si>
  <si>
    <t>1,8*0,45*1,2</t>
  </si>
  <si>
    <t>998</t>
  </si>
  <si>
    <t>Přesun hmot</t>
  </si>
  <si>
    <t>60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</si>
  <si>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</si>
  <si>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</si>
  <si>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-330075422</t>
  </si>
  <si>
    <t>61</t>
  </si>
  <si>
    <t>998223011</t>
  </si>
  <si>
    <t>Přesun hmot pro pozemní komunikace s krytem dlážděným  dopravní vzdálenost do 200 m jakékoliv délky objektu</t>
  </si>
  <si>
    <t>-1060532130</t>
  </si>
  <si>
    <t>10,5  +10,764   +10,692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</si>
  <si>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</si>
  <si>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</si>
  <si>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</si>
  <si>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</si>
  <si>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</si>
  <si>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</si>
  <si>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natěradly a tmely za studena  na ploše vodorovné V nátěrem penetračním</t>
  </si>
  <si>
    <t>-2060103200</t>
  </si>
  <si>
    <t>5*13,3</t>
  </si>
  <si>
    <t>63</t>
  </si>
  <si>
    <t>711112001</t>
  </si>
  <si>
    <t>Provedení izolace proti zemní vlhkosti natěradly a tmely za studena  na ploše svislé S nátěrem penetračním</t>
  </si>
  <si>
    <t>987306615</t>
  </si>
  <si>
    <t>(5,1*2+13,3)*0,5</t>
  </si>
  <si>
    <t>64</t>
  </si>
  <si>
    <t>11163150</t>
  </si>
  <si>
    <t>lak penetrační asfaltový</t>
  </si>
  <si>
    <t>950955040</t>
  </si>
  <si>
    <t>78,25*0,0005</t>
  </si>
  <si>
    <t>65</t>
  </si>
  <si>
    <t>711141559</t>
  </si>
  <si>
    <t>Provedení izolace proti zemní vlhkosti pásy přitavením  NAIP na ploše vodorovné V</t>
  </si>
  <si>
    <t>-809942234</t>
  </si>
  <si>
    <t>66</t>
  </si>
  <si>
    <t>711142559</t>
  </si>
  <si>
    <t>Provedení izolace proti zemní vlhkosti pásy přitavením  NAIP na ploše svislé S</t>
  </si>
  <si>
    <t>-1178756345</t>
  </si>
  <si>
    <t>67</t>
  </si>
  <si>
    <t>62853003</t>
  </si>
  <si>
    <t>pás asfaltový natavitelný modifikovaný SBS tl 3,5mm s vložkou ze skleněné tkaniny a spalitelnou PE fólií nebo jemnozrnným minerálním posypem na horním povrchu</t>
  </si>
  <si>
    <t>68378644</t>
  </si>
  <si>
    <t>66,5+11,75</t>
  </si>
  <si>
    <t>78,25*1,2 'Přepočtené koeficientem množství</t>
  </si>
  <si>
    <t>68</t>
  </si>
  <si>
    <t>711441559</t>
  </si>
  <si>
    <t>Provedení izolace proti povrchové a podpovrchové tlakové vodě pásy přitavením  NAIP na ploše vodorovné V</t>
  </si>
  <si>
    <t>2135501707</t>
  </si>
  <si>
    <t>69</t>
  </si>
  <si>
    <t>GBR.10097</t>
  </si>
  <si>
    <t>modifikovaná natavovací parotěsná zábrana s Al folií a minerálním posypem Multiplex Super AL</t>
  </si>
  <si>
    <t>1520114594</t>
  </si>
  <si>
    <t>66,5</t>
  </si>
  <si>
    <t>66,5*1,1655 'Přepočtené koeficientem množství</t>
  </si>
  <si>
    <t>70</t>
  </si>
  <si>
    <t>998711202</t>
  </si>
  <si>
    <t>Přesun hmot pro izolace proti vodě, vlhkosti a plynům  stanovený procentní sazbou (%) z ceny vodorovná dopravní vzdálenost do 50 m v objektech výšky přes 6 do 12 m</t>
  </si>
  <si>
    <t>%</t>
  </si>
  <si>
    <t>1430750913</t>
  </si>
  <si>
    <t>712</t>
  </si>
  <si>
    <t>Povlakové krytiny</t>
  </si>
  <si>
    <t>71</t>
  </si>
  <si>
    <t>712363405</t>
  </si>
  <si>
    <t>Provedení povlakové krytiny střech plochých do 10° s mechanicky kotvenou izolací včetně položení fólie a horkovzdušného svaření tl. tepelné izolace do 100 mm budovy výšky do 18 m, kotvené do betonu krajní pole</t>
  </si>
  <si>
    <t>-617281674</t>
  </si>
  <si>
    <t>8,3*5</t>
  </si>
  <si>
    <t>72</t>
  </si>
  <si>
    <t>FTR.31102281</t>
  </si>
  <si>
    <t>fólie hydroizolační střešní FATRAFOL 810, T3, vyztužená PES mřížkou, tl. 1,5mm, šířka 1300mm, RAL 3016</t>
  </si>
  <si>
    <t>512519041</t>
  </si>
  <si>
    <t>13,3*5</t>
  </si>
  <si>
    <t>73</t>
  </si>
  <si>
    <t>712363406</t>
  </si>
  <si>
    <t>Provedení povlakové krytiny střech plochých do 10° s mechanicky kotvenou izolací včetně položení fólie a horkovzdušného svaření tl. tepelné izolace do 100 mm budovy výšky do 18 m, kotvené do betonu rohové pole</t>
  </si>
  <si>
    <t>1713194228</t>
  </si>
  <si>
    <t>5*5</t>
  </si>
  <si>
    <t>713</t>
  </si>
  <si>
    <t>Izolace tepelné</t>
  </si>
  <si>
    <t>74</t>
  </si>
  <si>
    <t>713131141</t>
  </si>
  <si>
    <t>Montáž tepelné izolace stěn rohožemi, pásy, deskami, dílci, bloky (izolační materiál ve specifikaci) lepením celoplošně</t>
  </si>
  <si>
    <t>-1644696628</t>
  </si>
  <si>
    <t>0,65*(3+13,3+5)</t>
  </si>
  <si>
    <t>0,55*(3+13,3+5)</t>
  </si>
  <si>
    <t>75</t>
  </si>
  <si>
    <t>ISV.8591057518744</t>
  </si>
  <si>
    <t>Isover EPS PERIMETR 60mm, λD = 0,034 (W·m-1·K-1),1250x600x60mm, izolační desky s minimální nasákavostí pro konstrukce v přímém styku s vlhkostí a vysokým zatížením, např. základových desek apod.</t>
  </si>
  <si>
    <t>1590556110</t>
  </si>
  <si>
    <t>13,845</t>
  </si>
  <si>
    <t>13,845*1,1 'Přepočtené koeficientem množství</t>
  </si>
  <si>
    <t>76</t>
  </si>
  <si>
    <t>ISV.8591057230059.2</t>
  </si>
  <si>
    <t>Isover EPS 70F - 50mm, λD = 0,039 (W·m-1·K-1),1000x500x50mm, fasádní desky pro kontaktní zateplovací systémy ETICS a další konstrukce s běžnými požadavky na zatížení. Trvalá zatížitelnost v tlaku max. 1200kg/m2 při def. &lt; 2%.</t>
  </si>
  <si>
    <t>-425980833</t>
  </si>
  <si>
    <t>77</t>
  </si>
  <si>
    <t>713141223</t>
  </si>
  <si>
    <t>Montáž tepelné izolace střech plochých mechanické přikotvení šrouby včetně dodávky šroubů, bez položení tepelné izolace tl. izolace do 100 mm do betonu</t>
  </si>
  <si>
    <t>2080513992</t>
  </si>
  <si>
    <t>78</t>
  </si>
  <si>
    <t>28375926</t>
  </si>
  <si>
    <t>deska EPS 200 pro konstrukce s velmi vysokým zatížením λ=0,034 tl 100mm</t>
  </si>
  <si>
    <t>-921515467</t>
  </si>
  <si>
    <t>66,5*1,1 'Přepočtené koeficientem množství</t>
  </si>
  <si>
    <t>79</t>
  </si>
  <si>
    <t>998713202</t>
  </si>
  <si>
    <t>Přesun hmot pro izolace tepelné stanovený procentní sazbou (%) z ceny vodorovná dopravní vzdálenost do 50 m v objektech výšky přes 6 do 12 m</t>
  </si>
  <si>
    <t>-1255557305</t>
  </si>
  <si>
    <t>721</t>
  </si>
  <si>
    <t>Zdravotechnika - vnitřní kanalizace</t>
  </si>
  <si>
    <t>80</t>
  </si>
  <si>
    <t>721173409</t>
  </si>
  <si>
    <t>Dopojení střešního svodu do stávající kanalizace, cca 5m Js 150, lapač splavenin včetně zemních prací</t>
  </si>
  <si>
    <t>-835154843</t>
  </si>
  <si>
    <t>722</t>
  </si>
  <si>
    <t>Zdravotechnika - vnitřní vodovod</t>
  </si>
  <si>
    <t>81</t>
  </si>
  <si>
    <t>722130104</t>
  </si>
  <si>
    <t>Potrubí z ocelových trubek pozinkovaných  hladkých pro zavodněný systém spojovaných lisováním PN 16 do 110°C Ø 28/1,5</t>
  </si>
  <si>
    <t>-1953145816</t>
  </si>
  <si>
    <t>722250143</t>
  </si>
  <si>
    <t>Požární příslušenství a armatury  hydrantový systém s tvarově stálou hadicí prosklený D 25 x 30 m</t>
  </si>
  <si>
    <t>soubor</t>
  </si>
  <si>
    <t>259962340</t>
  </si>
  <si>
    <t>735</t>
  </si>
  <si>
    <t>Ústřední vytápění - otopná tělesa</t>
  </si>
  <si>
    <t>83</t>
  </si>
  <si>
    <t>735192929</t>
  </si>
  <si>
    <t>Ostatní opravy otopných těles ,demontáž, úpravy rozvodů, zpětná montáž otopných těles panelových u bouraného otvoru</t>
  </si>
  <si>
    <t>kpl</t>
  </si>
  <si>
    <t>1613149107</t>
  </si>
  <si>
    <t>741</t>
  </si>
  <si>
    <t>Elektroinstalace - silnoproud</t>
  </si>
  <si>
    <t>84</t>
  </si>
  <si>
    <t>741210125</t>
  </si>
  <si>
    <t>Přemístění  pojistkové skříně včetně dopojení kabelů cca 7m,nové vystrojení, zemní práce</t>
  </si>
  <si>
    <t>-60643918</t>
  </si>
  <si>
    <t>85</t>
  </si>
  <si>
    <t>741210199</t>
  </si>
  <si>
    <t>Přemístění  stožáru VO včetně kabelů, cca 5m, zemní práce</t>
  </si>
  <si>
    <t>1828121244</t>
  </si>
  <si>
    <t>751</t>
  </si>
  <si>
    <t>Vzduchotechnika</t>
  </si>
  <si>
    <t>86</t>
  </si>
  <si>
    <t>751613899</t>
  </si>
  <si>
    <t>Přemístění odvětrávacího potrubí včetně krycí mřížky do fasády budovy</t>
  </si>
  <si>
    <t>-1667740787</t>
  </si>
  <si>
    <t>763</t>
  </si>
  <si>
    <t>Konstrukce suché výstavby</t>
  </si>
  <si>
    <t>87</t>
  </si>
  <si>
    <t>763264742</t>
  </si>
  <si>
    <t>Obklad ocelových nosníků sádrovláknitými deskami bez spodní konstrukce tvaru U rozvinuté šíře přes 0,5 m do 0,75 m, opláštění deskou protipožární tl. 2x12,5 mm</t>
  </si>
  <si>
    <t>-838395632</t>
  </si>
  <si>
    <t>4+13</t>
  </si>
  <si>
    <t>88</t>
  </si>
  <si>
    <t>998763401</t>
  </si>
  <si>
    <t>Přesun hmot pro konstrukce montované z desek  stanovený procentní sazbou (%) z ceny vodorovná dopravní vzdálenost do 50 m v objektech výšky do 6 m</t>
  </si>
  <si>
    <t>-1701222249</t>
  </si>
  <si>
    <t>764</t>
  </si>
  <si>
    <t>Konstrukce klempířské</t>
  </si>
  <si>
    <t>89</t>
  </si>
  <si>
    <t>764212662</t>
  </si>
  <si>
    <t>Oplechování střešních prvků z pozinkovaného plechu s povrchovou úpravou okapu okapovým plechem střechy rovné rš 200 mm</t>
  </si>
  <si>
    <t>-1046445694</t>
  </si>
  <si>
    <t>90</t>
  </si>
  <si>
    <t>764215604</t>
  </si>
  <si>
    <t>Oplechování horních ploch zdí a nadezdívek (atik) z pozinkovaného plechu s povrchovou úpravou celoplošně lepené rš 330 mm</t>
  </si>
  <si>
    <t>364559079</t>
  </si>
  <si>
    <t>91</t>
  </si>
  <si>
    <t>764216644</t>
  </si>
  <si>
    <t>Oplechování parapetů z pozinkovaného plechu s povrchovou úpravou rovných celoplošně lepené, bez rohů rš 330 mm</t>
  </si>
  <si>
    <t>-878921212</t>
  </si>
  <si>
    <t>92</t>
  </si>
  <si>
    <t>764311605</t>
  </si>
  <si>
    <t>Lemování střešních světlíků Pz s povrchovou úpravou rš 400 mm</t>
  </si>
  <si>
    <t>-1414763529</t>
  </si>
  <si>
    <t>93</t>
  </si>
  <si>
    <t>764311606</t>
  </si>
  <si>
    <t>Lemování zdí z pozinkovaného plechu s povrchovou úpravou boční nebo horní rovné, střech s krytinou povlakovou rš 500 mm</t>
  </si>
  <si>
    <t>-234238168</t>
  </si>
  <si>
    <t>94</t>
  </si>
  <si>
    <t>764511602</t>
  </si>
  <si>
    <t>Žlab podokapní z pozinkovaného plechu s povrchovou úpravou včetně háků a čel půlkruhový rš 330 mm</t>
  </si>
  <si>
    <t>1270723876</t>
  </si>
  <si>
    <t>95</t>
  </si>
  <si>
    <t>764511622</t>
  </si>
  <si>
    <t>Žlab podokapní z pozinkovaného plechu s povrchovou úpravou včetně háků a čel roh nebo kout, žlabu půlkruhového rš 330 mm</t>
  </si>
  <si>
    <t>kus</t>
  </si>
  <si>
    <t>1423865987</t>
  </si>
  <si>
    <t>96</t>
  </si>
  <si>
    <t>764511642</t>
  </si>
  <si>
    <t>Žlab podokapní z pozinkovaného plechu s povrchovou úpravou včetně háků a čel kotlík oválný (trychtýřový), rš žlabu/průměr svodu 330/100 mm</t>
  </si>
  <si>
    <t>-1627274962</t>
  </si>
  <si>
    <t>97</t>
  </si>
  <si>
    <t>998764202</t>
  </si>
  <si>
    <t>Přesun hmot pro konstrukce klempířské stanovený procentní sazbou (%) z ceny vodorovná dopravní vzdálenost do 50 m v objektech výšky přes 6 do 12 m</t>
  </si>
  <si>
    <t>-190740901</t>
  </si>
  <si>
    <t>766</t>
  </si>
  <si>
    <t>Konstrukce truhlářské</t>
  </si>
  <si>
    <t>98</t>
  </si>
  <si>
    <t>766622131</t>
  </si>
  <si>
    <t>Montáž oken plastových včetně montáže rámu plochy přes 1 m2 otevíravých do zdiva, výšky do 1,5 m</t>
  </si>
  <si>
    <t>-1939802384</t>
  </si>
  <si>
    <t>4,8*1*2</t>
  </si>
  <si>
    <t>99</t>
  </si>
  <si>
    <t>61140051</t>
  </si>
  <si>
    <t>okno plastové otevíravé/sklopné dvojsklo přes plochu 1m2 do v 1,5m včetně parapetu plast</t>
  </si>
  <si>
    <t>-1883313146</t>
  </si>
  <si>
    <t>100</t>
  </si>
  <si>
    <t>766622132</t>
  </si>
  <si>
    <t>Montáž oken plastových včetně montáže rámu plochy přes 1 m2 otevíravých do zdiva, výšky přes 1,5 do 2,5 m</t>
  </si>
  <si>
    <t>-276751320</t>
  </si>
  <si>
    <t>2,4*2,4</t>
  </si>
  <si>
    <t>101</t>
  </si>
  <si>
    <t>61140053</t>
  </si>
  <si>
    <t>okno plastové otevíravé/sklopné dvojsklo přes plochu 1m2 v 1,5-2,5m včetně parapetu plast</t>
  </si>
  <si>
    <t>-1574031299</t>
  </si>
  <si>
    <t>102</t>
  </si>
  <si>
    <t>766622834</t>
  </si>
  <si>
    <t>Demontáž okenních konstrukcí k opětovnému použití rámu zdvojených dřevěných nebo plastových, plochy otvoru přes 4 m2</t>
  </si>
  <si>
    <t>-1965029651</t>
  </si>
  <si>
    <t>4,8*2,4</t>
  </si>
  <si>
    <t>103</t>
  </si>
  <si>
    <t>766622862</t>
  </si>
  <si>
    <t>Demontáž okenních konstrukcí k opětovnému použití vyvěšení křídel dřevěných nebo plastových okenních, plochy otvoru přes 1,5 m2</t>
  </si>
  <si>
    <t>-221239100</t>
  </si>
  <si>
    <t>104</t>
  </si>
  <si>
    <t>766641163</t>
  </si>
  <si>
    <t>Montáž balkónových dveří dřevěných nebo plastových  včetně rámu zdvojených do zdiva dvoukřídlových s nadsvětlíkem</t>
  </si>
  <si>
    <t>2119798140</t>
  </si>
  <si>
    <t>105</t>
  </si>
  <si>
    <t>61110026</t>
  </si>
  <si>
    <t>dveře plastové vchodové dvoukřídlové s nadsvětlíkem dvojsklo</t>
  </si>
  <si>
    <t>-1090672364</t>
  </si>
  <si>
    <t>1,8*3,6</t>
  </si>
  <si>
    <t>106</t>
  </si>
  <si>
    <t>766671019</t>
  </si>
  <si>
    <t>Montáž střešních oken dřevěných nebo plastových  kyvných, výklopných/kyvných s okenním rámem a lemováním, s plisovaným límcem, s napojením na krytinu do krytiny ploché, rozměru 114 x 118 cm</t>
  </si>
  <si>
    <t>549910140</t>
  </si>
  <si>
    <t>107</t>
  </si>
  <si>
    <t>61143309</t>
  </si>
  <si>
    <t>Střešní světlík s obrubou 114x118cm Uw=1,6W/m2K</t>
  </si>
  <si>
    <t>-504970770</t>
  </si>
  <si>
    <t>108</t>
  </si>
  <si>
    <t>998766202</t>
  </si>
  <si>
    <t>Přesun hmot pro konstrukce truhlářské stanovený procentní sazbou (%) z ceny vodorovná dopravní vzdálenost do 50 m v objektech výšky přes 6 do 12 m</t>
  </si>
  <si>
    <t>1840959528</t>
  </si>
  <si>
    <t>767</t>
  </si>
  <si>
    <t>Konstrukce zámečnické</t>
  </si>
  <si>
    <t>109</t>
  </si>
  <si>
    <t>767652210</t>
  </si>
  <si>
    <t>Montáž zateplených vrat garážových nebo průmyslových otvíravých do ocelové konstrukce, plochy do 6 m2 včetně dodávky a povrchových úprav</t>
  </si>
  <si>
    <t>1306505847</t>
  </si>
  <si>
    <t>110</t>
  </si>
  <si>
    <t>767832109</t>
  </si>
  <si>
    <t>Montáž venkovních požárních žebříků do zdiva bez suchovodu včetně konstrukční úpravy a nátěrů l=5 m</t>
  </si>
  <si>
    <t>831848013</t>
  </si>
  <si>
    <t>111</t>
  </si>
  <si>
    <t>767833809</t>
  </si>
  <si>
    <t>Demontáž vnitřních kovových žebříků přímých délky přes do 10 m pro zpětnou montáž</t>
  </si>
  <si>
    <t>-1375923264</t>
  </si>
  <si>
    <t>112</t>
  </si>
  <si>
    <t>767995114</t>
  </si>
  <si>
    <t>Montáž a výroba ostatních atypických zámečnických konstrukcí  hmotnosti přes 20 do 50 kg</t>
  </si>
  <si>
    <t>1010727854</t>
  </si>
  <si>
    <t>113</t>
  </si>
  <si>
    <t>767995116</t>
  </si>
  <si>
    <t>Montáža výroba ostatních atypických zámečnických konstrukcí  hmotnosti přes 100 do 250 kg</t>
  </si>
  <si>
    <t>-1047653578</t>
  </si>
  <si>
    <t>344+567</t>
  </si>
  <si>
    <t>114</t>
  </si>
  <si>
    <t>13010822</t>
  </si>
  <si>
    <t>ocel profilová jakost S235JR (11 375) průřez U (UPN) 160</t>
  </si>
  <si>
    <t>-2096019183</t>
  </si>
  <si>
    <t>0,344*1,1 'Přepočtené koeficientem množství</t>
  </si>
  <si>
    <t>115</t>
  </si>
  <si>
    <t>311616734</t>
  </si>
  <si>
    <t>0,567*1,1 'Přepočtené koeficientem množství</t>
  </si>
  <si>
    <t>116</t>
  </si>
  <si>
    <t>998767201</t>
  </si>
  <si>
    <t>Přesun hmot pro zámečnické konstrukce  stanovený procentní sazbou (%) z ceny vodorovná dopravní vzdálenost do 50 m v objektech výšky do 6 m</t>
  </si>
  <si>
    <t>-1290638955</t>
  </si>
  <si>
    <t>783</t>
  </si>
  <si>
    <t>Dokončovací práce - nátěry</t>
  </si>
  <si>
    <t>117</t>
  </si>
  <si>
    <t>783826315</t>
  </si>
  <si>
    <t>Nátěr omítek se schopností překlenutí trhlin mikroarmovací silikonový</t>
  </si>
  <si>
    <t>1234352856</t>
  </si>
  <si>
    <t>118</t>
  </si>
  <si>
    <t>783827125</t>
  </si>
  <si>
    <t>Krycí (ochranný ) nátěr omítek jednonásobný hladkých omítek hladkých, zrnitých tenkovrstvých nebo štukových stupně členitosti 1 a 2 silikonový</t>
  </si>
  <si>
    <t>-1852424287</t>
  </si>
  <si>
    <t>106,5*2</t>
  </si>
  <si>
    <t>784</t>
  </si>
  <si>
    <t>Dokončovací práce - malby a tapety</t>
  </si>
  <si>
    <t>119</t>
  </si>
  <si>
    <t>784211123</t>
  </si>
  <si>
    <t>Malby z malířských směsí oděruvzdorných za mokra dvojnásobné, bílé za mokra oděruvzdorné středně v místnostech výšky přes 3,80 do 5,00 m</t>
  </si>
  <si>
    <t>2073599390</t>
  </si>
  <si>
    <t>(12,7+4,7)*2*4</t>
  </si>
  <si>
    <t>VRN</t>
  </si>
  <si>
    <t>Vedlejší rozpočtové náklady</t>
  </si>
  <si>
    <t>VRN1</t>
  </si>
  <si>
    <t>Průzkumné, geodetické a projektové práce</t>
  </si>
  <si>
    <t>120</t>
  </si>
  <si>
    <t>012103000</t>
  </si>
  <si>
    <t>Geodetické práce před výstavbou</t>
  </si>
  <si>
    <t>…kpl</t>
  </si>
  <si>
    <t>1024</t>
  </si>
  <si>
    <t>-921838481</t>
  </si>
  <si>
    <t>121</t>
  </si>
  <si>
    <t>012303000</t>
  </si>
  <si>
    <t>Geodetické práce po výstavbě</t>
  </si>
  <si>
    <t>-1115050738</t>
  </si>
  <si>
    <t>VRN3</t>
  </si>
  <si>
    <t>Zařízení staveniště</t>
  </si>
  <si>
    <t>122</t>
  </si>
  <si>
    <t>032002000</t>
  </si>
  <si>
    <t>Vybavení staveniště</t>
  </si>
  <si>
    <t>580902039</t>
  </si>
  <si>
    <t>123</t>
  </si>
  <si>
    <t>032903000</t>
  </si>
  <si>
    <t>Náklady na provoz a údržbu vybavení staveniště</t>
  </si>
  <si>
    <t>-181179708</t>
  </si>
  <si>
    <t>124</t>
  </si>
  <si>
    <t>033203000</t>
  </si>
  <si>
    <t>Energie pro zařízení staveniště</t>
  </si>
  <si>
    <t>-1327107240</t>
  </si>
  <si>
    <t>21915E - Elektro</t>
  </si>
  <si>
    <t>D1 - dovyzbrojení rozváděče RS1</t>
  </si>
  <si>
    <t>D2 - rozváděče RS2</t>
  </si>
  <si>
    <t>D3 - Elektroinstalace  materiál+ montáž</t>
  </si>
  <si>
    <t>D4 - Bleskosvod +uzemnění Materiál+montáž</t>
  </si>
  <si>
    <t>D5 - Zemní práce</t>
  </si>
  <si>
    <t>D1</t>
  </si>
  <si>
    <t>dovyzbrojení rozváděče RS1</t>
  </si>
  <si>
    <t>32A/B/3</t>
  </si>
  <si>
    <t>jistič</t>
  </si>
  <si>
    <t>Pol1</t>
  </si>
  <si>
    <t>přepěťová ochrana třída 1+2, LPZ 0/1, LPL II</t>
  </si>
  <si>
    <t>Pol2</t>
  </si>
  <si>
    <t>svorka řadová bílá 6mm2</t>
  </si>
  <si>
    <t>Pol3</t>
  </si>
  <si>
    <t>svorka řadová sv. modrá 6mm2</t>
  </si>
  <si>
    <t>Pol4</t>
  </si>
  <si>
    <t>svorka řadová žlutá/zelená 6mm2</t>
  </si>
  <si>
    <t>Pg13,5</t>
  </si>
  <si>
    <t>vývodka</t>
  </si>
  <si>
    <t>Pg21</t>
  </si>
  <si>
    <t>Pol5</t>
  </si>
  <si>
    <t>podružný materiál</t>
  </si>
  <si>
    <t>kp</t>
  </si>
  <si>
    <t>Pol6</t>
  </si>
  <si>
    <t>montáž rozváděče</t>
  </si>
  <si>
    <t>D2</t>
  </si>
  <si>
    <t>rozváděče RS2</t>
  </si>
  <si>
    <t>40A/4</t>
  </si>
  <si>
    <t>nástěnná rozvodnice 91 modulů IP30</t>
  </si>
  <si>
    <t>Pol7</t>
  </si>
  <si>
    <t>hlavní vypínač 40A</t>
  </si>
  <si>
    <t>40/4/030A</t>
  </si>
  <si>
    <t>vypínací cívka</t>
  </si>
  <si>
    <t>2A/B/1</t>
  </si>
  <si>
    <t>proudový chránič</t>
  </si>
  <si>
    <t>10A/C/1N</t>
  </si>
  <si>
    <t>16A/C/1N</t>
  </si>
  <si>
    <t>16A/C/3N</t>
  </si>
  <si>
    <t>Pol8</t>
  </si>
  <si>
    <t>PE/12</t>
  </si>
  <si>
    <t>N/12</t>
  </si>
  <si>
    <t>můstek PE</t>
  </si>
  <si>
    <t>Pg13,5.1</t>
  </si>
  <si>
    <t>můstek N</t>
  </si>
  <si>
    <t>Pg16</t>
  </si>
  <si>
    <t>Pol9</t>
  </si>
  <si>
    <t>Pol10</t>
  </si>
  <si>
    <t>Pol11</t>
  </si>
  <si>
    <t>montáž rozváděče vč. Atestu</t>
  </si>
  <si>
    <t>D3</t>
  </si>
  <si>
    <t>Elektroinstalace  materiál+ montáž</t>
  </si>
  <si>
    <t>Pol12</t>
  </si>
  <si>
    <t>jednopólový vypínač 1, nástěnný IP44</t>
  </si>
  <si>
    <t>Pol13</t>
  </si>
  <si>
    <t>přepínač schodišťový 6, nástěnný IP54</t>
  </si>
  <si>
    <t>Pol14</t>
  </si>
  <si>
    <t>hřibové tlačítko s aretací 1/0, IP54, nástěnné</t>
  </si>
  <si>
    <t>Pol15</t>
  </si>
  <si>
    <t>zásuvka jednonásobná 230V/16A, IP54, nástěnná</t>
  </si>
  <si>
    <t>Pol16</t>
  </si>
  <si>
    <t>zásuvka 400V/16A/5P, IP54, nástěnná</t>
  </si>
  <si>
    <t>TYP016</t>
  </si>
  <si>
    <t>bezšroubové svorky</t>
  </si>
  <si>
    <t>Pol17</t>
  </si>
  <si>
    <t>nástěnná krabice IP54</t>
  </si>
  <si>
    <t>Pol18</t>
  </si>
  <si>
    <t>krabice s ekvipotenciální svorkovnicí</t>
  </si>
  <si>
    <t>Pol19</t>
  </si>
  <si>
    <t>sv. přisazené LED 50W, 7500lm, IP65, 4000K, Ra80, opál. polykarb. kryt, průběžná mont.</t>
  </si>
  <si>
    <t>Pol20</t>
  </si>
  <si>
    <t>sv. přisazené LED 9W, 900lm, IP44, 4000K, Ra80, opálový kryt, prům. 285mm</t>
  </si>
  <si>
    <t>Pol21</t>
  </si>
  <si>
    <t>sv. přisazené nouzové LED 3W, 1h, IP65</t>
  </si>
  <si>
    <t>CYKY O-3x1,5</t>
  </si>
  <si>
    <t>kabel</t>
  </si>
  <si>
    <t>CYKY J-3x1,5</t>
  </si>
  <si>
    <t>CYKY J-5x1,5</t>
  </si>
  <si>
    <t>CYKY J-3x2,5</t>
  </si>
  <si>
    <t>CYKY J-5x2,5</t>
  </si>
  <si>
    <t>CYKY J-5x6</t>
  </si>
  <si>
    <t>CY 4</t>
  </si>
  <si>
    <t>vodič</t>
  </si>
  <si>
    <t>CY 6</t>
  </si>
  <si>
    <t>CYA 25 ž/z</t>
  </si>
  <si>
    <t>Pol22</t>
  </si>
  <si>
    <t>žlab neděrovaný 50x62 vč. spoj. mat., závěsů a víka</t>
  </si>
  <si>
    <t>Pol23</t>
  </si>
  <si>
    <t>žlab neděrovaný 50x125 vč. spoj. mat., závěsů a víka</t>
  </si>
  <si>
    <t>1520</t>
  </si>
  <si>
    <t>trubka pevná DN20, 320N, vč. uchycení</t>
  </si>
  <si>
    <t>1532</t>
  </si>
  <si>
    <t>trubka pevná DN32, 320N, vč. uchycení</t>
  </si>
  <si>
    <t>1420</t>
  </si>
  <si>
    <t>trubka ohebná DN25, 320N</t>
  </si>
  <si>
    <t>1432</t>
  </si>
  <si>
    <t>trubka ohebná DN32, 320N</t>
  </si>
  <si>
    <t>Pol24</t>
  </si>
  <si>
    <t>chránička DN50</t>
  </si>
  <si>
    <t>Pol25</t>
  </si>
  <si>
    <t>kabelová spojka Al 240 mm2</t>
  </si>
  <si>
    <t>Pol26</t>
  </si>
  <si>
    <t>kabelová spojka Al 50 mm2</t>
  </si>
  <si>
    <t>AYKY 3x240120</t>
  </si>
  <si>
    <t>AYKY 4x50</t>
  </si>
  <si>
    <t>Pol27</t>
  </si>
  <si>
    <t>přípojková skříň, kompaktní pilíř, do 240mm2</t>
  </si>
  <si>
    <t>Pol28</t>
  </si>
  <si>
    <t>Pol29</t>
  </si>
  <si>
    <t>montáž elektroinstalace</t>
  </si>
  <si>
    <t>Pol30</t>
  </si>
  <si>
    <t>demontáž přípoj. skříně</t>
  </si>
  <si>
    <t>Pol31</t>
  </si>
  <si>
    <t>revize</t>
  </si>
  <si>
    <t>126</t>
  </si>
  <si>
    <t>Pol32</t>
  </si>
  <si>
    <t>doprava</t>
  </si>
  <si>
    <t>128</t>
  </si>
  <si>
    <t>D4</t>
  </si>
  <si>
    <t>Bleskosvod +uzemnění Materiál+montáž</t>
  </si>
  <si>
    <t>Pol33</t>
  </si>
  <si>
    <t>pásek FeZn 30/4mm</t>
  </si>
  <si>
    <t>130</t>
  </si>
  <si>
    <t>Pol34</t>
  </si>
  <si>
    <t>svorka páska páska</t>
  </si>
  <si>
    <t>132</t>
  </si>
  <si>
    <t>Pol35</t>
  </si>
  <si>
    <t>drát FeZn 10mm</t>
  </si>
  <si>
    <t>134</t>
  </si>
  <si>
    <t>Pol36</t>
  </si>
  <si>
    <t>svorka páska drát</t>
  </si>
  <si>
    <t>136</t>
  </si>
  <si>
    <t>Pol37</t>
  </si>
  <si>
    <t>drát FeZn 8mm</t>
  </si>
  <si>
    <t>138</t>
  </si>
  <si>
    <t>Pol38</t>
  </si>
  <si>
    <t>ochranný úhelník svodu OU délka 2m včetně držáku do zdiva a ozn.štítku</t>
  </si>
  <si>
    <t>140</t>
  </si>
  <si>
    <t>Pol39</t>
  </si>
  <si>
    <t>svorka zkušební SZ</t>
  </si>
  <si>
    <t>142</t>
  </si>
  <si>
    <t>Pol40</t>
  </si>
  <si>
    <t>výstražná cedulka "V PŘÍPADĚ BOUŘKY SE NEZDRŽUJTE V BLÍZKOSTI SVODU"</t>
  </si>
  <si>
    <t>144</t>
  </si>
  <si>
    <t>Pol41</t>
  </si>
  <si>
    <t>podpěra do zdiva PV1</t>
  </si>
  <si>
    <t>146</t>
  </si>
  <si>
    <t>Pol42</t>
  </si>
  <si>
    <t>podpěra na ploché střechy PV21</t>
  </si>
  <si>
    <t>148</t>
  </si>
  <si>
    <t>Pol43</t>
  </si>
  <si>
    <t>svorka na okapové žlaby SO</t>
  </si>
  <si>
    <t>150</t>
  </si>
  <si>
    <t>Pol44</t>
  </si>
  <si>
    <t>svorka na okapové trubky ST</t>
  </si>
  <si>
    <t>152</t>
  </si>
  <si>
    <t>Pol45</t>
  </si>
  <si>
    <t>svorka univerzální SU</t>
  </si>
  <si>
    <t>154</t>
  </si>
  <si>
    <t>Pol46</t>
  </si>
  <si>
    <t>svorka připojovací SP</t>
  </si>
  <si>
    <t>156</t>
  </si>
  <si>
    <t>Pol47</t>
  </si>
  <si>
    <t>asfaltová barva</t>
  </si>
  <si>
    <t>158</t>
  </si>
  <si>
    <t>Pol48</t>
  </si>
  <si>
    <t>podružný mateiál</t>
  </si>
  <si>
    <t>160</t>
  </si>
  <si>
    <t>Pol49</t>
  </si>
  <si>
    <t>Montáž uzemnění a bleskosvodu vč. úpravy, revize</t>
  </si>
  <si>
    <t>162</t>
  </si>
  <si>
    <t>D5</t>
  </si>
  <si>
    <t>Pol50</t>
  </si>
  <si>
    <t>výkop š. 35, h. 70, tř. z. 3</t>
  </si>
  <si>
    <t>164</t>
  </si>
  <si>
    <t>Pol51</t>
  </si>
  <si>
    <t>zához kabelové rýhy š.35, h. 70, tř. z. 3</t>
  </si>
  <si>
    <t>166</t>
  </si>
  <si>
    <t>Pol52</t>
  </si>
  <si>
    <t>provizorní úprava terénu třídy zeminy 3</t>
  </si>
  <si>
    <t>168</t>
  </si>
  <si>
    <t>Pol53</t>
  </si>
  <si>
    <t>výkop š. 35, h. 80, tř. z. 3</t>
  </si>
  <si>
    <t>170</t>
  </si>
  <si>
    <t>Pol54</t>
  </si>
  <si>
    <t>kabelové lože písek 2x10-15cm</t>
  </si>
  <si>
    <t>172</t>
  </si>
  <si>
    <t>Pol55</t>
  </si>
  <si>
    <t>výstražná fólie šířka nad 30cm</t>
  </si>
  <si>
    <t>174</t>
  </si>
  <si>
    <t>Pol56</t>
  </si>
  <si>
    <t>výstražná fólie šířka 34cm</t>
  </si>
  <si>
    <t>176</t>
  </si>
  <si>
    <t>Pol57</t>
  </si>
  <si>
    <t>zához kabelové rýhy š.35, h. 80, tř. z. 3</t>
  </si>
  <si>
    <t>178</t>
  </si>
  <si>
    <t>Pol58</t>
  </si>
  <si>
    <t>zához jámy tř. z. 3</t>
  </si>
  <si>
    <t>180</t>
  </si>
  <si>
    <t>Pol59</t>
  </si>
  <si>
    <t>odvoz zeminy do 10km vč. poplatku za skládku</t>
  </si>
  <si>
    <t>182</t>
  </si>
  <si>
    <t>Pol60</t>
  </si>
  <si>
    <t>184</t>
  </si>
  <si>
    <t>Pol61</t>
  </si>
  <si>
    <t>jáma pro spojku kabelu do 10kV tř. z. 3</t>
  </si>
  <si>
    <t>186</t>
  </si>
  <si>
    <t>Pol62</t>
  </si>
  <si>
    <t>oddělení a krytí spojky do 6kV</t>
  </si>
  <si>
    <t>188</t>
  </si>
  <si>
    <t>Pol63</t>
  </si>
  <si>
    <t>krycí deska plastová 50/30/1,2cm</t>
  </si>
  <si>
    <t>190</t>
  </si>
  <si>
    <t>Pol64</t>
  </si>
  <si>
    <t>písek kopaný 0-2mm</t>
  </si>
  <si>
    <t>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</si>
</sst>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1"/>
      <c r="AQ5" s="21"/>
      <c r="AR5" s="19"/>
      <c r="BE5" s="242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1"/>
      <c r="AQ6" s="21"/>
      <c r="AR6" s="19"/>
      <c r="BE6" s="24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3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3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3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3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3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3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3"/>
      <c r="BS13" s="16" t="s">
        <v>6</v>
      </c>
    </row>
    <row r="14" spans="2:71" ht="13.2">
      <c r="B14" s="20"/>
      <c r="C14" s="21"/>
      <c r="D14" s="21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3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3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3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3"/>
      <c r="BS17" s="16" t="s">
        <v>32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3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3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3"/>
      <c r="BS20" s="16" t="s">
        <v>4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3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3"/>
    </row>
    <row r="23" spans="2:57" s="1" customFormat="1" ht="16.5" customHeight="1">
      <c r="B23" s="20"/>
      <c r="C23" s="21"/>
      <c r="D23" s="21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1"/>
      <c r="AP23" s="21"/>
      <c r="AQ23" s="21"/>
      <c r="AR23" s="19"/>
      <c r="BE23" s="243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3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3"/>
    </row>
    <row r="26" spans="1:57" s="2" customFormat="1" ht="25.95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1">
        <f>ROUND(AG94,2)</f>
        <v>0</v>
      </c>
      <c r="AL26" s="252"/>
      <c r="AM26" s="252"/>
      <c r="AN26" s="252"/>
      <c r="AO26" s="252"/>
      <c r="AP26" s="35"/>
      <c r="AQ26" s="35"/>
      <c r="AR26" s="38"/>
      <c r="BE26" s="243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3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3" t="s">
        <v>36</v>
      </c>
      <c r="M28" s="253"/>
      <c r="N28" s="253"/>
      <c r="O28" s="253"/>
      <c r="P28" s="253"/>
      <c r="Q28" s="35"/>
      <c r="R28" s="35"/>
      <c r="S28" s="35"/>
      <c r="T28" s="35"/>
      <c r="U28" s="35"/>
      <c r="V28" s="35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5"/>
      <c r="AG28" s="35"/>
      <c r="AH28" s="35"/>
      <c r="AI28" s="35"/>
      <c r="AJ28" s="35"/>
      <c r="AK28" s="253" t="s">
        <v>38</v>
      </c>
      <c r="AL28" s="253"/>
      <c r="AM28" s="253"/>
      <c r="AN28" s="253"/>
      <c r="AO28" s="253"/>
      <c r="AP28" s="35"/>
      <c r="AQ28" s="35"/>
      <c r="AR28" s="38"/>
      <c r="BE28" s="243"/>
    </row>
    <row r="29" spans="2:57" s="3" customFormat="1" ht="14.4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56">
        <v>0.21</v>
      </c>
      <c r="M29" s="255"/>
      <c r="N29" s="255"/>
      <c r="O29" s="255"/>
      <c r="P29" s="255"/>
      <c r="Q29" s="40"/>
      <c r="R29" s="40"/>
      <c r="S29" s="40"/>
      <c r="T29" s="40"/>
      <c r="U29" s="40"/>
      <c r="V29" s="40"/>
      <c r="W29" s="254">
        <f>ROUND(AZ94,2)</f>
        <v>0</v>
      </c>
      <c r="X29" s="255"/>
      <c r="Y29" s="255"/>
      <c r="Z29" s="255"/>
      <c r="AA29" s="255"/>
      <c r="AB29" s="255"/>
      <c r="AC29" s="255"/>
      <c r="AD29" s="255"/>
      <c r="AE29" s="255"/>
      <c r="AF29" s="40"/>
      <c r="AG29" s="40"/>
      <c r="AH29" s="40"/>
      <c r="AI29" s="40"/>
      <c r="AJ29" s="40"/>
      <c r="AK29" s="254">
        <f>ROUND(AV94,2)</f>
        <v>0</v>
      </c>
      <c r="AL29" s="255"/>
      <c r="AM29" s="255"/>
      <c r="AN29" s="255"/>
      <c r="AO29" s="255"/>
      <c r="AP29" s="40"/>
      <c r="AQ29" s="40"/>
      <c r="AR29" s="41"/>
      <c r="BE29" s="244"/>
    </row>
    <row r="30" spans="2:57" s="3" customFormat="1" ht="14.4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56">
        <v>0.15</v>
      </c>
      <c r="M30" s="255"/>
      <c r="N30" s="255"/>
      <c r="O30" s="255"/>
      <c r="P30" s="255"/>
      <c r="Q30" s="40"/>
      <c r="R30" s="40"/>
      <c r="S30" s="40"/>
      <c r="T30" s="40"/>
      <c r="U30" s="40"/>
      <c r="V30" s="40"/>
      <c r="W30" s="254">
        <f>ROUND(BA94,2)</f>
        <v>0</v>
      </c>
      <c r="X30" s="255"/>
      <c r="Y30" s="255"/>
      <c r="Z30" s="255"/>
      <c r="AA30" s="255"/>
      <c r="AB30" s="255"/>
      <c r="AC30" s="255"/>
      <c r="AD30" s="255"/>
      <c r="AE30" s="255"/>
      <c r="AF30" s="40"/>
      <c r="AG30" s="40"/>
      <c r="AH30" s="40"/>
      <c r="AI30" s="40"/>
      <c r="AJ30" s="40"/>
      <c r="AK30" s="254">
        <f>ROUND(AW94,2)</f>
        <v>0</v>
      </c>
      <c r="AL30" s="255"/>
      <c r="AM30" s="255"/>
      <c r="AN30" s="255"/>
      <c r="AO30" s="255"/>
      <c r="AP30" s="40"/>
      <c r="AQ30" s="40"/>
      <c r="AR30" s="41"/>
      <c r="BE30" s="244"/>
    </row>
    <row r="31" spans="2:57" s="3" customFormat="1" ht="14.4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56">
        <v>0.21</v>
      </c>
      <c r="M31" s="255"/>
      <c r="N31" s="255"/>
      <c r="O31" s="255"/>
      <c r="P31" s="255"/>
      <c r="Q31" s="40"/>
      <c r="R31" s="40"/>
      <c r="S31" s="40"/>
      <c r="T31" s="40"/>
      <c r="U31" s="40"/>
      <c r="V31" s="40"/>
      <c r="W31" s="254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F31" s="40"/>
      <c r="AG31" s="40"/>
      <c r="AH31" s="40"/>
      <c r="AI31" s="40"/>
      <c r="AJ31" s="40"/>
      <c r="AK31" s="254">
        <v>0</v>
      </c>
      <c r="AL31" s="255"/>
      <c r="AM31" s="255"/>
      <c r="AN31" s="255"/>
      <c r="AO31" s="255"/>
      <c r="AP31" s="40"/>
      <c r="AQ31" s="40"/>
      <c r="AR31" s="41"/>
      <c r="BE31" s="244"/>
    </row>
    <row r="32" spans="2:57" s="3" customFormat="1" ht="14.4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56">
        <v>0.15</v>
      </c>
      <c r="M32" s="255"/>
      <c r="N32" s="255"/>
      <c r="O32" s="255"/>
      <c r="P32" s="255"/>
      <c r="Q32" s="40"/>
      <c r="R32" s="40"/>
      <c r="S32" s="40"/>
      <c r="T32" s="40"/>
      <c r="U32" s="40"/>
      <c r="V32" s="40"/>
      <c r="W32" s="254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F32" s="40"/>
      <c r="AG32" s="40"/>
      <c r="AH32" s="40"/>
      <c r="AI32" s="40"/>
      <c r="AJ32" s="40"/>
      <c r="AK32" s="254">
        <v>0</v>
      </c>
      <c r="AL32" s="255"/>
      <c r="AM32" s="255"/>
      <c r="AN32" s="255"/>
      <c r="AO32" s="255"/>
      <c r="AP32" s="40"/>
      <c r="AQ32" s="40"/>
      <c r="AR32" s="41"/>
      <c r="BE32" s="244"/>
    </row>
    <row r="33" spans="2:57" s="3" customFormat="1" ht="14.4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56">
        <v>0</v>
      </c>
      <c r="M33" s="255"/>
      <c r="N33" s="255"/>
      <c r="O33" s="255"/>
      <c r="P33" s="255"/>
      <c r="Q33" s="40"/>
      <c r="R33" s="40"/>
      <c r="S33" s="40"/>
      <c r="T33" s="40"/>
      <c r="U33" s="40"/>
      <c r="V33" s="40"/>
      <c r="W33" s="254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F33" s="40"/>
      <c r="AG33" s="40"/>
      <c r="AH33" s="40"/>
      <c r="AI33" s="40"/>
      <c r="AJ33" s="40"/>
      <c r="AK33" s="254">
        <v>0</v>
      </c>
      <c r="AL33" s="255"/>
      <c r="AM33" s="255"/>
      <c r="AN33" s="255"/>
      <c r="AO33" s="255"/>
      <c r="AP33" s="40"/>
      <c r="AQ33" s="40"/>
      <c r="AR33" s="41"/>
      <c r="BE33" s="244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3"/>
    </row>
    <row r="35" spans="1:57" s="2" customFormat="1" ht="25.95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57" t="s">
        <v>47</v>
      </c>
      <c r="Y35" s="258"/>
      <c r="Z35" s="258"/>
      <c r="AA35" s="258"/>
      <c r="AB35" s="258"/>
      <c r="AC35" s="44"/>
      <c r="AD35" s="44"/>
      <c r="AE35" s="44"/>
      <c r="AF35" s="44"/>
      <c r="AG35" s="44"/>
      <c r="AH35" s="44"/>
      <c r="AI35" s="44"/>
      <c r="AJ35" s="44"/>
      <c r="AK35" s="259">
        <f>SUM(AK26:AK33)</f>
        <v>0</v>
      </c>
      <c r="AL35" s="258"/>
      <c r="AM35" s="258"/>
      <c r="AN35" s="258"/>
      <c r="AO35" s="260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21915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1" t="str">
        <f>K6</f>
        <v>Přístavba studeného skladu řeziva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Čáslavská 202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3" t="str">
        <f>IF(AN8="","",AN8)</f>
        <v>8. 4. 2022</v>
      </c>
      <c r="AN87" s="263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SOŠ a SOU řemesel Kutná Hora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64" t="str">
        <f>IF(E17="","",E17)</f>
        <v>Ing. Hádková Zuzana</v>
      </c>
      <c r="AN89" s="265"/>
      <c r="AO89" s="265"/>
      <c r="AP89" s="265"/>
      <c r="AQ89" s="35"/>
      <c r="AR89" s="38"/>
      <c r="AS89" s="266" t="s">
        <v>55</v>
      </c>
      <c r="AT89" s="267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64" t="str">
        <f>IF(E20="","",E20)</f>
        <v>Ing. Hádková Zuzana</v>
      </c>
      <c r="AN90" s="265"/>
      <c r="AO90" s="265"/>
      <c r="AP90" s="265"/>
      <c r="AQ90" s="35"/>
      <c r="AR90" s="38"/>
      <c r="AS90" s="268"/>
      <c r="AT90" s="269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0"/>
      <c r="AT91" s="271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72" t="s">
        <v>56</v>
      </c>
      <c r="D92" s="273"/>
      <c r="E92" s="273"/>
      <c r="F92" s="273"/>
      <c r="G92" s="273"/>
      <c r="H92" s="72"/>
      <c r="I92" s="274" t="s">
        <v>57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58</v>
      </c>
      <c r="AH92" s="273"/>
      <c r="AI92" s="273"/>
      <c r="AJ92" s="273"/>
      <c r="AK92" s="273"/>
      <c r="AL92" s="273"/>
      <c r="AM92" s="273"/>
      <c r="AN92" s="274" t="s">
        <v>59</v>
      </c>
      <c r="AO92" s="273"/>
      <c r="AP92" s="276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0">
        <f>ROUND(SUM(AG95:AG96),2)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24.75" customHeight="1">
      <c r="A95" s="92" t="s">
        <v>79</v>
      </c>
      <c r="B95" s="93"/>
      <c r="C95" s="94"/>
      <c r="D95" s="279" t="s">
        <v>80</v>
      </c>
      <c r="E95" s="279"/>
      <c r="F95" s="279"/>
      <c r="G95" s="279"/>
      <c r="H95" s="279"/>
      <c r="I95" s="95"/>
      <c r="J95" s="279" t="s">
        <v>81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'21915ST - Stavební '!J30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96" t="s">
        <v>82</v>
      </c>
      <c r="AR95" s="97"/>
      <c r="AS95" s="98">
        <v>0</v>
      </c>
      <c r="AT95" s="99">
        <f>ROUND(SUM(AV95:AW95),2)</f>
        <v>0</v>
      </c>
      <c r="AU95" s="100">
        <f>'21915ST - Stavební '!P143</f>
        <v>0</v>
      </c>
      <c r="AV95" s="99">
        <f>'21915ST - Stavební '!J33</f>
        <v>0</v>
      </c>
      <c r="AW95" s="99">
        <f>'21915ST - Stavební '!J34</f>
        <v>0</v>
      </c>
      <c r="AX95" s="99">
        <f>'21915ST - Stavební '!J35</f>
        <v>0</v>
      </c>
      <c r="AY95" s="99">
        <f>'21915ST - Stavební '!J36</f>
        <v>0</v>
      </c>
      <c r="AZ95" s="99">
        <f>'21915ST - Stavební '!F33</f>
        <v>0</v>
      </c>
      <c r="BA95" s="99">
        <f>'21915ST - Stavební '!F34</f>
        <v>0</v>
      </c>
      <c r="BB95" s="99">
        <f>'21915ST - Stavební '!F35</f>
        <v>0</v>
      </c>
      <c r="BC95" s="99">
        <f>'21915ST - Stavební '!F36</f>
        <v>0</v>
      </c>
      <c r="BD95" s="101">
        <f>'21915ST - Stavební '!F37</f>
        <v>0</v>
      </c>
      <c r="BT95" s="102" t="s">
        <v>83</v>
      </c>
      <c r="BV95" s="102" t="s">
        <v>77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1" s="7" customFormat="1" ht="16.5" customHeight="1">
      <c r="A96" s="92" t="s">
        <v>79</v>
      </c>
      <c r="B96" s="93"/>
      <c r="C96" s="94"/>
      <c r="D96" s="279" t="s">
        <v>86</v>
      </c>
      <c r="E96" s="279"/>
      <c r="F96" s="279"/>
      <c r="G96" s="279"/>
      <c r="H96" s="279"/>
      <c r="I96" s="95"/>
      <c r="J96" s="279" t="s">
        <v>87</v>
      </c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7">
        <f>'21915E - Elektro'!J30</f>
        <v>0</v>
      </c>
      <c r="AH96" s="278"/>
      <c r="AI96" s="278"/>
      <c r="AJ96" s="278"/>
      <c r="AK96" s="278"/>
      <c r="AL96" s="278"/>
      <c r="AM96" s="278"/>
      <c r="AN96" s="277">
        <f>SUM(AG96,AT96)</f>
        <v>0</v>
      </c>
      <c r="AO96" s="278"/>
      <c r="AP96" s="278"/>
      <c r="AQ96" s="96" t="s">
        <v>82</v>
      </c>
      <c r="AR96" s="97"/>
      <c r="AS96" s="103">
        <v>0</v>
      </c>
      <c r="AT96" s="104">
        <f>ROUND(SUM(AV96:AW96),2)</f>
        <v>0</v>
      </c>
      <c r="AU96" s="105">
        <f>'21915E - Elektro'!P121</f>
        <v>0</v>
      </c>
      <c r="AV96" s="104">
        <f>'21915E - Elektro'!J33</f>
        <v>0</v>
      </c>
      <c r="AW96" s="104">
        <f>'21915E - Elektro'!J34</f>
        <v>0</v>
      </c>
      <c r="AX96" s="104">
        <f>'21915E - Elektro'!J35</f>
        <v>0</v>
      </c>
      <c r="AY96" s="104">
        <f>'21915E - Elektro'!J36</f>
        <v>0</v>
      </c>
      <c r="AZ96" s="104">
        <f>'21915E - Elektro'!F33</f>
        <v>0</v>
      </c>
      <c r="BA96" s="104">
        <f>'21915E - Elektro'!F34</f>
        <v>0</v>
      </c>
      <c r="BB96" s="104">
        <f>'21915E - Elektro'!F35</f>
        <v>0</v>
      </c>
      <c r="BC96" s="104">
        <f>'21915E - Elektro'!F36</f>
        <v>0</v>
      </c>
      <c r="BD96" s="106">
        <f>'21915E - Elektro'!F37</f>
        <v>0</v>
      </c>
      <c r="BT96" s="102" t="s">
        <v>83</v>
      </c>
      <c r="BV96" s="102" t="s">
        <v>77</v>
      </c>
      <c r="BW96" s="102" t="s">
        <v>88</v>
      </c>
      <c r="BX96" s="102" t="s">
        <v>5</v>
      </c>
      <c r="CL96" s="102" t="s">
        <v>1</v>
      </c>
      <c r="CM96" s="102" t="s">
        <v>85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03adGuDq+MhXCBNv/DihGnLjj6MCuIO2kbjTDi4JhbEHKX8u9aRck88MW0Dz6J1NIQ/+dZZEZNVLa9W7MErC+w==" saltValue="kuk8rXJlXY+wX2sNEO4UZ7aa2DKGt9YumvmbSuSmU7AxcFJuBtzy/IFLuJDfGUx2/jbA7mksXP7RMJazMpPGY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915ST - Stavební '!C2" display="/"/>
    <hyperlink ref="A96" location="'21915E - Elektr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6" t="s">
        <v>84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4.9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3" t="str">
        <f>'Rekapitulace stavby'!K6</f>
        <v>Přístavba studeného skladu řeziva</v>
      </c>
      <c r="F7" s="284"/>
      <c r="G7" s="284"/>
      <c r="H7" s="284"/>
      <c r="L7" s="19"/>
    </row>
    <row r="8" spans="1:31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5" t="s">
        <v>91</v>
      </c>
      <c r="F9" s="286"/>
      <c r="G9" s="286"/>
      <c r="H9" s="28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8. 4. 2022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7" t="str">
        <f>'Rekapitulace stavby'!E14</f>
        <v>Vyplň údaj</v>
      </c>
      <c r="F18" s="288"/>
      <c r="G18" s="288"/>
      <c r="H18" s="288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31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9" t="s">
        <v>1</v>
      </c>
      <c r="F27" s="289"/>
      <c r="G27" s="289"/>
      <c r="H27" s="28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35</v>
      </c>
      <c r="E30" s="33"/>
      <c r="F30" s="33"/>
      <c r="G30" s="33"/>
      <c r="H30" s="33"/>
      <c r="I30" s="33"/>
      <c r="J30" s="119">
        <f>ROUND(J143,2)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37</v>
      </c>
      <c r="G32" s="33"/>
      <c r="H32" s="33"/>
      <c r="I32" s="120" t="s">
        <v>36</v>
      </c>
      <c r="J32" s="120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39</v>
      </c>
      <c r="E33" s="111" t="s">
        <v>40</v>
      </c>
      <c r="F33" s="122">
        <f>ROUND((SUM(BE143:BE382)),2)</f>
        <v>0</v>
      </c>
      <c r="G33" s="33"/>
      <c r="H33" s="33"/>
      <c r="I33" s="123">
        <v>0.21</v>
      </c>
      <c r="J33" s="122">
        <f>ROUND(((SUM(BE143:BE382))*I33),2)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41</v>
      </c>
      <c r="F34" s="122">
        <f>ROUND((SUM(BF143:BF382)),2)</f>
        <v>0</v>
      </c>
      <c r="G34" s="33"/>
      <c r="H34" s="33"/>
      <c r="I34" s="123">
        <v>0.15</v>
      </c>
      <c r="J34" s="122">
        <f>ROUND(((SUM(BF143:BF382))*I34),2)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42</v>
      </c>
      <c r="F35" s="122">
        <f>ROUND((SUM(BG143:BG382)),2)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43</v>
      </c>
      <c r="F36" s="122">
        <f>ROUND((SUM(BH143:BH382)),2)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44</v>
      </c>
      <c r="F37" s="122">
        <f>ROUND((SUM(BI143:BI382)),2)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45</v>
      </c>
      <c r="E39" s="126"/>
      <c r="F39" s="126"/>
      <c r="G39" s="127" t="s">
        <v>46</v>
      </c>
      <c r="H39" s="128" t="s">
        <v>47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90" t="str">
        <f>E7</f>
        <v>Přístavba studeného skladu řeziva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1" t="str">
        <f>E9</f>
        <v xml:space="preserve">21915ST - Stavební </v>
      </c>
      <c r="F87" s="292"/>
      <c r="G87" s="292"/>
      <c r="H87" s="29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Čáslavská 202</v>
      </c>
      <c r="G89" s="35"/>
      <c r="H89" s="35"/>
      <c r="I89" s="28" t="s">
        <v>22</v>
      </c>
      <c r="J89" s="65" t="str">
        <f>IF(J12="","",J12)</f>
        <v>8. 4. 2022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SOŠ a SOU řemesel Kutná Hora</v>
      </c>
      <c r="G91" s="35"/>
      <c r="H91" s="35"/>
      <c r="I91" s="28" t="s">
        <v>30</v>
      </c>
      <c r="J91" s="31" t="str">
        <f>E21</f>
        <v>Ing. Hádková Zuzana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Ing. Hádková Zuzana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J143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J144</f>
        <v>0</v>
      </c>
      <c r="K97" s="147"/>
      <c r="L97" s="151"/>
    </row>
    <row r="98" spans="2:12" s="10" customFormat="1" ht="19.95" customHeight="1">
      <c r="B98" s="152"/>
      <c r="C98" s="153"/>
      <c r="D98" s="154" t="s">
        <v>98</v>
      </c>
      <c r="E98" s="155"/>
      <c r="F98" s="155"/>
      <c r="G98" s="155"/>
      <c r="H98" s="155"/>
      <c r="I98" s="155"/>
      <c r="J98" s="156">
        <f>J145</f>
        <v>0</v>
      </c>
      <c r="K98" s="153"/>
      <c r="L98" s="157"/>
    </row>
    <row r="99" spans="2:12" s="10" customFormat="1" ht="19.95" customHeight="1">
      <c r="B99" s="152"/>
      <c r="C99" s="153"/>
      <c r="D99" s="154" t="s">
        <v>99</v>
      </c>
      <c r="E99" s="155"/>
      <c r="F99" s="155"/>
      <c r="G99" s="155"/>
      <c r="H99" s="155"/>
      <c r="I99" s="155"/>
      <c r="J99" s="156">
        <f>J168</f>
        <v>0</v>
      </c>
      <c r="K99" s="153"/>
      <c r="L99" s="157"/>
    </row>
    <row r="100" spans="2:12" s="10" customFormat="1" ht="19.95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J183</f>
        <v>0</v>
      </c>
      <c r="K100" s="153"/>
      <c r="L100" s="157"/>
    </row>
    <row r="101" spans="2:12" s="10" customFormat="1" ht="19.95" customHeight="1">
      <c r="B101" s="152"/>
      <c r="C101" s="153"/>
      <c r="D101" s="154" t="s">
        <v>101</v>
      </c>
      <c r="E101" s="155"/>
      <c r="F101" s="155"/>
      <c r="G101" s="155"/>
      <c r="H101" s="155"/>
      <c r="I101" s="155"/>
      <c r="J101" s="156">
        <f>J196</f>
        <v>0</v>
      </c>
      <c r="K101" s="153"/>
      <c r="L101" s="157"/>
    </row>
    <row r="102" spans="2:12" s="10" customFormat="1" ht="19.95" customHeight="1">
      <c r="B102" s="152"/>
      <c r="C102" s="153"/>
      <c r="D102" s="154" t="s">
        <v>102</v>
      </c>
      <c r="E102" s="155"/>
      <c r="F102" s="155"/>
      <c r="G102" s="155"/>
      <c r="H102" s="155"/>
      <c r="I102" s="155"/>
      <c r="J102" s="156">
        <f>J208</f>
        <v>0</v>
      </c>
      <c r="K102" s="153"/>
      <c r="L102" s="157"/>
    </row>
    <row r="103" spans="2:12" s="10" customFormat="1" ht="19.95" customHeight="1">
      <c r="B103" s="152"/>
      <c r="C103" s="153"/>
      <c r="D103" s="154" t="s">
        <v>103</v>
      </c>
      <c r="E103" s="155"/>
      <c r="F103" s="155"/>
      <c r="G103" s="155"/>
      <c r="H103" s="155"/>
      <c r="I103" s="155"/>
      <c r="J103" s="156">
        <f>J223</f>
        <v>0</v>
      </c>
      <c r="K103" s="153"/>
      <c r="L103" s="157"/>
    </row>
    <row r="104" spans="2:12" s="10" customFormat="1" ht="19.95" customHeight="1">
      <c r="B104" s="152"/>
      <c r="C104" s="153"/>
      <c r="D104" s="154" t="s">
        <v>104</v>
      </c>
      <c r="E104" s="155"/>
      <c r="F104" s="155"/>
      <c r="G104" s="155"/>
      <c r="H104" s="155"/>
      <c r="I104" s="155"/>
      <c r="J104" s="156">
        <f>J252</f>
        <v>0</v>
      </c>
      <c r="K104" s="153"/>
      <c r="L104" s="157"/>
    </row>
    <row r="105" spans="2:12" s="10" customFormat="1" ht="19.95" customHeight="1">
      <c r="B105" s="152"/>
      <c r="C105" s="153"/>
      <c r="D105" s="154" t="s">
        <v>105</v>
      </c>
      <c r="E105" s="155"/>
      <c r="F105" s="155"/>
      <c r="G105" s="155"/>
      <c r="H105" s="155"/>
      <c r="I105" s="155"/>
      <c r="J105" s="156">
        <f>J263</f>
        <v>0</v>
      </c>
      <c r="K105" s="153"/>
      <c r="L105" s="157"/>
    </row>
    <row r="106" spans="2:12" s="9" customFormat="1" ht="24.9" customHeight="1">
      <c r="B106" s="146"/>
      <c r="C106" s="147"/>
      <c r="D106" s="148" t="s">
        <v>106</v>
      </c>
      <c r="E106" s="149"/>
      <c r="F106" s="149"/>
      <c r="G106" s="149"/>
      <c r="H106" s="149"/>
      <c r="I106" s="149"/>
      <c r="J106" s="150">
        <f>J267</f>
        <v>0</v>
      </c>
      <c r="K106" s="147"/>
      <c r="L106" s="151"/>
    </row>
    <row r="107" spans="2:12" s="10" customFormat="1" ht="19.95" customHeight="1">
      <c r="B107" s="152"/>
      <c r="C107" s="153"/>
      <c r="D107" s="154" t="s">
        <v>107</v>
      </c>
      <c r="E107" s="155"/>
      <c r="F107" s="155"/>
      <c r="G107" s="155"/>
      <c r="H107" s="155"/>
      <c r="I107" s="155"/>
      <c r="J107" s="156">
        <f>J268</f>
        <v>0</v>
      </c>
      <c r="K107" s="153"/>
      <c r="L107" s="157"/>
    </row>
    <row r="108" spans="2:12" s="10" customFormat="1" ht="19.95" customHeight="1">
      <c r="B108" s="152"/>
      <c r="C108" s="153"/>
      <c r="D108" s="154" t="s">
        <v>108</v>
      </c>
      <c r="E108" s="155"/>
      <c r="F108" s="155"/>
      <c r="G108" s="155"/>
      <c r="H108" s="155"/>
      <c r="I108" s="155"/>
      <c r="J108" s="156">
        <f>J287</f>
        <v>0</v>
      </c>
      <c r="K108" s="153"/>
      <c r="L108" s="157"/>
    </row>
    <row r="109" spans="2:12" s="10" customFormat="1" ht="19.95" customHeight="1">
      <c r="B109" s="152"/>
      <c r="C109" s="153"/>
      <c r="D109" s="154" t="s">
        <v>109</v>
      </c>
      <c r="E109" s="155"/>
      <c r="F109" s="155"/>
      <c r="G109" s="155"/>
      <c r="H109" s="155"/>
      <c r="I109" s="155"/>
      <c r="J109" s="156">
        <f>J295</f>
        <v>0</v>
      </c>
      <c r="K109" s="153"/>
      <c r="L109" s="157"/>
    </row>
    <row r="110" spans="2:12" s="10" customFormat="1" ht="19.95" customHeight="1">
      <c r="B110" s="152"/>
      <c r="C110" s="153"/>
      <c r="D110" s="154" t="s">
        <v>110</v>
      </c>
      <c r="E110" s="155"/>
      <c r="F110" s="155"/>
      <c r="G110" s="155"/>
      <c r="H110" s="155"/>
      <c r="I110" s="155"/>
      <c r="J110" s="156">
        <f>J309</f>
        <v>0</v>
      </c>
      <c r="K110" s="153"/>
      <c r="L110" s="157"/>
    </row>
    <row r="111" spans="2:12" s="10" customFormat="1" ht="19.95" customHeight="1">
      <c r="B111" s="152"/>
      <c r="C111" s="153"/>
      <c r="D111" s="154" t="s">
        <v>111</v>
      </c>
      <c r="E111" s="155"/>
      <c r="F111" s="155"/>
      <c r="G111" s="155"/>
      <c r="H111" s="155"/>
      <c r="I111" s="155"/>
      <c r="J111" s="156">
        <f>J311</f>
        <v>0</v>
      </c>
      <c r="K111" s="153"/>
      <c r="L111" s="157"/>
    </row>
    <row r="112" spans="2:12" s="10" customFormat="1" ht="19.95" customHeight="1">
      <c r="B112" s="152"/>
      <c r="C112" s="153"/>
      <c r="D112" s="154" t="s">
        <v>112</v>
      </c>
      <c r="E112" s="155"/>
      <c r="F112" s="155"/>
      <c r="G112" s="155"/>
      <c r="H112" s="155"/>
      <c r="I112" s="155"/>
      <c r="J112" s="156">
        <f>J314</f>
        <v>0</v>
      </c>
      <c r="K112" s="153"/>
      <c r="L112" s="157"/>
    </row>
    <row r="113" spans="2:12" s="10" customFormat="1" ht="19.95" customHeight="1">
      <c r="B113" s="152"/>
      <c r="C113" s="153"/>
      <c r="D113" s="154" t="s">
        <v>113</v>
      </c>
      <c r="E113" s="155"/>
      <c r="F113" s="155"/>
      <c r="G113" s="155"/>
      <c r="H113" s="155"/>
      <c r="I113" s="155"/>
      <c r="J113" s="156">
        <f>J316</f>
        <v>0</v>
      </c>
      <c r="K113" s="153"/>
      <c r="L113" s="157"/>
    </row>
    <row r="114" spans="2:12" s="10" customFormat="1" ht="19.95" customHeight="1">
      <c r="B114" s="152"/>
      <c r="C114" s="153"/>
      <c r="D114" s="154" t="s">
        <v>114</v>
      </c>
      <c r="E114" s="155"/>
      <c r="F114" s="155"/>
      <c r="G114" s="155"/>
      <c r="H114" s="155"/>
      <c r="I114" s="155"/>
      <c r="J114" s="156">
        <f>J319</f>
        <v>0</v>
      </c>
      <c r="K114" s="153"/>
      <c r="L114" s="157"/>
    </row>
    <row r="115" spans="2:12" s="10" customFormat="1" ht="19.95" customHeight="1">
      <c r="B115" s="152"/>
      <c r="C115" s="153"/>
      <c r="D115" s="154" t="s">
        <v>115</v>
      </c>
      <c r="E115" s="155"/>
      <c r="F115" s="155"/>
      <c r="G115" s="155"/>
      <c r="H115" s="155"/>
      <c r="I115" s="155"/>
      <c r="J115" s="156">
        <f>J321</f>
        <v>0</v>
      </c>
      <c r="K115" s="153"/>
      <c r="L115" s="157"/>
    </row>
    <row r="116" spans="2:12" s="10" customFormat="1" ht="19.95" customHeight="1">
      <c r="B116" s="152"/>
      <c r="C116" s="153"/>
      <c r="D116" s="154" t="s">
        <v>116</v>
      </c>
      <c r="E116" s="155"/>
      <c r="F116" s="155"/>
      <c r="G116" s="155"/>
      <c r="H116" s="155"/>
      <c r="I116" s="155"/>
      <c r="J116" s="156">
        <f>J325</f>
        <v>0</v>
      </c>
      <c r="K116" s="153"/>
      <c r="L116" s="157"/>
    </row>
    <row r="117" spans="2:12" s="10" customFormat="1" ht="19.95" customHeight="1">
      <c r="B117" s="152"/>
      <c r="C117" s="153"/>
      <c r="D117" s="154" t="s">
        <v>117</v>
      </c>
      <c r="E117" s="155"/>
      <c r="F117" s="155"/>
      <c r="G117" s="155"/>
      <c r="H117" s="155"/>
      <c r="I117" s="155"/>
      <c r="J117" s="156">
        <f>J335</f>
        <v>0</v>
      </c>
      <c r="K117" s="153"/>
      <c r="L117" s="157"/>
    </row>
    <row r="118" spans="2:12" s="10" customFormat="1" ht="19.95" customHeight="1">
      <c r="B118" s="152"/>
      <c r="C118" s="153"/>
      <c r="D118" s="154" t="s">
        <v>118</v>
      </c>
      <c r="E118" s="155"/>
      <c r="F118" s="155"/>
      <c r="G118" s="155"/>
      <c r="H118" s="155"/>
      <c r="I118" s="155"/>
      <c r="J118" s="156">
        <f>J352</f>
        <v>0</v>
      </c>
      <c r="K118" s="153"/>
      <c r="L118" s="157"/>
    </row>
    <row r="119" spans="2:12" s="10" customFormat="1" ht="19.95" customHeight="1">
      <c r="B119" s="152"/>
      <c r="C119" s="153"/>
      <c r="D119" s="154" t="s">
        <v>119</v>
      </c>
      <c r="E119" s="155"/>
      <c r="F119" s="155"/>
      <c r="G119" s="155"/>
      <c r="H119" s="155"/>
      <c r="I119" s="155"/>
      <c r="J119" s="156">
        <f>J365</f>
        <v>0</v>
      </c>
      <c r="K119" s="153"/>
      <c r="L119" s="157"/>
    </row>
    <row r="120" spans="2:12" s="10" customFormat="1" ht="19.95" customHeight="1">
      <c r="B120" s="152"/>
      <c r="C120" s="153"/>
      <c r="D120" s="154" t="s">
        <v>120</v>
      </c>
      <c r="E120" s="155"/>
      <c r="F120" s="155"/>
      <c r="G120" s="155"/>
      <c r="H120" s="155"/>
      <c r="I120" s="155"/>
      <c r="J120" s="156">
        <f>J370</f>
        <v>0</v>
      </c>
      <c r="K120" s="153"/>
      <c r="L120" s="157"/>
    </row>
    <row r="121" spans="2:12" s="9" customFormat="1" ht="24.9" customHeight="1">
      <c r="B121" s="146"/>
      <c r="C121" s="147"/>
      <c r="D121" s="148" t="s">
        <v>121</v>
      </c>
      <c r="E121" s="149"/>
      <c r="F121" s="149"/>
      <c r="G121" s="149"/>
      <c r="H121" s="149"/>
      <c r="I121" s="149"/>
      <c r="J121" s="150">
        <f>J375</f>
        <v>0</v>
      </c>
      <c r="K121" s="147"/>
      <c r="L121" s="151"/>
    </row>
    <row r="122" spans="2:12" s="10" customFormat="1" ht="19.95" customHeight="1">
      <c r="B122" s="152"/>
      <c r="C122" s="153"/>
      <c r="D122" s="154" t="s">
        <v>122</v>
      </c>
      <c r="E122" s="155"/>
      <c r="F122" s="155"/>
      <c r="G122" s="155"/>
      <c r="H122" s="155"/>
      <c r="I122" s="155"/>
      <c r="J122" s="156">
        <f>J376</f>
        <v>0</v>
      </c>
      <c r="K122" s="153"/>
      <c r="L122" s="157"/>
    </row>
    <row r="123" spans="2:12" s="10" customFormat="1" ht="19.95" customHeight="1">
      <c r="B123" s="152"/>
      <c r="C123" s="153"/>
      <c r="D123" s="154" t="s">
        <v>123</v>
      </c>
      <c r="E123" s="155"/>
      <c r="F123" s="155"/>
      <c r="G123" s="155"/>
      <c r="H123" s="155"/>
      <c r="I123" s="155"/>
      <c r="J123" s="156">
        <f>J379</f>
        <v>0</v>
      </c>
      <c r="K123" s="153"/>
      <c r="L123" s="157"/>
    </row>
    <row r="124" spans="1:31" s="2" customFormat="1" ht="21.7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9" spans="1:31" s="2" customFormat="1" ht="6.9" customHeight="1">
      <c r="A129" s="33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24.9" customHeight="1">
      <c r="A130" s="33"/>
      <c r="B130" s="34"/>
      <c r="C130" s="22" t="s">
        <v>124</v>
      </c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16</v>
      </c>
      <c r="D132" s="35"/>
      <c r="E132" s="35"/>
      <c r="F132" s="35"/>
      <c r="G132" s="35"/>
      <c r="H132" s="35"/>
      <c r="I132" s="35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6.5" customHeight="1">
      <c r="A133" s="33"/>
      <c r="B133" s="34"/>
      <c r="C133" s="35"/>
      <c r="D133" s="35"/>
      <c r="E133" s="290" t="str">
        <f>E7</f>
        <v>Přístavba studeného skladu řeziva</v>
      </c>
      <c r="F133" s="291"/>
      <c r="G133" s="291"/>
      <c r="H133" s="291"/>
      <c r="I133" s="35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90</v>
      </c>
      <c r="D134" s="35"/>
      <c r="E134" s="35"/>
      <c r="F134" s="35"/>
      <c r="G134" s="35"/>
      <c r="H134" s="35"/>
      <c r="I134" s="35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6.5" customHeight="1">
      <c r="A135" s="33"/>
      <c r="B135" s="34"/>
      <c r="C135" s="35"/>
      <c r="D135" s="35"/>
      <c r="E135" s="261" t="str">
        <f>E9</f>
        <v xml:space="preserve">21915ST - Stavební </v>
      </c>
      <c r="F135" s="292"/>
      <c r="G135" s="292"/>
      <c r="H135" s="292"/>
      <c r="I135" s="35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6.9" customHeight="1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2" customHeight="1">
      <c r="A137" s="33"/>
      <c r="B137" s="34"/>
      <c r="C137" s="28" t="s">
        <v>20</v>
      </c>
      <c r="D137" s="35"/>
      <c r="E137" s="35"/>
      <c r="F137" s="26" t="str">
        <f>F12</f>
        <v>Čáslavská 202</v>
      </c>
      <c r="G137" s="35"/>
      <c r="H137" s="35"/>
      <c r="I137" s="28" t="s">
        <v>22</v>
      </c>
      <c r="J137" s="65" t="str">
        <f>IF(J12="","",J12)</f>
        <v>8. 4. 2022</v>
      </c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" customHeight="1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15.15" customHeight="1">
      <c r="A139" s="33"/>
      <c r="B139" s="34"/>
      <c r="C139" s="28" t="s">
        <v>24</v>
      </c>
      <c r="D139" s="35"/>
      <c r="E139" s="35"/>
      <c r="F139" s="26" t="str">
        <f>E15</f>
        <v>SOŠ a SOU řemesel Kutná Hora</v>
      </c>
      <c r="G139" s="35"/>
      <c r="H139" s="35"/>
      <c r="I139" s="28" t="s">
        <v>30</v>
      </c>
      <c r="J139" s="31" t="str">
        <f>E21</f>
        <v>Ing. Hádková Zuzana</v>
      </c>
      <c r="K139" s="35"/>
      <c r="L139" s="50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5.15" customHeight="1">
      <c r="A140" s="33"/>
      <c r="B140" s="34"/>
      <c r="C140" s="28" t="s">
        <v>28</v>
      </c>
      <c r="D140" s="35"/>
      <c r="E140" s="35"/>
      <c r="F140" s="26" t="str">
        <f>IF(E18="","",E18)</f>
        <v>Vyplň údaj</v>
      </c>
      <c r="G140" s="35"/>
      <c r="H140" s="35"/>
      <c r="I140" s="28" t="s">
        <v>33</v>
      </c>
      <c r="J140" s="31" t="str">
        <f>E24</f>
        <v>Ing. Hádková Zuzana</v>
      </c>
      <c r="K140" s="35"/>
      <c r="L140" s="50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0.35" customHeight="1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5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11" customFormat="1" ht="29.25" customHeight="1">
      <c r="A142" s="158"/>
      <c r="B142" s="159"/>
      <c r="C142" s="160" t="s">
        <v>125</v>
      </c>
      <c r="D142" s="161" t="s">
        <v>60</v>
      </c>
      <c r="E142" s="161" t="s">
        <v>56</v>
      </c>
      <c r="F142" s="161" t="s">
        <v>57</v>
      </c>
      <c r="G142" s="161" t="s">
        <v>126</v>
      </c>
      <c r="H142" s="161" t="s">
        <v>127</v>
      </c>
      <c r="I142" s="161" t="s">
        <v>128</v>
      </c>
      <c r="J142" s="162" t="s">
        <v>94</v>
      </c>
      <c r="K142" s="163" t="s">
        <v>129</v>
      </c>
      <c r="L142" s="164"/>
      <c r="M142" s="74" t="s">
        <v>1</v>
      </c>
      <c r="N142" s="75" t="s">
        <v>39</v>
      </c>
      <c r="O142" s="75" t="s">
        <v>130</v>
      </c>
      <c r="P142" s="75" t="s">
        <v>131</v>
      </c>
      <c r="Q142" s="75" t="s">
        <v>132</v>
      </c>
      <c r="R142" s="75" t="s">
        <v>133</v>
      </c>
      <c r="S142" s="75" t="s">
        <v>134</v>
      </c>
      <c r="T142" s="76" t="s">
        <v>135</v>
      </c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</row>
    <row r="143" spans="1:63" s="2" customFormat="1" ht="22.8" customHeight="1">
      <c r="A143" s="33"/>
      <c r="B143" s="34"/>
      <c r="C143" s="81" t="s">
        <v>136</v>
      </c>
      <c r="D143" s="35"/>
      <c r="E143" s="35"/>
      <c r="F143" s="35"/>
      <c r="G143" s="35"/>
      <c r="H143" s="35"/>
      <c r="I143" s="35"/>
      <c r="J143" s="165">
        <f>BK143</f>
        <v>0</v>
      </c>
      <c r="K143" s="35"/>
      <c r="L143" s="38"/>
      <c r="M143" s="77"/>
      <c r="N143" s="166"/>
      <c r="O143" s="78"/>
      <c r="P143" s="167">
        <f>P144+P267+P375</f>
        <v>0</v>
      </c>
      <c r="Q143" s="78"/>
      <c r="R143" s="167">
        <f>R144+R267+R375</f>
        <v>189.60121413000002</v>
      </c>
      <c r="S143" s="78"/>
      <c r="T143" s="168">
        <f>T144+T267+T375</f>
        <v>1.9465999999999999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74</v>
      </c>
      <c r="AU143" s="16" t="s">
        <v>96</v>
      </c>
      <c r="BK143" s="169">
        <f>BK144+BK267+BK375</f>
        <v>0</v>
      </c>
    </row>
    <row r="144" spans="2:63" s="12" customFormat="1" ht="25.95" customHeight="1">
      <c r="B144" s="170"/>
      <c r="C144" s="171"/>
      <c r="D144" s="172" t="s">
        <v>74</v>
      </c>
      <c r="E144" s="173" t="s">
        <v>137</v>
      </c>
      <c r="F144" s="173" t="s">
        <v>138</v>
      </c>
      <c r="G144" s="171"/>
      <c r="H144" s="171"/>
      <c r="I144" s="174"/>
      <c r="J144" s="175">
        <f>BK144</f>
        <v>0</v>
      </c>
      <c r="K144" s="171"/>
      <c r="L144" s="176"/>
      <c r="M144" s="177"/>
      <c r="N144" s="178"/>
      <c r="O144" s="178"/>
      <c r="P144" s="179">
        <f>P145+P168+P183+P196+P208+P223+P252+P263</f>
        <v>0</v>
      </c>
      <c r="Q144" s="178"/>
      <c r="R144" s="179">
        <f>R145+R168+R183+R196+R208+R223+R252+R263</f>
        <v>185.09724298</v>
      </c>
      <c r="S144" s="178"/>
      <c r="T144" s="180">
        <f>T145+T168+T183+T196+T208+T223+T252+T263</f>
        <v>1.8954</v>
      </c>
      <c r="AR144" s="181" t="s">
        <v>83</v>
      </c>
      <c r="AT144" s="182" t="s">
        <v>74</v>
      </c>
      <c r="AU144" s="182" t="s">
        <v>75</v>
      </c>
      <c r="AY144" s="181" t="s">
        <v>139</v>
      </c>
      <c r="BK144" s="183">
        <f>BK145+BK168+BK183+BK196+BK208+BK223+BK252+BK263</f>
        <v>0</v>
      </c>
    </row>
    <row r="145" spans="2:63" s="12" customFormat="1" ht="22.8" customHeight="1">
      <c r="B145" s="170"/>
      <c r="C145" s="171"/>
      <c r="D145" s="172" t="s">
        <v>74</v>
      </c>
      <c r="E145" s="184" t="s">
        <v>83</v>
      </c>
      <c r="F145" s="184" t="s">
        <v>140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f>SUM(P146:P167)</f>
        <v>0</v>
      </c>
      <c r="Q145" s="178"/>
      <c r="R145" s="179">
        <f>SUM(R146:R167)</f>
        <v>0.008199999999999999</v>
      </c>
      <c r="S145" s="178"/>
      <c r="T145" s="180">
        <f>SUM(T146:T167)</f>
        <v>0</v>
      </c>
      <c r="AR145" s="181" t="s">
        <v>83</v>
      </c>
      <c r="AT145" s="182" t="s">
        <v>74</v>
      </c>
      <c r="AU145" s="182" t="s">
        <v>83</v>
      </c>
      <c r="AY145" s="181" t="s">
        <v>139</v>
      </c>
      <c r="BK145" s="183">
        <f>SUM(BK146:BK167)</f>
        <v>0</v>
      </c>
    </row>
    <row r="146" spans="1:65" s="2" customFormat="1" ht="33" customHeight="1">
      <c r="A146" s="33"/>
      <c r="B146" s="34"/>
      <c r="C146" s="186" t="s">
        <v>83</v>
      </c>
      <c r="D146" s="186" t="s">
        <v>141</v>
      </c>
      <c r="E146" s="187" t="s">
        <v>142</v>
      </c>
      <c r="F146" s="188" t="s">
        <v>143</v>
      </c>
      <c r="G146" s="189" t="s">
        <v>144</v>
      </c>
      <c r="H146" s="190">
        <v>144.1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40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145</v>
      </c>
      <c r="AT146" s="198" t="s">
        <v>141</v>
      </c>
      <c r="AU146" s="198" t="s">
        <v>85</v>
      </c>
      <c r="AY146" s="16" t="s">
        <v>139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83</v>
      </c>
      <c r="BK146" s="199">
        <f>ROUND(I146*H146,2)</f>
        <v>0</v>
      </c>
      <c r="BL146" s="16" t="s">
        <v>145</v>
      </c>
      <c r="BM146" s="198" t="s">
        <v>146</v>
      </c>
    </row>
    <row r="147" spans="2:51" s="13" customFormat="1" ht="10.2">
      <c r="B147" s="200"/>
      <c r="C147" s="201"/>
      <c r="D147" s="202" t="s">
        <v>147</v>
      </c>
      <c r="E147" s="203" t="s">
        <v>1</v>
      </c>
      <c r="F147" s="204" t="s">
        <v>148</v>
      </c>
      <c r="G147" s="201"/>
      <c r="H147" s="205">
        <v>144.1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147</v>
      </c>
      <c r="AU147" s="211" t="s">
        <v>85</v>
      </c>
      <c r="AV147" s="13" t="s">
        <v>85</v>
      </c>
      <c r="AW147" s="13" t="s">
        <v>32</v>
      </c>
      <c r="AX147" s="13" t="s">
        <v>83</v>
      </c>
      <c r="AY147" s="211" t="s">
        <v>139</v>
      </c>
    </row>
    <row r="148" spans="1:65" s="2" customFormat="1" ht="44.25" customHeight="1">
      <c r="A148" s="33"/>
      <c r="B148" s="34"/>
      <c r="C148" s="186" t="s">
        <v>85</v>
      </c>
      <c r="D148" s="186" t="s">
        <v>141</v>
      </c>
      <c r="E148" s="187" t="s">
        <v>149</v>
      </c>
      <c r="F148" s="188" t="s">
        <v>150</v>
      </c>
      <c r="G148" s="189" t="s">
        <v>151</v>
      </c>
      <c r="H148" s="190">
        <v>9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40</v>
      </c>
      <c r="O148" s="70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145</v>
      </c>
      <c r="AT148" s="198" t="s">
        <v>141</v>
      </c>
      <c r="AU148" s="198" t="s">
        <v>85</v>
      </c>
      <c r="AY148" s="16" t="s">
        <v>139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83</v>
      </c>
      <c r="BK148" s="199">
        <f>ROUND(I148*H148,2)</f>
        <v>0</v>
      </c>
      <c r="BL148" s="16" t="s">
        <v>145</v>
      </c>
      <c r="BM148" s="198" t="s">
        <v>152</v>
      </c>
    </row>
    <row r="149" spans="1:65" s="2" customFormat="1" ht="44.25" customHeight="1">
      <c r="A149" s="33"/>
      <c r="B149" s="34"/>
      <c r="C149" s="186" t="s">
        <v>153</v>
      </c>
      <c r="D149" s="186" t="s">
        <v>141</v>
      </c>
      <c r="E149" s="187" t="s">
        <v>154</v>
      </c>
      <c r="F149" s="188" t="s">
        <v>155</v>
      </c>
      <c r="G149" s="189" t="s">
        <v>151</v>
      </c>
      <c r="H149" s="190">
        <v>12.443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40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145</v>
      </c>
      <c r="AT149" s="198" t="s">
        <v>141</v>
      </c>
      <c r="AU149" s="198" t="s">
        <v>85</v>
      </c>
      <c r="AY149" s="16" t="s">
        <v>139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83</v>
      </c>
      <c r="BK149" s="199">
        <f>ROUND(I149*H149,2)</f>
        <v>0</v>
      </c>
      <c r="BL149" s="16" t="s">
        <v>145</v>
      </c>
      <c r="BM149" s="198" t="s">
        <v>156</v>
      </c>
    </row>
    <row r="150" spans="2:51" s="13" customFormat="1" ht="10.2">
      <c r="B150" s="200"/>
      <c r="C150" s="201"/>
      <c r="D150" s="202" t="s">
        <v>147</v>
      </c>
      <c r="E150" s="203" t="s">
        <v>1</v>
      </c>
      <c r="F150" s="204" t="s">
        <v>157</v>
      </c>
      <c r="G150" s="201"/>
      <c r="H150" s="205">
        <v>12.443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147</v>
      </c>
      <c r="AU150" s="211" t="s">
        <v>85</v>
      </c>
      <c r="AV150" s="13" t="s">
        <v>85</v>
      </c>
      <c r="AW150" s="13" t="s">
        <v>32</v>
      </c>
      <c r="AX150" s="13" t="s">
        <v>83</v>
      </c>
      <c r="AY150" s="211" t="s">
        <v>139</v>
      </c>
    </row>
    <row r="151" spans="1:65" s="2" customFormat="1" ht="62.7" customHeight="1">
      <c r="A151" s="33"/>
      <c r="B151" s="34"/>
      <c r="C151" s="186" t="s">
        <v>145</v>
      </c>
      <c r="D151" s="186" t="s">
        <v>141</v>
      </c>
      <c r="E151" s="187" t="s">
        <v>158</v>
      </c>
      <c r="F151" s="188" t="s">
        <v>159</v>
      </c>
      <c r="G151" s="189" t="s">
        <v>151</v>
      </c>
      <c r="H151" s="190">
        <v>18.6</v>
      </c>
      <c r="I151" s="191"/>
      <c r="J151" s="192">
        <f>ROUND(I151*H151,2)</f>
        <v>0</v>
      </c>
      <c r="K151" s="193"/>
      <c r="L151" s="38"/>
      <c r="M151" s="194" t="s">
        <v>1</v>
      </c>
      <c r="N151" s="195" t="s">
        <v>40</v>
      </c>
      <c r="O151" s="7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145</v>
      </c>
      <c r="AT151" s="198" t="s">
        <v>141</v>
      </c>
      <c r="AU151" s="198" t="s">
        <v>85</v>
      </c>
      <c r="AY151" s="16" t="s">
        <v>139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83</v>
      </c>
      <c r="BK151" s="199">
        <f>ROUND(I151*H151,2)</f>
        <v>0</v>
      </c>
      <c r="BL151" s="16" t="s">
        <v>145</v>
      </c>
      <c r="BM151" s="198" t="s">
        <v>160</v>
      </c>
    </row>
    <row r="152" spans="2:51" s="13" customFormat="1" ht="10.2">
      <c r="B152" s="200"/>
      <c r="C152" s="201"/>
      <c r="D152" s="202" t="s">
        <v>147</v>
      </c>
      <c r="E152" s="203" t="s">
        <v>1</v>
      </c>
      <c r="F152" s="204" t="s">
        <v>161</v>
      </c>
      <c r="G152" s="201"/>
      <c r="H152" s="205">
        <v>18.6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147</v>
      </c>
      <c r="AU152" s="211" t="s">
        <v>85</v>
      </c>
      <c r="AV152" s="13" t="s">
        <v>85</v>
      </c>
      <c r="AW152" s="13" t="s">
        <v>32</v>
      </c>
      <c r="AX152" s="13" t="s">
        <v>83</v>
      </c>
      <c r="AY152" s="211" t="s">
        <v>139</v>
      </c>
    </row>
    <row r="153" spans="1:65" s="2" customFormat="1" ht="62.7" customHeight="1">
      <c r="A153" s="33"/>
      <c r="B153" s="34"/>
      <c r="C153" s="186" t="s">
        <v>162</v>
      </c>
      <c r="D153" s="186" t="s">
        <v>141</v>
      </c>
      <c r="E153" s="187" t="s">
        <v>163</v>
      </c>
      <c r="F153" s="188" t="s">
        <v>164</v>
      </c>
      <c r="G153" s="189" t="s">
        <v>151</v>
      </c>
      <c r="H153" s="190">
        <v>48.168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40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145</v>
      </c>
      <c r="AT153" s="198" t="s">
        <v>141</v>
      </c>
      <c r="AU153" s="198" t="s">
        <v>85</v>
      </c>
      <c r="AY153" s="16" t="s">
        <v>139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83</v>
      </c>
      <c r="BK153" s="199">
        <f>ROUND(I153*H153,2)</f>
        <v>0</v>
      </c>
      <c r="BL153" s="16" t="s">
        <v>145</v>
      </c>
      <c r="BM153" s="198" t="s">
        <v>165</v>
      </c>
    </row>
    <row r="154" spans="2:51" s="13" customFormat="1" ht="10.2">
      <c r="B154" s="200"/>
      <c r="C154" s="201"/>
      <c r="D154" s="202" t="s">
        <v>147</v>
      </c>
      <c r="E154" s="203" t="s">
        <v>1</v>
      </c>
      <c r="F154" s="204" t="s">
        <v>166</v>
      </c>
      <c r="G154" s="201"/>
      <c r="H154" s="205">
        <v>48.168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147</v>
      </c>
      <c r="AU154" s="211" t="s">
        <v>85</v>
      </c>
      <c r="AV154" s="13" t="s">
        <v>85</v>
      </c>
      <c r="AW154" s="13" t="s">
        <v>32</v>
      </c>
      <c r="AX154" s="13" t="s">
        <v>83</v>
      </c>
      <c r="AY154" s="211" t="s">
        <v>139</v>
      </c>
    </row>
    <row r="155" spans="1:65" s="2" customFormat="1" ht="37.8" customHeight="1">
      <c r="A155" s="33"/>
      <c r="B155" s="34"/>
      <c r="C155" s="186" t="s">
        <v>167</v>
      </c>
      <c r="D155" s="186" t="s">
        <v>141</v>
      </c>
      <c r="E155" s="187" t="s">
        <v>168</v>
      </c>
      <c r="F155" s="188" t="s">
        <v>169</v>
      </c>
      <c r="G155" s="189" t="s">
        <v>151</v>
      </c>
      <c r="H155" s="190">
        <v>57.455</v>
      </c>
      <c r="I155" s="191"/>
      <c r="J155" s="192">
        <f>ROUND(I155*H155,2)</f>
        <v>0</v>
      </c>
      <c r="K155" s="193"/>
      <c r="L155" s="38"/>
      <c r="M155" s="194" t="s">
        <v>1</v>
      </c>
      <c r="N155" s="195" t="s">
        <v>40</v>
      </c>
      <c r="O155" s="70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145</v>
      </c>
      <c r="AT155" s="198" t="s">
        <v>141</v>
      </c>
      <c r="AU155" s="198" t="s">
        <v>85</v>
      </c>
      <c r="AY155" s="16" t="s">
        <v>139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6" t="s">
        <v>83</v>
      </c>
      <c r="BK155" s="199">
        <f>ROUND(I155*H155,2)</f>
        <v>0</v>
      </c>
      <c r="BL155" s="16" t="s">
        <v>145</v>
      </c>
      <c r="BM155" s="198" t="s">
        <v>170</v>
      </c>
    </row>
    <row r="156" spans="2:51" s="13" customFormat="1" ht="10.2">
      <c r="B156" s="200"/>
      <c r="C156" s="201"/>
      <c r="D156" s="202" t="s">
        <v>147</v>
      </c>
      <c r="E156" s="203" t="s">
        <v>1</v>
      </c>
      <c r="F156" s="204" t="s">
        <v>171</v>
      </c>
      <c r="G156" s="201"/>
      <c r="H156" s="205">
        <v>57.455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147</v>
      </c>
      <c r="AU156" s="211" t="s">
        <v>85</v>
      </c>
      <c r="AV156" s="13" t="s">
        <v>85</v>
      </c>
      <c r="AW156" s="13" t="s">
        <v>32</v>
      </c>
      <c r="AX156" s="13" t="s">
        <v>83</v>
      </c>
      <c r="AY156" s="211" t="s">
        <v>139</v>
      </c>
    </row>
    <row r="157" spans="1:65" s="2" customFormat="1" ht="37.8" customHeight="1">
      <c r="A157" s="33"/>
      <c r="B157" s="34"/>
      <c r="C157" s="186" t="s">
        <v>172</v>
      </c>
      <c r="D157" s="186" t="s">
        <v>141</v>
      </c>
      <c r="E157" s="187" t="s">
        <v>173</v>
      </c>
      <c r="F157" s="188" t="s">
        <v>174</v>
      </c>
      <c r="G157" s="189" t="s">
        <v>151</v>
      </c>
      <c r="H157" s="190">
        <v>57.455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40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145</v>
      </c>
      <c r="AT157" s="198" t="s">
        <v>141</v>
      </c>
      <c r="AU157" s="198" t="s">
        <v>85</v>
      </c>
      <c r="AY157" s="16" t="s">
        <v>139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83</v>
      </c>
      <c r="BK157" s="199">
        <f>ROUND(I157*H157,2)</f>
        <v>0</v>
      </c>
      <c r="BL157" s="16" t="s">
        <v>145</v>
      </c>
      <c r="BM157" s="198" t="s">
        <v>175</v>
      </c>
    </row>
    <row r="158" spans="1:65" s="2" customFormat="1" ht="44.25" customHeight="1">
      <c r="A158" s="33"/>
      <c r="B158" s="34"/>
      <c r="C158" s="186" t="s">
        <v>176</v>
      </c>
      <c r="D158" s="186" t="s">
        <v>141</v>
      </c>
      <c r="E158" s="187" t="s">
        <v>177</v>
      </c>
      <c r="F158" s="188" t="s">
        <v>178</v>
      </c>
      <c r="G158" s="189" t="s">
        <v>179</v>
      </c>
      <c r="H158" s="190">
        <v>86.702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40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145</v>
      </c>
      <c r="AT158" s="198" t="s">
        <v>141</v>
      </c>
      <c r="AU158" s="198" t="s">
        <v>85</v>
      </c>
      <c r="AY158" s="16" t="s">
        <v>139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83</v>
      </c>
      <c r="BK158" s="199">
        <f>ROUND(I158*H158,2)</f>
        <v>0</v>
      </c>
      <c r="BL158" s="16" t="s">
        <v>145</v>
      </c>
      <c r="BM158" s="198" t="s">
        <v>180</v>
      </c>
    </row>
    <row r="159" spans="2:51" s="13" customFormat="1" ht="10.2">
      <c r="B159" s="200"/>
      <c r="C159" s="201"/>
      <c r="D159" s="202" t="s">
        <v>147</v>
      </c>
      <c r="E159" s="203" t="s">
        <v>1</v>
      </c>
      <c r="F159" s="204" t="s">
        <v>181</v>
      </c>
      <c r="G159" s="201"/>
      <c r="H159" s="205">
        <v>86.702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147</v>
      </c>
      <c r="AU159" s="211" t="s">
        <v>85</v>
      </c>
      <c r="AV159" s="13" t="s">
        <v>85</v>
      </c>
      <c r="AW159" s="13" t="s">
        <v>32</v>
      </c>
      <c r="AX159" s="13" t="s">
        <v>83</v>
      </c>
      <c r="AY159" s="211" t="s">
        <v>139</v>
      </c>
    </row>
    <row r="160" spans="1:65" s="2" customFormat="1" ht="37.8" customHeight="1">
      <c r="A160" s="33"/>
      <c r="B160" s="34"/>
      <c r="C160" s="186" t="s">
        <v>182</v>
      </c>
      <c r="D160" s="186" t="s">
        <v>141</v>
      </c>
      <c r="E160" s="187" t="s">
        <v>183</v>
      </c>
      <c r="F160" s="188" t="s">
        <v>184</v>
      </c>
      <c r="G160" s="189" t="s">
        <v>144</v>
      </c>
      <c r="H160" s="190">
        <v>82.5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40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145</v>
      </c>
      <c r="AT160" s="198" t="s">
        <v>141</v>
      </c>
      <c r="AU160" s="198" t="s">
        <v>85</v>
      </c>
      <c r="AY160" s="16" t="s">
        <v>139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83</v>
      </c>
      <c r="BK160" s="199">
        <f>ROUND(I160*H160,2)</f>
        <v>0</v>
      </c>
      <c r="BL160" s="16" t="s">
        <v>145</v>
      </c>
      <c r="BM160" s="198" t="s">
        <v>185</v>
      </c>
    </row>
    <row r="161" spans="2:51" s="13" customFormat="1" ht="10.2">
      <c r="B161" s="200"/>
      <c r="C161" s="201"/>
      <c r="D161" s="202" t="s">
        <v>147</v>
      </c>
      <c r="E161" s="203" t="s">
        <v>1</v>
      </c>
      <c r="F161" s="204" t="s">
        <v>186</v>
      </c>
      <c r="G161" s="201"/>
      <c r="H161" s="205">
        <v>82.5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147</v>
      </c>
      <c r="AU161" s="211" t="s">
        <v>85</v>
      </c>
      <c r="AV161" s="13" t="s">
        <v>85</v>
      </c>
      <c r="AW161" s="13" t="s">
        <v>32</v>
      </c>
      <c r="AX161" s="13" t="s">
        <v>83</v>
      </c>
      <c r="AY161" s="211" t="s">
        <v>139</v>
      </c>
    </row>
    <row r="162" spans="1:65" s="2" customFormat="1" ht="16.5" customHeight="1">
      <c r="A162" s="33"/>
      <c r="B162" s="34"/>
      <c r="C162" s="212" t="s">
        <v>187</v>
      </c>
      <c r="D162" s="212" t="s">
        <v>188</v>
      </c>
      <c r="E162" s="213" t="s">
        <v>189</v>
      </c>
      <c r="F162" s="214" t="s">
        <v>190</v>
      </c>
      <c r="G162" s="215" t="s">
        <v>191</v>
      </c>
      <c r="H162" s="216">
        <v>8.2</v>
      </c>
      <c r="I162" s="217"/>
      <c r="J162" s="218">
        <f>ROUND(I162*H162,2)</f>
        <v>0</v>
      </c>
      <c r="K162" s="219"/>
      <c r="L162" s="220"/>
      <c r="M162" s="221" t="s">
        <v>1</v>
      </c>
      <c r="N162" s="222" t="s">
        <v>40</v>
      </c>
      <c r="O162" s="70"/>
      <c r="P162" s="196">
        <f>O162*H162</f>
        <v>0</v>
      </c>
      <c r="Q162" s="196">
        <v>0.001</v>
      </c>
      <c r="R162" s="196">
        <f>Q162*H162</f>
        <v>0.008199999999999999</v>
      </c>
      <c r="S162" s="196">
        <v>0</v>
      </c>
      <c r="T162" s="19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176</v>
      </c>
      <c r="AT162" s="198" t="s">
        <v>188</v>
      </c>
      <c r="AU162" s="198" t="s">
        <v>85</v>
      </c>
      <c r="AY162" s="16" t="s">
        <v>139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6" t="s">
        <v>83</v>
      </c>
      <c r="BK162" s="199">
        <f>ROUND(I162*H162,2)</f>
        <v>0</v>
      </c>
      <c r="BL162" s="16" t="s">
        <v>145</v>
      </c>
      <c r="BM162" s="198" t="s">
        <v>192</v>
      </c>
    </row>
    <row r="163" spans="2:51" s="13" customFormat="1" ht="10.2">
      <c r="B163" s="200"/>
      <c r="C163" s="201"/>
      <c r="D163" s="202" t="s">
        <v>147</v>
      </c>
      <c r="E163" s="203" t="s">
        <v>1</v>
      </c>
      <c r="F163" s="204" t="s">
        <v>193</v>
      </c>
      <c r="G163" s="201"/>
      <c r="H163" s="205">
        <v>82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147</v>
      </c>
      <c r="AU163" s="211" t="s">
        <v>85</v>
      </c>
      <c r="AV163" s="13" t="s">
        <v>85</v>
      </c>
      <c r="AW163" s="13" t="s">
        <v>32</v>
      </c>
      <c r="AX163" s="13" t="s">
        <v>83</v>
      </c>
      <c r="AY163" s="211" t="s">
        <v>139</v>
      </c>
    </row>
    <row r="164" spans="2:51" s="13" customFormat="1" ht="10.2">
      <c r="B164" s="200"/>
      <c r="C164" s="201"/>
      <c r="D164" s="202" t="s">
        <v>147</v>
      </c>
      <c r="E164" s="201"/>
      <c r="F164" s="204" t="s">
        <v>194</v>
      </c>
      <c r="G164" s="201"/>
      <c r="H164" s="205">
        <v>8.2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147</v>
      </c>
      <c r="AU164" s="211" t="s">
        <v>85</v>
      </c>
      <c r="AV164" s="13" t="s">
        <v>85</v>
      </c>
      <c r="AW164" s="13" t="s">
        <v>4</v>
      </c>
      <c r="AX164" s="13" t="s">
        <v>83</v>
      </c>
      <c r="AY164" s="211" t="s">
        <v>139</v>
      </c>
    </row>
    <row r="165" spans="1:65" s="2" customFormat="1" ht="55.5" customHeight="1">
      <c r="A165" s="33"/>
      <c r="B165" s="34"/>
      <c r="C165" s="186" t="s">
        <v>195</v>
      </c>
      <c r="D165" s="186" t="s">
        <v>141</v>
      </c>
      <c r="E165" s="187" t="s">
        <v>196</v>
      </c>
      <c r="F165" s="188" t="s">
        <v>197</v>
      </c>
      <c r="G165" s="189" t="s">
        <v>144</v>
      </c>
      <c r="H165" s="190">
        <v>64.5</v>
      </c>
      <c r="I165" s="191"/>
      <c r="J165" s="192">
        <f>ROUND(I165*H165,2)</f>
        <v>0</v>
      </c>
      <c r="K165" s="193"/>
      <c r="L165" s="38"/>
      <c r="M165" s="194" t="s">
        <v>1</v>
      </c>
      <c r="N165" s="195" t="s">
        <v>40</v>
      </c>
      <c r="O165" s="70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145</v>
      </c>
      <c r="AT165" s="198" t="s">
        <v>141</v>
      </c>
      <c r="AU165" s="198" t="s">
        <v>85</v>
      </c>
      <c r="AY165" s="16" t="s">
        <v>139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6" t="s">
        <v>83</v>
      </c>
      <c r="BK165" s="199">
        <f>ROUND(I165*H165,2)</f>
        <v>0</v>
      </c>
      <c r="BL165" s="16" t="s">
        <v>145</v>
      </c>
      <c r="BM165" s="198" t="s">
        <v>198</v>
      </c>
    </row>
    <row r="166" spans="2:51" s="13" customFormat="1" ht="10.2">
      <c r="B166" s="200"/>
      <c r="C166" s="201"/>
      <c r="D166" s="202" t="s">
        <v>147</v>
      </c>
      <c r="E166" s="203" t="s">
        <v>1</v>
      </c>
      <c r="F166" s="204" t="s">
        <v>199</v>
      </c>
      <c r="G166" s="201"/>
      <c r="H166" s="205">
        <v>64.5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147</v>
      </c>
      <c r="AU166" s="211" t="s">
        <v>85</v>
      </c>
      <c r="AV166" s="13" t="s">
        <v>85</v>
      </c>
      <c r="AW166" s="13" t="s">
        <v>32</v>
      </c>
      <c r="AX166" s="13" t="s">
        <v>83</v>
      </c>
      <c r="AY166" s="211" t="s">
        <v>139</v>
      </c>
    </row>
    <row r="167" spans="1:65" s="2" customFormat="1" ht="37.8" customHeight="1">
      <c r="A167" s="33"/>
      <c r="B167" s="34"/>
      <c r="C167" s="186" t="s">
        <v>200</v>
      </c>
      <c r="D167" s="186" t="s">
        <v>141</v>
      </c>
      <c r="E167" s="187" t="s">
        <v>201</v>
      </c>
      <c r="F167" s="188" t="s">
        <v>202</v>
      </c>
      <c r="G167" s="189" t="s">
        <v>144</v>
      </c>
      <c r="H167" s="190">
        <v>45</v>
      </c>
      <c r="I167" s="191"/>
      <c r="J167" s="192">
        <f>ROUND(I167*H167,2)</f>
        <v>0</v>
      </c>
      <c r="K167" s="193"/>
      <c r="L167" s="38"/>
      <c r="M167" s="194" t="s">
        <v>1</v>
      </c>
      <c r="N167" s="195" t="s">
        <v>40</v>
      </c>
      <c r="O167" s="70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145</v>
      </c>
      <c r="AT167" s="198" t="s">
        <v>141</v>
      </c>
      <c r="AU167" s="198" t="s">
        <v>85</v>
      </c>
      <c r="AY167" s="16" t="s">
        <v>139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6" t="s">
        <v>83</v>
      </c>
      <c r="BK167" s="199">
        <f>ROUND(I167*H167,2)</f>
        <v>0</v>
      </c>
      <c r="BL167" s="16" t="s">
        <v>145</v>
      </c>
      <c r="BM167" s="198" t="s">
        <v>203</v>
      </c>
    </row>
    <row r="168" spans="2:63" s="12" customFormat="1" ht="22.8" customHeight="1">
      <c r="B168" s="170"/>
      <c r="C168" s="171"/>
      <c r="D168" s="172" t="s">
        <v>74</v>
      </c>
      <c r="E168" s="184" t="s">
        <v>85</v>
      </c>
      <c r="F168" s="184" t="s">
        <v>204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SUM(P169:P182)</f>
        <v>0</v>
      </c>
      <c r="Q168" s="178"/>
      <c r="R168" s="179">
        <f>SUM(R169:R182)</f>
        <v>95.42223159999999</v>
      </c>
      <c r="S168" s="178"/>
      <c r="T168" s="180">
        <f>SUM(T169:T182)</f>
        <v>0</v>
      </c>
      <c r="AR168" s="181" t="s">
        <v>83</v>
      </c>
      <c r="AT168" s="182" t="s">
        <v>74</v>
      </c>
      <c r="AU168" s="182" t="s">
        <v>83</v>
      </c>
      <c r="AY168" s="181" t="s">
        <v>139</v>
      </c>
      <c r="BK168" s="183">
        <f>SUM(BK169:BK182)</f>
        <v>0</v>
      </c>
    </row>
    <row r="169" spans="1:65" s="2" customFormat="1" ht="37.8" customHeight="1">
      <c r="A169" s="33"/>
      <c r="B169" s="34"/>
      <c r="C169" s="186" t="s">
        <v>205</v>
      </c>
      <c r="D169" s="186" t="s">
        <v>141</v>
      </c>
      <c r="E169" s="187" t="s">
        <v>206</v>
      </c>
      <c r="F169" s="188" t="s">
        <v>207</v>
      </c>
      <c r="G169" s="189" t="s">
        <v>151</v>
      </c>
      <c r="H169" s="190">
        <v>30.798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40</v>
      </c>
      <c r="O169" s="70"/>
      <c r="P169" s="196">
        <f>O169*H169</f>
        <v>0</v>
      </c>
      <c r="Q169" s="196">
        <v>2.16</v>
      </c>
      <c r="R169" s="196">
        <f>Q169*H169</f>
        <v>66.52368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145</v>
      </c>
      <c r="AT169" s="198" t="s">
        <v>141</v>
      </c>
      <c r="AU169" s="198" t="s">
        <v>85</v>
      </c>
      <c r="AY169" s="16" t="s">
        <v>139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83</v>
      </c>
      <c r="BK169" s="199">
        <f>ROUND(I169*H169,2)</f>
        <v>0</v>
      </c>
      <c r="BL169" s="16" t="s">
        <v>145</v>
      </c>
      <c r="BM169" s="198" t="s">
        <v>208</v>
      </c>
    </row>
    <row r="170" spans="2:51" s="13" customFormat="1" ht="10.2">
      <c r="B170" s="200"/>
      <c r="C170" s="201"/>
      <c r="D170" s="202" t="s">
        <v>147</v>
      </c>
      <c r="E170" s="203" t="s">
        <v>1</v>
      </c>
      <c r="F170" s="204" t="s">
        <v>209</v>
      </c>
      <c r="G170" s="201"/>
      <c r="H170" s="205">
        <v>30.798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147</v>
      </c>
      <c r="AU170" s="211" t="s">
        <v>85</v>
      </c>
      <c r="AV170" s="13" t="s">
        <v>85</v>
      </c>
      <c r="AW170" s="13" t="s">
        <v>32</v>
      </c>
      <c r="AX170" s="13" t="s">
        <v>83</v>
      </c>
      <c r="AY170" s="211" t="s">
        <v>139</v>
      </c>
    </row>
    <row r="171" spans="1:65" s="2" customFormat="1" ht="24.15" customHeight="1">
      <c r="A171" s="33"/>
      <c r="B171" s="34"/>
      <c r="C171" s="186" t="s">
        <v>210</v>
      </c>
      <c r="D171" s="186" t="s">
        <v>141</v>
      </c>
      <c r="E171" s="187" t="s">
        <v>211</v>
      </c>
      <c r="F171" s="188" t="s">
        <v>212</v>
      </c>
      <c r="G171" s="189" t="s">
        <v>151</v>
      </c>
      <c r="H171" s="190">
        <v>8.888</v>
      </c>
      <c r="I171" s="191"/>
      <c r="J171" s="192">
        <f>ROUND(I171*H171,2)</f>
        <v>0</v>
      </c>
      <c r="K171" s="193"/>
      <c r="L171" s="38"/>
      <c r="M171" s="194" t="s">
        <v>1</v>
      </c>
      <c r="N171" s="195" t="s">
        <v>40</v>
      </c>
      <c r="O171" s="70"/>
      <c r="P171" s="196">
        <f>O171*H171</f>
        <v>0</v>
      </c>
      <c r="Q171" s="196">
        <v>2.30102</v>
      </c>
      <c r="R171" s="196">
        <f>Q171*H171</f>
        <v>20.451465759999998</v>
      </c>
      <c r="S171" s="196">
        <v>0</v>
      </c>
      <c r="T171" s="19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145</v>
      </c>
      <c r="AT171" s="198" t="s">
        <v>141</v>
      </c>
      <c r="AU171" s="198" t="s">
        <v>85</v>
      </c>
      <c r="AY171" s="16" t="s">
        <v>139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6" t="s">
        <v>83</v>
      </c>
      <c r="BK171" s="199">
        <f>ROUND(I171*H171,2)</f>
        <v>0</v>
      </c>
      <c r="BL171" s="16" t="s">
        <v>145</v>
      </c>
      <c r="BM171" s="198" t="s">
        <v>213</v>
      </c>
    </row>
    <row r="172" spans="2:51" s="13" customFormat="1" ht="10.2">
      <c r="B172" s="200"/>
      <c r="C172" s="201"/>
      <c r="D172" s="202" t="s">
        <v>147</v>
      </c>
      <c r="E172" s="203" t="s">
        <v>1</v>
      </c>
      <c r="F172" s="204" t="s">
        <v>214</v>
      </c>
      <c r="G172" s="201"/>
      <c r="H172" s="205">
        <v>8.888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147</v>
      </c>
      <c r="AU172" s="211" t="s">
        <v>85</v>
      </c>
      <c r="AV172" s="13" t="s">
        <v>85</v>
      </c>
      <c r="AW172" s="13" t="s">
        <v>32</v>
      </c>
      <c r="AX172" s="13" t="s">
        <v>83</v>
      </c>
      <c r="AY172" s="211" t="s">
        <v>139</v>
      </c>
    </row>
    <row r="173" spans="1:65" s="2" customFormat="1" ht="21.75" customHeight="1">
      <c r="A173" s="33"/>
      <c r="B173" s="34"/>
      <c r="C173" s="186" t="s">
        <v>8</v>
      </c>
      <c r="D173" s="186" t="s">
        <v>141</v>
      </c>
      <c r="E173" s="187" t="s">
        <v>215</v>
      </c>
      <c r="F173" s="188" t="s">
        <v>216</v>
      </c>
      <c r="G173" s="189" t="s">
        <v>144</v>
      </c>
      <c r="H173" s="190">
        <v>35.25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40</v>
      </c>
      <c r="O173" s="70"/>
      <c r="P173" s="196">
        <f>O173*H173</f>
        <v>0</v>
      </c>
      <c r="Q173" s="196">
        <v>0.01825</v>
      </c>
      <c r="R173" s="196">
        <f>Q173*H173</f>
        <v>0.6433125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145</v>
      </c>
      <c r="AT173" s="198" t="s">
        <v>141</v>
      </c>
      <c r="AU173" s="198" t="s">
        <v>85</v>
      </c>
      <c r="AY173" s="16" t="s">
        <v>139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83</v>
      </c>
      <c r="BK173" s="199">
        <f>ROUND(I173*H173,2)</f>
        <v>0</v>
      </c>
      <c r="BL173" s="16" t="s">
        <v>145</v>
      </c>
      <c r="BM173" s="198" t="s">
        <v>217</v>
      </c>
    </row>
    <row r="174" spans="2:51" s="13" customFormat="1" ht="10.2">
      <c r="B174" s="200"/>
      <c r="C174" s="201"/>
      <c r="D174" s="202" t="s">
        <v>147</v>
      </c>
      <c r="E174" s="203" t="s">
        <v>1</v>
      </c>
      <c r="F174" s="204" t="s">
        <v>218</v>
      </c>
      <c r="G174" s="201"/>
      <c r="H174" s="205">
        <v>35.25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147</v>
      </c>
      <c r="AU174" s="211" t="s">
        <v>85</v>
      </c>
      <c r="AV174" s="13" t="s">
        <v>85</v>
      </c>
      <c r="AW174" s="13" t="s">
        <v>32</v>
      </c>
      <c r="AX174" s="13" t="s">
        <v>83</v>
      </c>
      <c r="AY174" s="211" t="s">
        <v>139</v>
      </c>
    </row>
    <row r="175" spans="1:65" s="2" customFormat="1" ht="24.15" customHeight="1">
      <c r="A175" s="33"/>
      <c r="B175" s="34"/>
      <c r="C175" s="186" t="s">
        <v>219</v>
      </c>
      <c r="D175" s="186" t="s">
        <v>141</v>
      </c>
      <c r="E175" s="187" t="s">
        <v>220</v>
      </c>
      <c r="F175" s="188" t="s">
        <v>221</v>
      </c>
      <c r="G175" s="189" t="s">
        <v>151</v>
      </c>
      <c r="H175" s="190">
        <v>1.8</v>
      </c>
      <c r="I175" s="191"/>
      <c r="J175" s="192">
        <f>ROUND(I175*H175,2)</f>
        <v>0</v>
      </c>
      <c r="K175" s="193"/>
      <c r="L175" s="38"/>
      <c r="M175" s="194" t="s">
        <v>1</v>
      </c>
      <c r="N175" s="195" t="s">
        <v>40</v>
      </c>
      <c r="O175" s="70"/>
      <c r="P175" s="196">
        <f>O175*H175</f>
        <v>0</v>
      </c>
      <c r="Q175" s="196">
        <v>2.30102</v>
      </c>
      <c r="R175" s="196">
        <f>Q175*H175</f>
        <v>4.141836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145</v>
      </c>
      <c r="AT175" s="198" t="s">
        <v>141</v>
      </c>
      <c r="AU175" s="198" t="s">
        <v>85</v>
      </c>
      <c r="AY175" s="16" t="s">
        <v>139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83</v>
      </c>
      <c r="BK175" s="199">
        <f>ROUND(I175*H175,2)</f>
        <v>0</v>
      </c>
      <c r="BL175" s="16" t="s">
        <v>145</v>
      </c>
      <c r="BM175" s="198" t="s">
        <v>222</v>
      </c>
    </row>
    <row r="176" spans="2:51" s="13" customFormat="1" ht="10.2">
      <c r="B176" s="200"/>
      <c r="C176" s="201"/>
      <c r="D176" s="202" t="s">
        <v>147</v>
      </c>
      <c r="E176" s="203" t="s">
        <v>1</v>
      </c>
      <c r="F176" s="204" t="s">
        <v>223</v>
      </c>
      <c r="G176" s="201"/>
      <c r="H176" s="205">
        <v>1.8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147</v>
      </c>
      <c r="AU176" s="211" t="s">
        <v>85</v>
      </c>
      <c r="AV176" s="13" t="s">
        <v>85</v>
      </c>
      <c r="AW176" s="13" t="s">
        <v>32</v>
      </c>
      <c r="AX176" s="13" t="s">
        <v>83</v>
      </c>
      <c r="AY176" s="211" t="s">
        <v>139</v>
      </c>
    </row>
    <row r="177" spans="1:65" s="2" customFormat="1" ht="16.5" customHeight="1">
      <c r="A177" s="33"/>
      <c r="B177" s="34"/>
      <c r="C177" s="186" t="s">
        <v>224</v>
      </c>
      <c r="D177" s="186" t="s">
        <v>141</v>
      </c>
      <c r="E177" s="187" t="s">
        <v>225</v>
      </c>
      <c r="F177" s="188" t="s">
        <v>226</v>
      </c>
      <c r="G177" s="189" t="s">
        <v>144</v>
      </c>
      <c r="H177" s="190">
        <v>6.9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40</v>
      </c>
      <c r="O177" s="70"/>
      <c r="P177" s="196">
        <f>O177*H177</f>
        <v>0</v>
      </c>
      <c r="Q177" s="196">
        <v>0.01762</v>
      </c>
      <c r="R177" s="196">
        <f>Q177*H177</f>
        <v>0.121578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145</v>
      </c>
      <c r="AT177" s="198" t="s">
        <v>141</v>
      </c>
      <c r="AU177" s="198" t="s">
        <v>85</v>
      </c>
      <c r="AY177" s="16" t="s">
        <v>139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83</v>
      </c>
      <c r="BK177" s="199">
        <f>ROUND(I177*H177,2)</f>
        <v>0</v>
      </c>
      <c r="BL177" s="16" t="s">
        <v>145</v>
      </c>
      <c r="BM177" s="198" t="s">
        <v>227</v>
      </c>
    </row>
    <row r="178" spans="2:51" s="13" customFormat="1" ht="10.2">
      <c r="B178" s="200"/>
      <c r="C178" s="201"/>
      <c r="D178" s="202" t="s">
        <v>147</v>
      </c>
      <c r="E178" s="203" t="s">
        <v>1</v>
      </c>
      <c r="F178" s="204" t="s">
        <v>228</v>
      </c>
      <c r="G178" s="201"/>
      <c r="H178" s="205">
        <v>6.9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147</v>
      </c>
      <c r="AU178" s="211" t="s">
        <v>85</v>
      </c>
      <c r="AV178" s="13" t="s">
        <v>85</v>
      </c>
      <c r="AW178" s="13" t="s">
        <v>32</v>
      </c>
      <c r="AX178" s="13" t="s">
        <v>83</v>
      </c>
      <c r="AY178" s="211" t="s">
        <v>139</v>
      </c>
    </row>
    <row r="179" spans="1:65" s="2" customFormat="1" ht="24.15" customHeight="1">
      <c r="A179" s="33"/>
      <c r="B179" s="34"/>
      <c r="C179" s="186" t="s">
        <v>229</v>
      </c>
      <c r="D179" s="186" t="s">
        <v>141</v>
      </c>
      <c r="E179" s="187" t="s">
        <v>230</v>
      </c>
      <c r="F179" s="188" t="s">
        <v>231</v>
      </c>
      <c r="G179" s="189" t="s">
        <v>179</v>
      </c>
      <c r="H179" s="190">
        <v>0.132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40</v>
      </c>
      <c r="O179" s="70"/>
      <c r="P179" s="196">
        <f>O179*H179</f>
        <v>0</v>
      </c>
      <c r="Q179" s="196">
        <v>1.06062</v>
      </c>
      <c r="R179" s="196">
        <f>Q179*H179</f>
        <v>0.14000184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145</v>
      </c>
      <c r="AT179" s="198" t="s">
        <v>141</v>
      </c>
      <c r="AU179" s="198" t="s">
        <v>85</v>
      </c>
      <c r="AY179" s="16" t="s">
        <v>139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83</v>
      </c>
      <c r="BK179" s="199">
        <f>ROUND(I179*H179,2)</f>
        <v>0</v>
      </c>
      <c r="BL179" s="16" t="s">
        <v>145</v>
      </c>
      <c r="BM179" s="198" t="s">
        <v>232</v>
      </c>
    </row>
    <row r="180" spans="2:51" s="13" customFormat="1" ht="10.2">
      <c r="B180" s="200"/>
      <c r="C180" s="201"/>
      <c r="D180" s="202" t="s">
        <v>147</v>
      </c>
      <c r="E180" s="203" t="s">
        <v>1</v>
      </c>
      <c r="F180" s="204" t="s">
        <v>233</v>
      </c>
      <c r="G180" s="201"/>
      <c r="H180" s="205">
        <v>0.132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147</v>
      </c>
      <c r="AU180" s="211" t="s">
        <v>85</v>
      </c>
      <c r="AV180" s="13" t="s">
        <v>85</v>
      </c>
      <c r="AW180" s="13" t="s">
        <v>32</v>
      </c>
      <c r="AX180" s="13" t="s">
        <v>83</v>
      </c>
      <c r="AY180" s="211" t="s">
        <v>139</v>
      </c>
    </row>
    <row r="181" spans="1:65" s="2" customFormat="1" ht="44.25" customHeight="1">
      <c r="A181" s="33"/>
      <c r="B181" s="34"/>
      <c r="C181" s="186" t="s">
        <v>234</v>
      </c>
      <c r="D181" s="186" t="s">
        <v>141</v>
      </c>
      <c r="E181" s="187" t="s">
        <v>235</v>
      </c>
      <c r="F181" s="188" t="s">
        <v>236</v>
      </c>
      <c r="G181" s="189" t="s">
        <v>144</v>
      </c>
      <c r="H181" s="190">
        <v>3.555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40</v>
      </c>
      <c r="O181" s="70"/>
      <c r="P181" s="196">
        <f>O181*H181</f>
        <v>0</v>
      </c>
      <c r="Q181" s="196">
        <v>0.9565</v>
      </c>
      <c r="R181" s="196">
        <f>Q181*H181</f>
        <v>3.4003575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145</v>
      </c>
      <c r="AT181" s="198" t="s">
        <v>141</v>
      </c>
      <c r="AU181" s="198" t="s">
        <v>85</v>
      </c>
      <c r="AY181" s="16" t="s">
        <v>139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83</v>
      </c>
      <c r="BK181" s="199">
        <f>ROUND(I181*H181,2)</f>
        <v>0</v>
      </c>
      <c r="BL181" s="16" t="s">
        <v>145</v>
      </c>
      <c r="BM181" s="198" t="s">
        <v>237</v>
      </c>
    </row>
    <row r="182" spans="2:51" s="13" customFormat="1" ht="10.2">
      <c r="B182" s="200"/>
      <c r="C182" s="201"/>
      <c r="D182" s="202" t="s">
        <v>147</v>
      </c>
      <c r="E182" s="203" t="s">
        <v>1</v>
      </c>
      <c r="F182" s="204" t="s">
        <v>238</v>
      </c>
      <c r="G182" s="201"/>
      <c r="H182" s="205">
        <v>3.555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147</v>
      </c>
      <c r="AU182" s="211" t="s">
        <v>85</v>
      </c>
      <c r="AV182" s="13" t="s">
        <v>85</v>
      </c>
      <c r="AW182" s="13" t="s">
        <v>32</v>
      </c>
      <c r="AX182" s="13" t="s">
        <v>83</v>
      </c>
      <c r="AY182" s="211" t="s">
        <v>139</v>
      </c>
    </row>
    <row r="183" spans="2:63" s="12" customFormat="1" ht="22.8" customHeight="1">
      <c r="B183" s="170"/>
      <c r="C183" s="171"/>
      <c r="D183" s="172" t="s">
        <v>74</v>
      </c>
      <c r="E183" s="184" t="s">
        <v>153</v>
      </c>
      <c r="F183" s="184" t="s">
        <v>239</v>
      </c>
      <c r="G183" s="171"/>
      <c r="H183" s="171"/>
      <c r="I183" s="174"/>
      <c r="J183" s="185">
        <f>BK183</f>
        <v>0</v>
      </c>
      <c r="K183" s="171"/>
      <c r="L183" s="176"/>
      <c r="M183" s="177"/>
      <c r="N183" s="178"/>
      <c r="O183" s="178"/>
      <c r="P183" s="179">
        <f>SUM(P184:P195)</f>
        <v>0</v>
      </c>
      <c r="Q183" s="178"/>
      <c r="R183" s="179">
        <f>SUM(R184:R195)</f>
        <v>25.34486943</v>
      </c>
      <c r="S183" s="178"/>
      <c r="T183" s="180">
        <f>SUM(T184:T195)</f>
        <v>0</v>
      </c>
      <c r="AR183" s="181" t="s">
        <v>83</v>
      </c>
      <c r="AT183" s="182" t="s">
        <v>74</v>
      </c>
      <c r="AU183" s="182" t="s">
        <v>83</v>
      </c>
      <c r="AY183" s="181" t="s">
        <v>139</v>
      </c>
      <c r="BK183" s="183">
        <f>SUM(BK184:BK195)</f>
        <v>0</v>
      </c>
    </row>
    <row r="184" spans="1:65" s="2" customFormat="1" ht="44.25" customHeight="1">
      <c r="A184" s="33"/>
      <c r="B184" s="34"/>
      <c r="C184" s="186" t="s">
        <v>240</v>
      </c>
      <c r="D184" s="186" t="s">
        <v>141</v>
      </c>
      <c r="E184" s="187" t="s">
        <v>241</v>
      </c>
      <c r="F184" s="188" t="s">
        <v>242</v>
      </c>
      <c r="G184" s="189" t="s">
        <v>144</v>
      </c>
      <c r="H184" s="190">
        <v>76.81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40</v>
      </c>
      <c r="O184" s="70"/>
      <c r="P184" s="196">
        <f>O184*H184</f>
        <v>0</v>
      </c>
      <c r="Q184" s="196">
        <v>0.3223</v>
      </c>
      <c r="R184" s="196">
        <f>Q184*H184</f>
        <v>24.755862999999998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145</v>
      </c>
      <c r="AT184" s="198" t="s">
        <v>141</v>
      </c>
      <c r="AU184" s="198" t="s">
        <v>85</v>
      </c>
      <c r="AY184" s="16" t="s">
        <v>139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83</v>
      </c>
      <c r="BK184" s="199">
        <f>ROUND(I184*H184,2)</f>
        <v>0</v>
      </c>
      <c r="BL184" s="16" t="s">
        <v>145</v>
      </c>
      <c r="BM184" s="198" t="s">
        <v>243</v>
      </c>
    </row>
    <row r="185" spans="2:51" s="13" customFormat="1" ht="10.2">
      <c r="B185" s="200"/>
      <c r="C185" s="201"/>
      <c r="D185" s="202" t="s">
        <v>147</v>
      </c>
      <c r="E185" s="203" t="s">
        <v>1</v>
      </c>
      <c r="F185" s="204" t="s">
        <v>244</v>
      </c>
      <c r="G185" s="201"/>
      <c r="H185" s="205">
        <v>89.77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147</v>
      </c>
      <c r="AU185" s="211" t="s">
        <v>85</v>
      </c>
      <c r="AV185" s="13" t="s">
        <v>85</v>
      </c>
      <c r="AW185" s="13" t="s">
        <v>32</v>
      </c>
      <c r="AX185" s="13" t="s">
        <v>75</v>
      </c>
      <c r="AY185" s="211" t="s">
        <v>139</v>
      </c>
    </row>
    <row r="186" spans="2:51" s="13" customFormat="1" ht="10.2">
      <c r="B186" s="200"/>
      <c r="C186" s="201"/>
      <c r="D186" s="202" t="s">
        <v>147</v>
      </c>
      <c r="E186" s="203" t="s">
        <v>1</v>
      </c>
      <c r="F186" s="204" t="s">
        <v>245</v>
      </c>
      <c r="G186" s="201"/>
      <c r="H186" s="205">
        <v>-15.36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147</v>
      </c>
      <c r="AU186" s="211" t="s">
        <v>85</v>
      </c>
      <c r="AV186" s="13" t="s">
        <v>85</v>
      </c>
      <c r="AW186" s="13" t="s">
        <v>32</v>
      </c>
      <c r="AX186" s="13" t="s">
        <v>75</v>
      </c>
      <c r="AY186" s="211" t="s">
        <v>139</v>
      </c>
    </row>
    <row r="187" spans="2:51" s="13" customFormat="1" ht="10.2">
      <c r="B187" s="200"/>
      <c r="C187" s="201"/>
      <c r="D187" s="202" t="s">
        <v>147</v>
      </c>
      <c r="E187" s="203" t="s">
        <v>1</v>
      </c>
      <c r="F187" s="204" t="s">
        <v>246</v>
      </c>
      <c r="G187" s="201"/>
      <c r="H187" s="205">
        <v>2.4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147</v>
      </c>
      <c r="AU187" s="211" t="s">
        <v>85</v>
      </c>
      <c r="AV187" s="13" t="s">
        <v>85</v>
      </c>
      <c r="AW187" s="13" t="s">
        <v>32</v>
      </c>
      <c r="AX187" s="13" t="s">
        <v>75</v>
      </c>
      <c r="AY187" s="211" t="s">
        <v>139</v>
      </c>
    </row>
    <row r="188" spans="2:51" s="14" customFormat="1" ht="10.2">
      <c r="B188" s="223"/>
      <c r="C188" s="224"/>
      <c r="D188" s="202" t="s">
        <v>147</v>
      </c>
      <c r="E188" s="225" t="s">
        <v>1</v>
      </c>
      <c r="F188" s="226" t="s">
        <v>247</v>
      </c>
      <c r="G188" s="224"/>
      <c r="H188" s="227">
        <v>76.81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147</v>
      </c>
      <c r="AU188" s="233" t="s">
        <v>85</v>
      </c>
      <c r="AV188" s="14" t="s">
        <v>145</v>
      </c>
      <c r="AW188" s="14" t="s">
        <v>32</v>
      </c>
      <c r="AX188" s="14" t="s">
        <v>83</v>
      </c>
      <c r="AY188" s="233" t="s">
        <v>139</v>
      </c>
    </row>
    <row r="189" spans="1:65" s="2" customFormat="1" ht="37.8" customHeight="1">
      <c r="A189" s="33"/>
      <c r="B189" s="34"/>
      <c r="C189" s="186" t="s">
        <v>7</v>
      </c>
      <c r="D189" s="186" t="s">
        <v>141</v>
      </c>
      <c r="E189" s="187" t="s">
        <v>248</v>
      </c>
      <c r="F189" s="188" t="s">
        <v>249</v>
      </c>
      <c r="G189" s="189" t="s">
        <v>179</v>
      </c>
      <c r="H189" s="190">
        <v>0.527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40</v>
      </c>
      <c r="O189" s="70"/>
      <c r="P189" s="196">
        <f>O189*H189</f>
        <v>0</v>
      </c>
      <c r="Q189" s="196">
        <v>0.01709</v>
      </c>
      <c r="R189" s="196">
        <f>Q189*H189</f>
        <v>0.009006430000000001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145</v>
      </c>
      <c r="AT189" s="198" t="s">
        <v>141</v>
      </c>
      <c r="AU189" s="198" t="s">
        <v>85</v>
      </c>
      <c r="AY189" s="16" t="s">
        <v>139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83</v>
      </c>
      <c r="BK189" s="199">
        <f>ROUND(I189*H189,2)</f>
        <v>0</v>
      </c>
      <c r="BL189" s="16" t="s">
        <v>145</v>
      </c>
      <c r="BM189" s="198" t="s">
        <v>250</v>
      </c>
    </row>
    <row r="190" spans="2:51" s="13" customFormat="1" ht="10.2">
      <c r="B190" s="200"/>
      <c r="C190" s="201"/>
      <c r="D190" s="202" t="s">
        <v>147</v>
      </c>
      <c r="E190" s="203" t="s">
        <v>1</v>
      </c>
      <c r="F190" s="204" t="s">
        <v>251</v>
      </c>
      <c r="G190" s="201"/>
      <c r="H190" s="205">
        <v>0.527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147</v>
      </c>
      <c r="AU190" s="211" t="s">
        <v>85</v>
      </c>
      <c r="AV190" s="13" t="s">
        <v>85</v>
      </c>
      <c r="AW190" s="13" t="s">
        <v>32</v>
      </c>
      <c r="AX190" s="13" t="s">
        <v>83</v>
      </c>
      <c r="AY190" s="211" t="s">
        <v>139</v>
      </c>
    </row>
    <row r="191" spans="1:65" s="2" customFormat="1" ht="21.75" customHeight="1">
      <c r="A191" s="33"/>
      <c r="B191" s="34"/>
      <c r="C191" s="212" t="s">
        <v>252</v>
      </c>
      <c r="D191" s="212" t="s">
        <v>188</v>
      </c>
      <c r="E191" s="213" t="s">
        <v>253</v>
      </c>
      <c r="F191" s="214" t="s">
        <v>254</v>
      </c>
      <c r="G191" s="215" t="s">
        <v>179</v>
      </c>
      <c r="H191" s="216">
        <v>0.503</v>
      </c>
      <c r="I191" s="217"/>
      <c r="J191" s="218">
        <f>ROUND(I191*H191,2)</f>
        <v>0</v>
      </c>
      <c r="K191" s="219"/>
      <c r="L191" s="220"/>
      <c r="M191" s="221" t="s">
        <v>1</v>
      </c>
      <c r="N191" s="222" t="s">
        <v>40</v>
      </c>
      <c r="O191" s="70"/>
      <c r="P191" s="196">
        <f>O191*H191</f>
        <v>0</v>
      </c>
      <c r="Q191" s="196">
        <v>1</v>
      </c>
      <c r="R191" s="196">
        <f>Q191*H191</f>
        <v>0.503</v>
      </c>
      <c r="S191" s="196">
        <v>0</v>
      </c>
      <c r="T191" s="19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176</v>
      </c>
      <c r="AT191" s="198" t="s">
        <v>188</v>
      </c>
      <c r="AU191" s="198" t="s">
        <v>85</v>
      </c>
      <c r="AY191" s="16" t="s">
        <v>139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6" t="s">
        <v>83</v>
      </c>
      <c r="BK191" s="199">
        <f>ROUND(I191*H191,2)</f>
        <v>0</v>
      </c>
      <c r="BL191" s="16" t="s">
        <v>145</v>
      </c>
      <c r="BM191" s="198" t="s">
        <v>255</v>
      </c>
    </row>
    <row r="192" spans="2:51" s="13" customFormat="1" ht="10.2">
      <c r="B192" s="200"/>
      <c r="C192" s="201"/>
      <c r="D192" s="202" t="s">
        <v>147</v>
      </c>
      <c r="E192" s="203" t="s">
        <v>1</v>
      </c>
      <c r="F192" s="204" t="s">
        <v>256</v>
      </c>
      <c r="G192" s="201"/>
      <c r="H192" s="205">
        <v>0.457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147</v>
      </c>
      <c r="AU192" s="211" t="s">
        <v>85</v>
      </c>
      <c r="AV192" s="13" t="s">
        <v>85</v>
      </c>
      <c r="AW192" s="13" t="s">
        <v>32</v>
      </c>
      <c r="AX192" s="13" t="s">
        <v>83</v>
      </c>
      <c r="AY192" s="211" t="s">
        <v>139</v>
      </c>
    </row>
    <row r="193" spans="2:51" s="13" customFormat="1" ht="10.2">
      <c r="B193" s="200"/>
      <c r="C193" s="201"/>
      <c r="D193" s="202" t="s">
        <v>147</v>
      </c>
      <c r="E193" s="201"/>
      <c r="F193" s="204" t="s">
        <v>257</v>
      </c>
      <c r="G193" s="201"/>
      <c r="H193" s="205">
        <v>0.503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147</v>
      </c>
      <c r="AU193" s="211" t="s">
        <v>85</v>
      </c>
      <c r="AV193" s="13" t="s">
        <v>85</v>
      </c>
      <c r="AW193" s="13" t="s">
        <v>4</v>
      </c>
      <c r="AX193" s="13" t="s">
        <v>83</v>
      </c>
      <c r="AY193" s="211" t="s">
        <v>139</v>
      </c>
    </row>
    <row r="194" spans="1:65" s="2" customFormat="1" ht="21.75" customHeight="1">
      <c r="A194" s="33"/>
      <c r="B194" s="34"/>
      <c r="C194" s="212" t="s">
        <v>258</v>
      </c>
      <c r="D194" s="212" t="s">
        <v>188</v>
      </c>
      <c r="E194" s="213" t="s">
        <v>259</v>
      </c>
      <c r="F194" s="214" t="s">
        <v>260</v>
      </c>
      <c r="G194" s="215" t="s">
        <v>179</v>
      </c>
      <c r="H194" s="216">
        <v>0.077</v>
      </c>
      <c r="I194" s="217"/>
      <c r="J194" s="218">
        <f>ROUND(I194*H194,2)</f>
        <v>0</v>
      </c>
      <c r="K194" s="219"/>
      <c r="L194" s="220"/>
      <c r="M194" s="221" t="s">
        <v>1</v>
      </c>
      <c r="N194" s="222" t="s">
        <v>40</v>
      </c>
      <c r="O194" s="70"/>
      <c r="P194" s="196">
        <f>O194*H194</f>
        <v>0</v>
      </c>
      <c r="Q194" s="196">
        <v>1</v>
      </c>
      <c r="R194" s="196">
        <f>Q194*H194</f>
        <v>0.077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176</v>
      </c>
      <c r="AT194" s="198" t="s">
        <v>188</v>
      </c>
      <c r="AU194" s="198" t="s">
        <v>85</v>
      </c>
      <c r="AY194" s="16" t="s">
        <v>139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83</v>
      </c>
      <c r="BK194" s="199">
        <f>ROUND(I194*H194,2)</f>
        <v>0</v>
      </c>
      <c r="BL194" s="16" t="s">
        <v>145</v>
      </c>
      <c r="BM194" s="198" t="s">
        <v>261</v>
      </c>
    </row>
    <row r="195" spans="2:51" s="13" customFormat="1" ht="10.2">
      <c r="B195" s="200"/>
      <c r="C195" s="201"/>
      <c r="D195" s="202" t="s">
        <v>147</v>
      </c>
      <c r="E195" s="201"/>
      <c r="F195" s="204" t="s">
        <v>262</v>
      </c>
      <c r="G195" s="201"/>
      <c r="H195" s="205">
        <v>0.077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147</v>
      </c>
      <c r="AU195" s="211" t="s">
        <v>85</v>
      </c>
      <c r="AV195" s="13" t="s">
        <v>85</v>
      </c>
      <c r="AW195" s="13" t="s">
        <v>4</v>
      </c>
      <c r="AX195" s="13" t="s">
        <v>83</v>
      </c>
      <c r="AY195" s="211" t="s">
        <v>139</v>
      </c>
    </row>
    <row r="196" spans="2:63" s="12" customFormat="1" ht="22.8" customHeight="1">
      <c r="B196" s="170"/>
      <c r="C196" s="171"/>
      <c r="D196" s="172" t="s">
        <v>74</v>
      </c>
      <c r="E196" s="184" t="s">
        <v>145</v>
      </c>
      <c r="F196" s="184" t="s">
        <v>263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SUM(P197:P207)</f>
        <v>0</v>
      </c>
      <c r="Q196" s="178"/>
      <c r="R196" s="179">
        <f>SUM(R197:R207)</f>
        <v>14.117371220000003</v>
      </c>
      <c r="S196" s="178"/>
      <c r="T196" s="180">
        <f>SUM(T197:T207)</f>
        <v>0</v>
      </c>
      <c r="AR196" s="181" t="s">
        <v>83</v>
      </c>
      <c r="AT196" s="182" t="s">
        <v>74</v>
      </c>
      <c r="AU196" s="182" t="s">
        <v>83</v>
      </c>
      <c r="AY196" s="181" t="s">
        <v>139</v>
      </c>
      <c r="BK196" s="183">
        <f>SUM(BK197:BK207)</f>
        <v>0</v>
      </c>
    </row>
    <row r="197" spans="1:65" s="2" customFormat="1" ht="55.5" customHeight="1">
      <c r="A197" s="33"/>
      <c r="B197" s="34"/>
      <c r="C197" s="186" t="s">
        <v>264</v>
      </c>
      <c r="D197" s="186" t="s">
        <v>141</v>
      </c>
      <c r="E197" s="187" t="s">
        <v>265</v>
      </c>
      <c r="F197" s="188" t="s">
        <v>266</v>
      </c>
      <c r="G197" s="189" t="s">
        <v>144</v>
      </c>
      <c r="H197" s="190">
        <v>66.04</v>
      </c>
      <c r="I197" s="191"/>
      <c r="J197" s="192">
        <f>ROUND(I197*H197,2)</f>
        <v>0</v>
      </c>
      <c r="K197" s="193"/>
      <c r="L197" s="38"/>
      <c r="M197" s="194" t="s">
        <v>1</v>
      </c>
      <c r="N197" s="195" t="s">
        <v>40</v>
      </c>
      <c r="O197" s="70"/>
      <c r="P197" s="196">
        <f>O197*H197</f>
        <v>0</v>
      </c>
      <c r="Q197" s="196">
        <v>0.12901</v>
      </c>
      <c r="R197" s="196">
        <f>Q197*H197</f>
        <v>8.519820400000002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145</v>
      </c>
      <c r="AT197" s="198" t="s">
        <v>141</v>
      </c>
      <c r="AU197" s="198" t="s">
        <v>85</v>
      </c>
      <c r="AY197" s="16" t="s">
        <v>139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83</v>
      </c>
      <c r="BK197" s="199">
        <f>ROUND(I197*H197,2)</f>
        <v>0</v>
      </c>
      <c r="BL197" s="16" t="s">
        <v>145</v>
      </c>
      <c r="BM197" s="198" t="s">
        <v>267</v>
      </c>
    </row>
    <row r="198" spans="2:51" s="13" customFormat="1" ht="10.2">
      <c r="B198" s="200"/>
      <c r="C198" s="201"/>
      <c r="D198" s="202" t="s">
        <v>147</v>
      </c>
      <c r="E198" s="203" t="s">
        <v>1</v>
      </c>
      <c r="F198" s="204" t="s">
        <v>268</v>
      </c>
      <c r="G198" s="201"/>
      <c r="H198" s="205">
        <v>66.04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147</v>
      </c>
      <c r="AU198" s="211" t="s">
        <v>85</v>
      </c>
      <c r="AV198" s="13" t="s">
        <v>85</v>
      </c>
      <c r="AW198" s="13" t="s">
        <v>32</v>
      </c>
      <c r="AX198" s="13" t="s">
        <v>83</v>
      </c>
      <c r="AY198" s="211" t="s">
        <v>139</v>
      </c>
    </row>
    <row r="199" spans="1:65" s="2" customFormat="1" ht="24.15" customHeight="1">
      <c r="A199" s="33"/>
      <c r="B199" s="34"/>
      <c r="C199" s="186" t="s">
        <v>269</v>
      </c>
      <c r="D199" s="186" t="s">
        <v>141</v>
      </c>
      <c r="E199" s="187" t="s">
        <v>270</v>
      </c>
      <c r="F199" s="188" t="s">
        <v>271</v>
      </c>
      <c r="G199" s="189" t="s">
        <v>272</v>
      </c>
      <c r="H199" s="190">
        <v>8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40</v>
      </c>
      <c r="O199" s="70"/>
      <c r="P199" s="196">
        <f>O199*H199</f>
        <v>0</v>
      </c>
      <c r="Q199" s="196">
        <v>0.01221</v>
      </c>
      <c r="R199" s="196">
        <f>Q199*H199</f>
        <v>0.09768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145</v>
      </c>
      <c r="AT199" s="198" t="s">
        <v>141</v>
      </c>
      <c r="AU199" s="198" t="s">
        <v>85</v>
      </c>
      <c r="AY199" s="16" t="s">
        <v>139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83</v>
      </c>
      <c r="BK199" s="199">
        <f>ROUND(I199*H199,2)</f>
        <v>0</v>
      </c>
      <c r="BL199" s="16" t="s">
        <v>145</v>
      </c>
      <c r="BM199" s="198" t="s">
        <v>273</v>
      </c>
    </row>
    <row r="200" spans="1:65" s="2" customFormat="1" ht="21.75" customHeight="1">
      <c r="A200" s="33"/>
      <c r="B200" s="34"/>
      <c r="C200" s="212" t="s">
        <v>274</v>
      </c>
      <c r="D200" s="212" t="s">
        <v>188</v>
      </c>
      <c r="E200" s="213" t="s">
        <v>275</v>
      </c>
      <c r="F200" s="214" t="s">
        <v>276</v>
      </c>
      <c r="G200" s="215" t="s">
        <v>191</v>
      </c>
      <c r="H200" s="216">
        <v>800</v>
      </c>
      <c r="I200" s="217"/>
      <c r="J200" s="218">
        <f>ROUND(I200*H200,2)</f>
        <v>0</v>
      </c>
      <c r="K200" s="219"/>
      <c r="L200" s="220"/>
      <c r="M200" s="221" t="s">
        <v>1</v>
      </c>
      <c r="N200" s="222" t="s">
        <v>40</v>
      </c>
      <c r="O200" s="70"/>
      <c r="P200" s="196">
        <f>O200*H200</f>
        <v>0</v>
      </c>
      <c r="Q200" s="196">
        <v>0.001</v>
      </c>
      <c r="R200" s="196">
        <f>Q200*H200</f>
        <v>0.8</v>
      </c>
      <c r="S200" s="196">
        <v>0</v>
      </c>
      <c r="T200" s="19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176</v>
      </c>
      <c r="AT200" s="198" t="s">
        <v>188</v>
      </c>
      <c r="AU200" s="198" t="s">
        <v>85</v>
      </c>
      <c r="AY200" s="16" t="s">
        <v>139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6" t="s">
        <v>83</v>
      </c>
      <c r="BK200" s="199">
        <f>ROUND(I200*H200,2)</f>
        <v>0</v>
      </c>
      <c r="BL200" s="16" t="s">
        <v>145</v>
      </c>
      <c r="BM200" s="198" t="s">
        <v>277</v>
      </c>
    </row>
    <row r="201" spans="1:65" s="2" customFormat="1" ht="24.15" customHeight="1">
      <c r="A201" s="33"/>
      <c r="B201" s="34"/>
      <c r="C201" s="186" t="s">
        <v>278</v>
      </c>
      <c r="D201" s="186" t="s">
        <v>141</v>
      </c>
      <c r="E201" s="187" t="s">
        <v>279</v>
      </c>
      <c r="F201" s="188" t="s">
        <v>280</v>
      </c>
      <c r="G201" s="189" t="s">
        <v>151</v>
      </c>
      <c r="H201" s="190">
        <v>1.943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40</v>
      </c>
      <c r="O201" s="70"/>
      <c r="P201" s="196">
        <f>O201*H201</f>
        <v>0</v>
      </c>
      <c r="Q201" s="196">
        <v>2.30113</v>
      </c>
      <c r="R201" s="196">
        <f>Q201*H201</f>
        <v>4.47109559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145</v>
      </c>
      <c r="AT201" s="198" t="s">
        <v>141</v>
      </c>
      <c r="AU201" s="198" t="s">
        <v>85</v>
      </c>
      <c r="AY201" s="16" t="s">
        <v>139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83</v>
      </c>
      <c r="BK201" s="199">
        <f>ROUND(I201*H201,2)</f>
        <v>0</v>
      </c>
      <c r="BL201" s="16" t="s">
        <v>145</v>
      </c>
      <c r="BM201" s="198" t="s">
        <v>281</v>
      </c>
    </row>
    <row r="202" spans="2:51" s="13" customFormat="1" ht="10.2">
      <c r="B202" s="200"/>
      <c r="C202" s="201"/>
      <c r="D202" s="202" t="s">
        <v>147</v>
      </c>
      <c r="E202" s="203" t="s">
        <v>1</v>
      </c>
      <c r="F202" s="204" t="s">
        <v>282</v>
      </c>
      <c r="G202" s="201"/>
      <c r="H202" s="205">
        <v>1.943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147</v>
      </c>
      <c r="AU202" s="211" t="s">
        <v>85</v>
      </c>
      <c r="AV202" s="13" t="s">
        <v>85</v>
      </c>
      <c r="AW202" s="13" t="s">
        <v>32</v>
      </c>
      <c r="AX202" s="13" t="s">
        <v>83</v>
      </c>
      <c r="AY202" s="211" t="s">
        <v>139</v>
      </c>
    </row>
    <row r="203" spans="1:65" s="2" customFormat="1" ht="24.15" customHeight="1">
      <c r="A203" s="33"/>
      <c r="B203" s="34"/>
      <c r="C203" s="186" t="s">
        <v>283</v>
      </c>
      <c r="D203" s="186" t="s">
        <v>141</v>
      </c>
      <c r="E203" s="187" t="s">
        <v>284</v>
      </c>
      <c r="F203" s="188" t="s">
        <v>285</v>
      </c>
      <c r="G203" s="189" t="s">
        <v>144</v>
      </c>
      <c r="H203" s="190">
        <v>11.75</v>
      </c>
      <c r="I203" s="191"/>
      <c r="J203" s="192">
        <f>ROUND(I203*H203,2)</f>
        <v>0</v>
      </c>
      <c r="K203" s="193"/>
      <c r="L203" s="38"/>
      <c r="M203" s="194" t="s">
        <v>1</v>
      </c>
      <c r="N203" s="195" t="s">
        <v>40</v>
      </c>
      <c r="O203" s="70"/>
      <c r="P203" s="196">
        <f>O203*H203</f>
        <v>0</v>
      </c>
      <c r="Q203" s="196">
        <v>0.00576</v>
      </c>
      <c r="R203" s="196">
        <f>Q203*H203</f>
        <v>0.06768</v>
      </c>
      <c r="S203" s="196">
        <v>0</v>
      </c>
      <c r="T203" s="19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145</v>
      </c>
      <c r="AT203" s="198" t="s">
        <v>141</v>
      </c>
      <c r="AU203" s="198" t="s">
        <v>85</v>
      </c>
      <c r="AY203" s="16" t="s">
        <v>139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6" t="s">
        <v>83</v>
      </c>
      <c r="BK203" s="199">
        <f>ROUND(I203*H203,2)</f>
        <v>0</v>
      </c>
      <c r="BL203" s="16" t="s">
        <v>145</v>
      </c>
      <c r="BM203" s="198" t="s">
        <v>286</v>
      </c>
    </row>
    <row r="204" spans="2:51" s="13" customFormat="1" ht="10.2">
      <c r="B204" s="200"/>
      <c r="C204" s="201"/>
      <c r="D204" s="202" t="s">
        <v>147</v>
      </c>
      <c r="E204" s="203" t="s">
        <v>1</v>
      </c>
      <c r="F204" s="204" t="s">
        <v>287</v>
      </c>
      <c r="G204" s="201"/>
      <c r="H204" s="205">
        <v>11.75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147</v>
      </c>
      <c r="AU204" s="211" t="s">
        <v>85</v>
      </c>
      <c r="AV204" s="13" t="s">
        <v>85</v>
      </c>
      <c r="AW204" s="13" t="s">
        <v>32</v>
      </c>
      <c r="AX204" s="13" t="s">
        <v>83</v>
      </c>
      <c r="AY204" s="211" t="s">
        <v>139</v>
      </c>
    </row>
    <row r="205" spans="1:65" s="2" customFormat="1" ht="24.15" customHeight="1">
      <c r="A205" s="33"/>
      <c r="B205" s="34"/>
      <c r="C205" s="186" t="s">
        <v>288</v>
      </c>
      <c r="D205" s="186" t="s">
        <v>141</v>
      </c>
      <c r="E205" s="187" t="s">
        <v>289</v>
      </c>
      <c r="F205" s="188" t="s">
        <v>290</v>
      </c>
      <c r="G205" s="189" t="s">
        <v>144</v>
      </c>
      <c r="H205" s="190">
        <v>11.75</v>
      </c>
      <c r="I205" s="191"/>
      <c r="J205" s="192">
        <f>ROUND(I205*H205,2)</f>
        <v>0</v>
      </c>
      <c r="K205" s="193"/>
      <c r="L205" s="38"/>
      <c r="M205" s="194" t="s">
        <v>1</v>
      </c>
      <c r="N205" s="195" t="s">
        <v>40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145</v>
      </c>
      <c r="AT205" s="198" t="s">
        <v>141</v>
      </c>
      <c r="AU205" s="198" t="s">
        <v>85</v>
      </c>
      <c r="AY205" s="16" t="s">
        <v>139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83</v>
      </c>
      <c r="BK205" s="199">
        <f>ROUND(I205*H205,2)</f>
        <v>0</v>
      </c>
      <c r="BL205" s="16" t="s">
        <v>145</v>
      </c>
      <c r="BM205" s="198" t="s">
        <v>291</v>
      </c>
    </row>
    <row r="206" spans="1:65" s="2" customFormat="1" ht="24.15" customHeight="1">
      <c r="A206" s="33"/>
      <c r="B206" s="34"/>
      <c r="C206" s="186" t="s">
        <v>292</v>
      </c>
      <c r="D206" s="186" t="s">
        <v>141</v>
      </c>
      <c r="E206" s="187" t="s">
        <v>293</v>
      </c>
      <c r="F206" s="188" t="s">
        <v>294</v>
      </c>
      <c r="G206" s="189" t="s">
        <v>179</v>
      </c>
      <c r="H206" s="190">
        <v>0.153</v>
      </c>
      <c r="I206" s="191"/>
      <c r="J206" s="192">
        <f>ROUND(I206*H206,2)</f>
        <v>0</v>
      </c>
      <c r="K206" s="193"/>
      <c r="L206" s="38"/>
      <c r="M206" s="194" t="s">
        <v>1</v>
      </c>
      <c r="N206" s="195" t="s">
        <v>40</v>
      </c>
      <c r="O206" s="70"/>
      <c r="P206" s="196">
        <f>O206*H206</f>
        <v>0</v>
      </c>
      <c r="Q206" s="196">
        <v>1.05291</v>
      </c>
      <c r="R206" s="196">
        <f>Q206*H206</f>
        <v>0.16109523</v>
      </c>
      <c r="S206" s="196">
        <v>0</v>
      </c>
      <c r="T206" s="19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8" t="s">
        <v>145</v>
      </c>
      <c r="AT206" s="198" t="s">
        <v>141</v>
      </c>
      <c r="AU206" s="198" t="s">
        <v>85</v>
      </c>
      <c r="AY206" s="16" t="s">
        <v>139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6" t="s">
        <v>83</v>
      </c>
      <c r="BK206" s="199">
        <f>ROUND(I206*H206,2)</f>
        <v>0</v>
      </c>
      <c r="BL206" s="16" t="s">
        <v>145</v>
      </c>
      <c r="BM206" s="198" t="s">
        <v>295</v>
      </c>
    </row>
    <row r="207" spans="2:51" s="13" customFormat="1" ht="10.2">
      <c r="B207" s="200"/>
      <c r="C207" s="201"/>
      <c r="D207" s="202" t="s">
        <v>147</v>
      </c>
      <c r="E207" s="203" t="s">
        <v>1</v>
      </c>
      <c r="F207" s="204" t="s">
        <v>296</v>
      </c>
      <c r="G207" s="201"/>
      <c r="H207" s="205">
        <v>0.153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147</v>
      </c>
      <c r="AU207" s="211" t="s">
        <v>85</v>
      </c>
      <c r="AV207" s="13" t="s">
        <v>85</v>
      </c>
      <c r="AW207" s="13" t="s">
        <v>32</v>
      </c>
      <c r="AX207" s="13" t="s">
        <v>83</v>
      </c>
      <c r="AY207" s="211" t="s">
        <v>139</v>
      </c>
    </row>
    <row r="208" spans="2:63" s="12" customFormat="1" ht="22.8" customHeight="1">
      <c r="B208" s="170"/>
      <c r="C208" s="171"/>
      <c r="D208" s="172" t="s">
        <v>74</v>
      </c>
      <c r="E208" s="184" t="s">
        <v>162</v>
      </c>
      <c r="F208" s="184" t="s">
        <v>297</v>
      </c>
      <c r="G208" s="171"/>
      <c r="H208" s="171"/>
      <c r="I208" s="174"/>
      <c r="J208" s="185">
        <f>BK208</f>
        <v>0</v>
      </c>
      <c r="K208" s="171"/>
      <c r="L208" s="176"/>
      <c r="M208" s="177"/>
      <c r="N208" s="178"/>
      <c r="O208" s="178"/>
      <c r="P208" s="179">
        <f>SUM(P209:P222)</f>
        <v>0</v>
      </c>
      <c r="Q208" s="178"/>
      <c r="R208" s="179">
        <f>SUM(R209:R222)</f>
        <v>6.529330000000001</v>
      </c>
      <c r="S208" s="178"/>
      <c r="T208" s="180">
        <f>SUM(T209:T222)</f>
        <v>0</v>
      </c>
      <c r="AR208" s="181" t="s">
        <v>83</v>
      </c>
      <c r="AT208" s="182" t="s">
        <v>74</v>
      </c>
      <c r="AU208" s="182" t="s">
        <v>83</v>
      </c>
      <c r="AY208" s="181" t="s">
        <v>139</v>
      </c>
      <c r="BK208" s="183">
        <f>SUM(BK209:BK222)</f>
        <v>0</v>
      </c>
    </row>
    <row r="209" spans="1:65" s="2" customFormat="1" ht="37.8" customHeight="1">
      <c r="A209" s="33"/>
      <c r="B209" s="34"/>
      <c r="C209" s="186" t="s">
        <v>298</v>
      </c>
      <c r="D209" s="186" t="s">
        <v>141</v>
      </c>
      <c r="E209" s="187" t="s">
        <v>299</v>
      </c>
      <c r="F209" s="188" t="s">
        <v>300</v>
      </c>
      <c r="G209" s="189" t="s">
        <v>144</v>
      </c>
      <c r="H209" s="190">
        <v>45.65</v>
      </c>
      <c r="I209" s="191"/>
      <c r="J209" s="192">
        <f>ROUND(I209*H209,2)</f>
        <v>0</v>
      </c>
      <c r="K209" s="193"/>
      <c r="L209" s="38"/>
      <c r="M209" s="194" t="s">
        <v>1</v>
      </c>
      <c r="N209" s="195" t="s">
        <v>40</v>
      </c>
      <c r="O209" s="70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145</v>
      </c>
      <c r="AT209" s="198" t="s">
        <v>141</v>
      </c>
      <c r="AU209" s="198" t="s">
        <v>85</v>
      </c>
      <c r="AY209" s="16" t="s">
        <v>139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6" t="s">
        <v>83</v>
      </c>
      <c r="BK209" s="199">
        <f>ROUND(I209*H209,2)</f>
        <v>0</v>
      </c>
      <c r="BL209" s="16" t="s">
        <v>145</v>
      </c>
      <c r="BM209" s="198" t="s">
        <v>301</v>
      </c>
    </row>
    <row r="210" spans="2:51" s="13" customFormat="1" ht="10.2">
      <c r="B210" s="200"/>
      <c r="C210" s="201"/>
      <c r="D210" s="202" t="s">
        <v>147</v>
      </c>
      <c r="E210" s="203" t="s">
        <v>1</v>
      </c>
      <c r="F210" s="204" t="s">
        <v>302</v>
      </c>
      <c r="G210" s="201"/>
      <c r="H210" s="205">
        <v>36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147</v>
      </c>
      <c r="AU210" s="211" t="s">
        <v>85</v>
      </c>
      <c r="AV210" s="13" t="s">
        <v>85</v>
      </c>
      <c r="AW210" s="13" t="s">
        <v>32</v>
      </c>
      <c r="AX210" s="13" t="s">
        <v>75</v>
      </c>
      <c r="AY210" s="211" t="s">
        <v>139</v>
      </c>
    </row>
    <row r="211" spans="2:51" s="13" customFormat="1" ht="10.2">
      <c r="B211" s="200"/>
      <c r="C211" s="201"/>
      <c r="D211" s="202" t="s">
        <v>147</v>
      </c>
      <c r="E211" s="203" t="s">
        <v>1</v>
      </c>
      <c r="F211" s="204" t="s">
        <v>303</v>
      </c>
      <c r="G211" s="201"/>
      <c r="H211" s="205">
        <v>9.65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147</v>
      </c>
      <c r="AU211" s="211" t="s">
        <v>85</v>
      </c>
      <c r="AV211" s="13" t="s">
        <v>85</v>
      </c>
      <c r="AW211" s="13" t="s">
        <v>32</v>
      </c>
      <c r="AX211" s="13" t="s">
        <v>75</v>
      </c>
      <c r="AY211" s="211" t="s">
        <v>139</v>
      </c>
    </row>
    <row r="212" spans="2:51" s="14" customFormat="1" ht="10.2">
      <c r="B212" s="223"/>
      <c r="C212" s="224"/>
      <c r="D212" s="202" t="s">
        <v>147</v>
      </c>
      <c r="E212" s="225" t="s">
        <v>1</v>
      </c>
      <c r="F212" s="226" t="s">
        <v>247</v>
      </c>
      <c r="G212" s="224"/>
      <c r="H212" s="227">
        <v>45.65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147</v>
      </c>
      <c r="AU212" s="233" t="s">
        <v>85</v>
      </c>
      <c r="AV212" s="14" t="s">
        <v>145</v>
      </c>
      <c r="AW212" s="14" t="s">
        <v>32</v>
      </c>
      <c r="AX212" s="14" t="s">
        <v>83</v>
      </c>
      <c r="AY212" s="233" t="s">
        <v>139</v>
      </c>
    </row>
    <row r="213" spans="1:65" s="2" customFormat="1" ht="37.8" customHeight="1">
      <c r="A213" s="33"/>
      <c r="B213" s="34"/>
      <c r="C213" s="186" t="s">
        <v>304</v>
      </c>
      <c r="D213" s="186" t="s">
        <v>141</v>
      </c>
      <c r="E213" s="187" t="s">
        <v>305</v>
      </c>
      <c r="F213" s="188" t="s">
        <v>306</v>
      </c>
      <c r="G213" s="189" t="s">
        <v>144</v>
      </c>
      <c r="H213" s="190">
        <v>36</v>
      </c>
      <c r="I213" s="191"/>
      <c r="J213" s="192">
        <f>ROUND(I213*H213,2)</f>
        <v>0</v>
      </c>
      <c r="K213" s="193"/>
      <c r="L213" s="38"/>
      <c r="M213" s="194" t="s">
        <v>1</v>
      </c>
      <c r="N213" s="195" t="s">
        <v>40</v>
      </c>
      <c r="O213" s="70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145</v>
      </c>
      <c r="AT213" s="198" t="s">
        <v>141</v>
      </c>
      <c r="AU213" s="198" t="s">
        <v>85</v>
      </c>
      <c r="AY213" s="16" t="s">
        <v>139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6" t="s">
        <v>83</v>
      </c>
      <c r="BK213" s="199">
        <f>ROUND(I213*H213,2)</f>
        <v>0</v>
      </c>
      <c r="BL213" s="16" t="s">
        <v>145</v>
      </c>
      <c r="BM213" s="198" t="s">
        <v>307</v>
      </c>
    </row>
    <row r="214" spans="1:65" s="2" customFormat="1" ht="37.8" customHeight="1">
      <c r="A214" s="33"/>
      <c r="B214" s="34"/>
      <c r="C214" s="186" t="s">
        <v>308</v>
      </c>
      <c r="D214" s="186" t="s">
        <v>141</v>
      </c>
      <c r="E214" s="187" t="s">
        <v>309</v>
      </c>
      <c r="F214" s="188" t="s">
        <v>310</v>
      </c>
      <c r="G214" s="189" t="s">
        <v>144</v>
      </c>
      <c r="H214" s="190">
        <v>36</v>
      </c>
      <c r="I214" s="191"/>
      <c r="J214" s="192">
        <f>ROUND(I214*H214,2)</f>
        <v>0</v>
      </c>
      <c r="K214" s="193"/>
      <c r="L214" s="38"/>
      <c r="M214" s="194" t="s">
        <v>1</v>
      </c>
      <c r="N214" s="195" t="s">
        <v>40</v>
      </c>
      <c r="O214" s="70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145</v>
      </c>
      <c r="AT214" s="198" t="s">
        <v>141</v>
      </c>
      <c r="AU214" s="198" t="s">
        <v>85</v>
      </c>
      <c r="AY214" s="16" t="s">
        <v>139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6" t="s">
        <v>83</v>
      </c>
      <c r="BK214" s="199">
        <f>ROUND(I214*H214,2)</f>
        <v>0</v>
      </c>
      <c r="BL214" s="16" t="s">
        <v>145</v>
      </c>
      <c r="BM214" s="198" t="s">
        <v>311</v>
      </c>
    </row>
    <row r="215" spans="1:65" s="2" customFormat="1" ht="66.75" customHeight="1">
      <c r="A215" s="33"/>
      <c r="B215" s="34"/>
      <c r="C215" s="186" t="s">
        <v>312</v>
      </c>
      <c r="D215" s="186" t="s">
        <v>141</v>
      </c>
      <c r="E215" s="187" t="s">
        <v>313</v>
      </c>
      <c r="F215" s="188" t="s">
        <v>314</v>
      </c>
      <c r="G215" s="189" t="s">
        <v>144</v>
      </c>
      <c r="H215" s="190">
        <v>18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40</v>
      </c>
      <c r="O215" s="70"/>
      <c r="P215" s="196">
        <f>O215*H215</f>
        <v>0</v>
      </c>
      <c r="Q215" s="196">
        <v>0.098</v>
      </c>
      <c r="R215" s="196">
        <f>Q215*H215</f>
        <v>1.764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145</v>
      </c>
      <c r="AT215" s="198" t="s">
        <v>141</v>
      </c>
      <c r="AU215" s="198" t="s">
        <v>85</v>
      </c>
      <c r="AY215" s="16" t="s">
        <v>139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83</v>
      </c>
      <c r="BK215" s="199">
        <f>ROUND(I215*H215,2)</f>
        <v>0</v>
      </c>
      <c r="BL215" s="16" t="s">
        <v>145</v>
      </c>
      <c r="BM215" s="198" t="s">
        <v>315</v>
      </c>
    </row>
    <row r="216" spans="2:51" s="13" customFormat="1" ht="10.2">
      <c r="B216" s="200"/>
      <c r="C216" s="201"/>
      <c r="D216" s="202" t="s">
        <v>147</v>
      </c>
      <c r="E216" s="203" t="s">
        <v>1</v>
      </c>
      <c r="F216" s="204" t="s">
        <v>316</v>
      </c>
      <c r="G216" s="201"/>
      <c r="H216" s="205">
        <v>18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147</v>
      </c>
      <c r="AU216" s="211" t="s">
        <v>85</v>
      </c>
      <c r="AV216" s="13" t="s">
        <v>85</v>
      </c>
      <c r="AW216" s="13" t="s">
        <v>32</v>
      </c>
      <c r="AX216" s="13" t="s">
        <v>83</v>
      </c>
      <c r="AY216" s="211" t="s">
        <v>139</v>
      </c>
    </row>
    <row r="217" spans="1:65" s="2" customFormat="1" ht="21.75" customHeight="1">
      <c r="A217" s="33"/>
      <c r="B217" s="34"/>
      <c r="C217" s="212" t="s">
        <v>317</v>
      </c>
      <c r="D217" s="212" t="s">
        <v>188</v>
      </c>
      <c r="E217" s="213" t="s">
        <v>318</v>
      </c>
      <c r="F217" s="214" t="s">
        <v>319</v>
      </c>
      <c r="G217" s="215" t="s">
        <v>144</v>
      </c>
      <c r="H217" s="216">
        <v>18.36</v>
      </c>
      <c r="I217" s="217"/>
      <c r="J217" s="218">
        <f>ROUND(I217*H217,2)</f>
        <v>0</v>
      </c>
      <c r="K217" s="219"/>
      <c r="L217" s="220"/>
      <c r="M217" s="221" t="s">
        <v>1</v>
      </c>
      <c r="N217" s="222" t="s">
        <v>40</v>
      </c>
      <c r="O217" s="70"/>
      <c r="P217" s="196">
        <f>O217*H217</f>
        <v>0</v>
      </c>
      <c r="Q217" s="196">
        <v>0.135</v>
      </c>
      <c r="R217" s="196">
        <f>Q217*H217</f>
        <v>2.4786</v>
      </c>
      <c r="S217" s="196">
        <v>0</v>
      </c>
      <c r="T217" s="19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176</v>
      </c>
      <c r="AT217" s="198" t="s">
        <v>188</v>
      </c>
      <c r="AU217" s="198" t="s">
        <v>85</v>
      </c>
      <c r="AY217" s="16" t="s">
        <v>139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6" t="s">
        <v>83</v>
      </c>
      <c r="BK217" s="199">
        <f>ROUND(I217*H217,2)</f>
        <v>0</v>
      </c>
      <c r="BL217" s="16" t="s">
        <v>145</v>
      </c>
      <c r="BM217" s="198" t="s">
        <v>320</v>
      </c>
    </row>
    <row r="218" spans="2:51" s="13" customFormat="1" ht="10.2">
      <c r="B218" s="200"/>
      <c r="C218" s="201"/>
      <c r="D218" s="202" t="s">
        <v>147</v>
      </c>
      <c r="E218" s="201"/>
      <c r="F218" s="204" t="s">
        <v>321</v>
      </c>
      <c r="G218" s="201"/>
      <c r="H218" s="205">
        <v>18.36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147</v>
      </c>
      <c r="AU218" s="211" t="s">
        <v>85</v>
      </c>
      <c r="AV218" s="13" t="s">
        <v>85</v>
      </c>
      <c r="AW218" s="13" t="s">
        <v>4</v>
      </c>
      <c r="AX218" s="13" t="s">
        <v>83</v>
      </c>
      <c r="AY218" s="211" t="s">
        <v>139</v>
      </c>
    </row>
    <row r="219" spans="1:65" s="2" customFormat="1" ht="66.75" customHeight="1">
      <c r="A219" s="33"/>
      <c r="B219" s="34"/>
      <c r="C219" s="186" t="s">
        <v>322</v>
      </c>
      <c r="D219" s="186" t="s">
        <v>141</v>
      </c>
      <c r="E219" s="187" t="s">
        <v>323</v>
      </c>
      <c r="F219" s="188" t="s">
        <v>324</v>
      </c>
      <c r="G219" s="189" t="s">
        <v>144</v>
      </c>
      <c r="H219" s="190">
        <v>9.65</v>
      </c>
      <c r="I219" s="191"/>
      <c r="J219" s="192">
        <f>ROUND(I219*H219,2)</f>
        <v>0</v>
      </c>
      <c r="K219" s="193"/>
      <c r="L219" s="38"/>
      <c r="M219" s="194" t="s">
        <v>1</v>
      </c>
      <c r="N219" s="195" t="s">
        <v>40</v>
      </c>
      <c r="O219" s="70"/>
      <c r="P219" s="196">
        <f>O219*H219</f>
        <v>0</v>
      </c>
      <c r="Q219" s="196">
        <v>0.101</v>
      </c>
      <c r="R219" s="196">
        <f>Q219*H219</f>
        <v>0.9746500000000001</v>
      </c>
      <c r="S219" s="196">
        <v>0</v>
      </c>
      <c r="T219" s="19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8" t="s">
        <v>145</v>
      </c>
      <c r="AT219" s="198" t="s">
        <v>141</v>
      </c>
      <c r="AU219" s="198" t="s">
        <v>85</v>
      </c>
      <c r="AY219" s="16" t="s">
        <v>139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6" t="s">
        <v>83</v>
      </c>
      <c r="BK219" s="199">
        <f>ROUND(I219*H219,2)</f>
        <v>0</v>
      </c>
      <c r="BL219" s="16" t="s">
        <v>145</v>
      </c>
      <c r="BM219" s="198" t="s">
        <v>325</v>
      </c>
    </row>
    <row r="220" spans="2:51" s="13" customFormat="1" ht="10.2">
      <c r="B220" s="200"/>
      <c r="C220" s="201"/>
      <c r="D220" s="202" t="s">
        <v>147</v>
      </c>
      <c r="E220" s="203" t="s">
        <v>1</v>
      </c>
      <c r="F220" s="204" t="s">
        <v>303</v>
      </c>
      <c r="G220" s="201"/>
      <c r="H220" s="205">
        <v>9.65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147</v>
      </c>
      <c r="AU220" s="211" t="s">
        <v>85</v>
      </c>
      <c r="AV220" s="13" t="s">
        <v>85</v>
      </c>
      <c r="AW220" s="13" t="s">
        <v>32</v>
      </c>
      <c r="AX220" s="13" t="s">
        <v>83</v>
      </c>
      <c r="AY220" s="211" t="s">
        <v>139</v>
      </c>
    </row>
    <row r="221" spans="1:65" s="2" customFormat="1" ht="16.5" customHeight="1">
      <c r="A221" s="33"/>
      <c r="B221" s="34"/>
      <c r="C221" s="212" t="s">
        <v>326</v>
      </c>
      <c r="D221" s="212" t="s">
        <v>188</v>
      </c>
      <c r="E221" s="213" t="s">
        <v>327</v>
      </c>
      <c r="F221" s="214" t="s">
        <v>328</v>
      </c>
      <c r="G221" s="215" t="s">
        <v>144</v>
      </c>
      <c r="H221" s="216">
        <v>9.94</v>
      </c>
      <c r="I221" s="217"/>
      <c r="J221" s="218">
        <f>ROUND(I221*H221,2)</f>
        <v>0</v>
      </c>
      <c r="K221" s="219"/>
      <c r="L221" s="220"/>
      <c r="M221" s="221" t="s">
        <v>1</v>
      </c>
      <c r="N221" s="222" t="s">
        <v>40</v>
      </c>
      <c r="O221" s="70"/>
      <c r="P221" s="196">
        <f>O221*H221</f>
        <v>0</v>
      </c>
      <c r="Q221" s="196">
        <v>0.132</v>
      </c>
      <c r="R221" s="196">
        <f>Q221*H221</f>
        <v>1.31208</v>
      </c>
      <c r="S221" s="196">
        <v>0</v>
      </c>
      <c r="T221" s="19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176</v>
      </c>
      <c r="AT221" s="198" t="s">
        <v>188</v>
      </c>
      <c r="AU221" s="198" t="s">
        <v>85</v>
      </c>
      <c r="AY221" s="16" t="s">
        <v>139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6" t="s">
        <v>83</v>
      </c>
      <c r="BK221" s="199">
        <f>ROUND(I221*H221,2)</f>
        <v>0</v>
      </c>
      <c r="BL221" s="16" t="s">
        <v>145</v>
      </c>
      <c r="BM221" s="198" t="s">
        <v>329</v>
      </c>
    </row>
    <row r="222" spans="2:51" s="13" customFormat="1" ht="10.2">
      <c r="B222" s="200"/>
      <c r="C222" s="201"/>
      <c r="D222" s="202" t="s">
        <v>147</v>
      </c>
      <c r="E222" s="201"/>
      <c r="F222" s="204" t="s">
        <v>330</v>
      </c>
      <c r="G222" s="201"/>
      <c r="H222" s="205">
        <v>9.94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147</v>
      </c>
      <c r="AU222" s="211" t="s">
        <v>85</v>
      </c>
      <c r="AV222" s="13" t="s">
        <v>85</v>
      </c>
      <c r="AW222" s="13" t="s">
        <v>4</v>
      </c>
      <c r="AX222" s="13" t="s">
        <v>83</v>
      </c>
      <c r="AY222" s="211" t="s">
        <v>139</v>
      </c>
    </row>
    <row r="223" spans="2:63" s="12" customFormat="1" ht="22.8" customHeight="1">
      <c r="B223" s="170"/>
      <c r="C223" s="171"/>
      <c r="D223" s="172" t="s">
        <v>74</v>
      </c>
      <c r="E223" s="184" t="s">
        <v>167</v>
      </c>
      <c r="F223" s="184" t="s">
        <v>331</v>
      </c>
      <c r="G223" s="171"/>
      <c r="H223" s="171"/>
      <c r="I223" s="174"/>
      <c r="J223" s="185">
        <f>BK223</f>
        <v>0</v>
      </c>
      <c r="K223" s="171"/>
      <c r="L223" s="176"/>
      <c r="M223" s="177"/>
      <c r="N223" s="178"/>
      <c r="O223" s="178"/>
      <c r="P223" s="179">
        <f>SUM(P224:P251)</f>
        <v>0</v>
      </c>
      <c r="Q223" s="178"/>
      <c r="R223" s="179">
        <f>SUM(R224:R251)</f>
        <v>43.667440729999996</v>
      </c>
      <c r="S223" s="178"/>
      <c r="T223" s="180">
        <f>SUM(T224:T251)</f>
        <v>0</v>
      </c>
      <c r="AR223" s="181" t="s">
        <v>83</v>
      </c>
      <c r="AT223" s="182" t="s">
        <v>74</v>
      </c>
      <c r="AU223" s="182" t="s">
        <v>83</v>
      </c>
      <c r="AY223" s="181" t="s">
        <v>139</v>
      </c>
      <c r="BK223" s="183">
        <f>SUM(BK224:BK251)</f>
        <v>0</v>
      </c>
    </row>
    <row r="224" spans="1:65" s="2" customFormat="1" ht="44.25" customHeight="1">
      <c r="A224" s="33"/>
      <c r="B224" s="34"/>
      <c r="C224" s="186" t="s">
        <v>332</v>
      </c>
      <c r="D224" s="186" t="s">
        <v>141</v>
      </c>
      <c r="E224" s="187" t="s">
        <v>333</v>
      </c>
      <c r="F224" s="188" t="s">
        <v>334</v>
      </c>
      <c r="G224" s="189" t="s">
        <v>144</v>
      </c>
      <c r="H224" s="190">
        <v>59.69</v>
      </c>
      <c r="I224" s="191"/>
      <c r="J224" s="192">
        <f>ROUND(I224*H224,2)</f>
        <v>0</v>
      </c>
      <c r="K224" s="193"/>
      <c r="L224" s="38"/>
      <c r="M224" s="194" t="s">
        <v>1</v>
      </c>
      <c r="N224" s="195" t="s">
        <v>40</v>
      </c>
      <c r="O224" s="70"/>
      <c r="P224" s="196">
        <f>O224*H224</f>
        <v>0</v>
      </c>
      <c r="Q224" s="196">
        <v>0.0136</v>
      </c>
      <c r="R224" s="196">
        <f>Q224*H224</f>
        <v>0.811784</v>
      </c>
      <c r="S224" s="196">
        <v>0</v>
      </c>
      <c r="T224" s="19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145</v>
      </c>
      <c r="AT224" s="198" t="s">
        <v>141</v>
      </c>
      <c r="AU224" s="198" t="s">
        <v>85</v>
      </c>
      <c r="AY224" s="16" t="s">
        <v>139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6" t="s">
        <v>83</v>
      </c>
      <c r="BK224" s="199">
        <f>ROUND(I224*H224,2)</f>
        <v>0</v>
      </c>
      <c r="BL224" s="16" t="s">
        <v>145</v>
      </c>
      <c r="BM224" s="198" t="s">
        <v>335</v>
      </c>
    </row>
    <row r="225" spans="2:51" s="13" customFormat="1" ht="10.2">
      <c r="B225" s="200"/>
      <c r="C225" s="201"/>
      <c r="D225" s="202" t="s">
        <v>147</v>
      </c>
      <c r="E225" s="203" t="s">
        <v>1</v>
      </c>
      <c r="F225" s="204" t="s">
        <v>336</v>
      </c>
      <c r="G225" s="201"/>
      <c r="H225" s="205">
        <v>59.69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147</v>
      </c>
      <c r="AU225" s="211" t="s">
        <v>85</v>
      </c>
      <c r="AV225" s="13" t="s">
        <v>85</v>
      </c>
      <c r="AW225" s="13" t="s">
        <v>32</v>
      </c>
      <c r="AX225" s="13" t="s">
        <v>83</v>
      </c>
      <c r="AY225" s="211" t="s">
        <v>139</v>
      </c>
    </row>
    <row r="226" spans="1:65" s="2" customFormat="1" ht="44.25" customHeight="1">
      <c r="A226" s="33"/>
      <c r="B226" s="34"/>
      <c r="C226" s="186" t="s">
        <v>337</v>
      </c>
      <c r="D226" s="186" t="s">
        <v>141</v>
      </c>
      <c r="E226" s="187" t="s">
        <v>338</v>
      </c>
      <c r="F226" s="188" t="s">
        <v>339</v>
      </c>
      <c r="G226" s="189" t="s">
        <v>144</v>
      </c>
      <c r="H226" s="190">
        <v>92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40</v>
      </c>
      <c r="O226" s="70"/>
      <c r="P226" s="196">
        <f>O226*H226</f>
        <v>0</v>
      </c>
      <c r="Q226" s="196">
        <v>0.01838</v>
      </c>
      <c r="R226" s="196">
        <f>Q226*H226</f>
        <v>1.69096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145</v>
      </c>
      <c r="AT226" s="198" t="s">
        <v>141</v>
      </c>
      <c r="AU226" s="198" t="s">
        <v>85</v>
      </c>
      <c r="AY226" s="16" t="s">
        <v>139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83</v>
      </c>
      <c r="BK226" s="199">
        <f>ROUND(I226*H226,2)</f>
        <v>0</v>
      </c>
      <c r="BL226" s="16" t="s">
        <v>145</v>
      </c>
      <c r="BM226" s="198" t="s">
        <v>340</v>
      </c>
    </row>
    <row r="227" spans="2:51" s="13" customFormat="1" ht="10.2">
      <c r="B227" s="200"/>
      <c r="C227" s="201"/>
      <c r="D227" s="202" t="s">
        <v>147</v>
      </c>
      <c r="E227" s="203" t="s">
        <v>1</v>
      </c>
      <c r="F227" s="204" t="s">
        <v>341</v>
      </c>
      <c r="G227" s="201"/>
      <c r="H227" s="205">
        <v>88.4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147</v>
      </c>
      <c r="AU227" s="211" t="s">
        <v>85</v>
      </c>
      <c r="AV227" s="13" t="s">
        <v>85</v>
      </c>
      <c r="AW227" s="13" t="s">
        <v>32</v>
      </c>
      <c r="AX227" s="13" t="s">
        <v>75</v>
      </c>
      <c r="AY227" s="211" t="s">
        <v>139</v>
      </c>
    </row>
    <row r="228" spans="2:51" s="13" customFormat="1" ht="10.2">
      <c r="B228" s="200"/>
      <c r="C228" s="201"/>
      <c r="D228" s="202" t="s">
        <v>147</v>
      </c>
      <c r="E228" s="203" t="s">
        <v>1</v>
      </c>
      <c r="F228" s="204" t="s">
        <v>342</v>
      </c>
      <c r="G228" s="201"/>
      <c r="H228" s="205">
        <v>3.6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147</v>
      </c>
      <c r="AU228" s="211" t="s">
        <v>85</v>
      </c>
      <c r="AV228" s="13" t="s">
        <v>85</v>
      </c>
      <c r="AW228" s="13" t="s">
        <v>32</v>
      </c>
      <c r="AX228" s="13" t="s">
        <v>75</v>
      </c>
      <c r="AY228" s="211" t="s">
        <v>139</v>
      </c>
    </row>
    <row r="229" spans="2:51" s="14" customFormat="1" ht="10.2">
      <c r="B229" s="223"/>
      <c r="C229" s="224"/>
      <c r="D229" s="202" t="s">
        <v>147</v>
      </c>
      <c r="E229" s="225" t="s">
        <v>1</v>
      </c>
      <c r="F229" s="226" t="s">
        <v>247</v>
      </c>
      <c r="G229" s="224"/>
      <c r="H229" s="227">
        <v>92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147</v>
      </c>
      <c r="AU229" s="233" t="s">
        <v>85</v>
      </c>
      <c r="AV229" s="14" t="s">
        <v>145</v>
      </c>
      <c r="AW229" s="14" t="s">
        <v>32</v>
      </c>
      <c r="AX229" s="14" t="s">
        <v>83</v>
      </c>
      <c r="AY229" s="233" t="s">
        <v>139</v>
      </c>
    </row>
    <row r="230" spans="1:65" s="2" customFormat="1" ht="49.05" customHeight="1">
      <c r="A230" s="33"/>
      <c r="B230" s="34"/>
      <c r="C230" s="186" t="s">
        <v>343</v>
      </c>
      <c r="D230" s="186" t="s">
        <v>141</v>
      </c>
      <c r="E230" s="187" t="s">
        <v>344</v>
      </c>
      <c r="F230" s="188" t="s">
        <v>345</v>
      </c>
      <c r="G230" s="189" t="s">
        <v>144</v>
      </c>
      <c r="H230" s="190">
        <v>2.46</v>
      </c>
      <c r="I230" s="191"/>
      <c r="J230" s="192">
        <f>ROUND(I230*H230,2)</f>
        <v>0</v>
      </c>
      <c r="K230" s="193"/>
      <c r="L230" s="38"/>
      <c r="M230" s="194" t="s">
        <v>1</v>
      </c>
      <c r="N230" s="195" t="s">
        <v>40</v>
      </c>
      <c r="O230" s="70"/>
      <c r="P230" s="196">
        <f>O230*H230</f>
        <v>0</v>
      </c>
      <c r="Q230" s="196">
        <v>0.0086</v>
      </c>
      <c r="R230" s="196">
        <f>Q230*H230</f>
        <v>0.021156</v>
      </c>
      <c r="S230" s="196">
        <v>0</v>
      </c>
      <c r="T230" s="19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8" t="s">
        <v>145</v>
      </c>
      <c r="AT230" s="198" t="s">
        <v>141</v>
      </c>
      <c r="AU230" s="198" t="s">
        <v>85</v>
      </c>
      <c r="AY230" s="16" t="s">
        <v>139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6" t="s">
        <v>83</v>
      </c>
      <c r="BK230" s="199">
        <f>ROUND(I230*H230,2)</f>
        <v>0</v>
      </c>
      <c r="BL230" s="16" t="s">
        <v>145</v>
      </c>
      <c r="BM230" s="198" t="s">
        <v>346</v>
      </c>
    </row>
    <row r="231" spans="1:65" s="2" customFormat="1" ht="55.5" customHeight="1">
      <c r="A231" s="33"/>
      <c r="B231" s="34"/>
      <c r="C231" s="186" t="s">
        <v>347</v>
      </c>
      <c r="D231" s="186" t="s">
        <v>141</v>
      </c>
      <c r="E231" s="187" t="s">
        <v>348</v>
      </c>
      <c r="F231" s="188" t="s">
        <v>349</v>
      </c>
      <c r="G231" s="189" t="s">
        <v>350</v>
      </c>
      <c r="H231" s="190">
        <v>4</v>
      </c>
      <c r="I231" s="191"/>
      <c r="J231" s="192">
        <f>ROUND(I231*H231,2)</f>
        <v>0</v>
      </c>
      <c r="K231" s="193"/>
      <c r="L231" s="38"/>
      <c r="M231" s="194" t="s">
        <v>1</v>
      </c>
      <c r="N231" s="195" t="s">
        <v>40</v>
      </c>
      <c r="O231" s="70"/>
      <c r="P231" s="196">
        <f>O231*H231</f>
        <v>0</v>
      </c>
      <c r="Q231" s="196">
        <v>0.00176</v>
      </c>
      <c r="R231" s="196">
        <f>Q231*H231</f>
        <v>0.00704</v>
      </c>
      <c r="S231" s="196">
        <v>0</v>
      </c>
      <c r="T231" s="19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8" t="s">
        <v>145</v>
      </c>
      <c r="AT231" s="198" t="s">
        <v>141</v>
      </c>
      <c r="AU231" s="198" t="s">
        <v>85</v>
      </c>
      <c r="AY231" s="16" t="s">
        <v>139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6" t="s">
        <v>83</v>
      </c>
      <c r="BK231" s="199">
        <f>ROUND(I231*H231,2)</f>
        <v>0</v>
      </c>
      <c r="BL231" s="16" t="s">
        <v>145</v>
      </c>
      <c r="BM231" s="198" t="s">
        <v>351</v>
      </c>
    </row>
    <row r="232" spans="1:65" s="2" customFormat="1" ht="16.5" customHeight="1">
      <c r="A232" s="33"/>
      <c r="B232" s="34"/>
      <c r="C232" s="212" t="s">
        <v>352</v>
      </c>
      <c r="D232" s="212" t="s">
        <v>188</v>
      </c>
      <c r="E232" s="213" t="s">
        <v>353</v>
      </c>
      <c r="F232" s="214" t="s">
        <v>354</v>
      </c>
      <c r="G232" s="215" t="s">
        <v>144</v>
      </c>
      <c r="H232" s="216">
        <v>2.706</v>
      </c>
      <c r="I232" s="217"/>
      <c r="J232" s="218">
        <f>ROUND(I232*H232,2)</f>
        <v>0</v>
      </c>
      <c r="K232" s="219"/>
      <c r="L232" s="220"/>
      <c r="M232" s="221" t="s">
        <v>1</v>
      </c>
      <c r="N232" s="222" t="s">
        <v>40</v>
      </c>
      <c r="O232" s="70"/>
      <c r="P232" s="196">
        <f>O232*H232</f>
        <v>0</v>
      </c>
      <c r="Q232" s="196">
        <v>0.00272</v>
      </c>
      <c r="R232" s="196">
        <f>Q232*H232</f>
        <v>0.00736032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176</v>
      </c>
      <c r="AT232" s="198" t="s">
        <v>188</v>
      </c>
      <c r="AU232" s="198" t="s">
        <v>85</v>
      </c>
      <c r="AY232" s="16" t="s">
        <v>139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83</v>
      </c>
      <c r="BK232" s="199">
        <f>ROUND(I232*H232,2)</f>
        <v>0</v>
      </c>
      <c r="BL232" s="16" t="s">
        <v>145</v>
      </c>
      <c r="BM232" s="198" t="s">
        <v>355</v>
      </c>
    </row>
    <row r="233" spans="2:51" s="13" customFormat="1" ht="10.2">
      <c r="B233" s="200"/>
      <c r="C233" s="201"/>
      <c r="D233" s="202" t="s">
        <v>147</v>
      </c>
      <c r="E233" s="201"/>
      <c r="F233" s="204" t="s">
        <v>356</v>
      </c>
      <c r="G233" s="201"/>
      <c r="H233" s="205">
        <v>2.706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147</v>
      </c>
      <c r="AU233" s="211" t="s">
        <v>85</v>
      </c>
      <c r="AV233" s="13" t="s">
        <v>85</v>
      </c>
      <c r="AW233" s="13" t="s">
        <v>4</v>
      </c>
      <c r="AX233" s="13" t="s">
        <v>83</v>
      </c>
      <c r="AY233" s="211" t="s">
        <v>139</v>
      </c>
    </row>
    <row r="234" spans="1:65" s="2" customFormat="1" ht="16.5" customHeight="1">
      <c r="A234" s="33"/>
      <c r="B234" s="34"/>
      <c r="C234" s="212" t="s">
        <v>357</v>
      </c>
      <c r="D234" s="212" t="s">
        <v>188</v>
      </c>
      <c r="E234" s="213" t="s">
        <v>358</v>
      </c>
      <c r="F234" s="214" t="s">
        <v>359</v>
      </c>
      <c r="G234" s="215" t="s">
        <v>144</v>
      </c>
      <c r="H234" s="216">
        <v>0.8</v>
      </c>
      <c r="I234" s="217"/>
      <c r="J234" s="218">
        <f>ROUND(I234*H234,2)</f>
        <v>0</v>
      </c>
      <c r="K234" s="219"/>
      <c r="L234" s="220"/>
      <c r="M234" s="221" t="s">
        <v>1</v>
      </c>
      <c r="N234" s="222" t="s">
        <v>40</v>
      </c>
      <c r="O234" s="70"/>
      <c r="P234" s="196">
        <f>O234*H234</f>
        <v>0</v>
      </c>
      <c r="Q234" s="196">
        <v>0.00085</v>
      </c>
      <c r="R234" s="196">
        <f>Q234*H234</f>
        <v>0.00068</v>
      </c>
      <c r="S234" s="196">
        <v>0</v>
      </c>
      <c r="T234" s="19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8" t="s">
        <v>176</v>
      </c>
      <c r="AT234" s="198" t="s">
        <v>188</v>
      </c>
      <c r="AU234" s="198" t="s">
        <v>85</v>
      </c>
      <c r="AY234" s="16" t="s">
        <v>139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6" t="s">
        <v>83</v>
      </c>
      <c r="BK234" s="199">
        <f>ROUND(I234*H234,2)</f>
        <v>0</v>
      </c>
      <c r="BL234" s="16" t="s">
        <v>145</v>
      </c>
      <c r="BM234" s="198" t="s">
        <v>360</v>
      </c>
    </row>
    <row r="235" spans="1:65" s="2" customFormat="1" ht="33" customHeight="1">
      <c r="A235" s="33"/>
      <c r="B235" s="34"/>
      <c r="C235" s="186" t="s">
        <v>361</v>
      </c>
      <c r="D235" s="186" t="s">
        <v>141</v>
      </c>
      <c r="E235" s="187" t="s">
        <v>362</v>
      </c>
      <c r="F235" s="188" t="s">
        <v>363</v>
      </c>
      <c r="G235" s="189" t="s">
        <v>144</v>
      </c>
      <c r="H235" s="190">
        <v>106.5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40</v>
      </c>
      <c r="O235" s="70"/>
      <c r="P235" s="196">
        <f>O235*H235</f>
        <v>0</v>
      </c>
      <c r="Q235" s="196">
        <v>0.0231</v>
      </c>
      <c r="R235" s="196">
        <f>Q235*H235</f>
        <v>2.46015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145</v>
      </c>
      <c r="AT235" s="198" t="s">
        <v>141</v>
      </c>
      <c r="AU235" s="198" t="s">
        <v>85</v>
      </c>
      <c r="AY235" s="16" t="s">
        <v>139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83</v>
      </c>
      <c r="BK235" s="199">
        <f>ROUND(I235*H235,2)</f>
        <v>0</v>
      </c>
      <c r="BL235" s="16" t="s">
        <v>145</v>
      </c>
      <c r="BM235" s="198" t="s">
        <v>364</v>
      </c>
    </row>
    <row r="236" spans="2:51" s="13" customFormat="1" ht="10.2">
      <c r="B236" s="200"/>
      <c r="C236" s="201"/>
      <c r="D236" s="202" t="s">
        <v>147</v>
      </c>
      <c r="E236" s="203" t="s">
        <v>1</v>
      </c>
      <c r="F236" s="204" t="s">
        <v>365</v>
      </c>
      <c r="G236" s="201"/>
      <c r="H236" s="205">
        <v>106.5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147</v>
      </c>
      <c r="AU236" s="211" t="s">
        <v>85</v>
      </c>
      <c r="AV236" s="13" t="s">
        <v>85</v>
      </c>
      <c r="AW236" s="13" t="s">
        <v>32</v>
      </c>
      <c r="AX236" s="13" t="s">
        <v>83</v>
      </c>
      <c r="AY236" s="211" t="s">
        <v>139</v>
      </c>
    </row>
    <row r="237" spans="1:65" s="2" customFormat="1" ht="37.8" customHeight="1">
      <c r="A237" s="33"/>
      <c r="B237" s="34"/>
      <c r="C237" s="186" t="s">
        <v>366</v>
      </c>
      <c r="D237" s="186" t="s">
        <v>141</v>
      </c>
      <c r="E237" s="187" t="s">
        <v>367</v>
      </c>
      <c r="F237" s="188" t="s">
        <v>368</v>
      </c>
      <c r="G237" s="189" t="s">
        <v>144</v>
      </c>
      <c r="H237" s="190">
        <v>106.5</v>
      </c>
      <c r="I237" s="191"/>
      <c r="J237" s="192">
        <f>ROUND(I237*H237,2)</f>
        <v>0</v>
      </c>
      <c r="K237" s="193"/>
      <c r="L237" s="38"/>
      <c r="M237" s="194" t="s">
        <v>1</v>
      </c>
      <c r="N237" s="195" t="s">
        <v>40</v>
      </c>
      <c r="O237" s="70"/>
      <c r="P237" s="196">
        <f>O237*H237</f>
        <v>0</v>
      </c>
      <c r="Q237" s="196">
        <v>0.00285</v>
      </c>
      <c r="R237" s="196">
        <f>Q237*H237</f>
        <v>0.303525</v>
      </c>
      <c r="S237" s="196">
        <v>0</v>
      </c>
      <c r="T237" s="19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145</v>
      </c>
      <c r="AT237" s="198" t="s">
        <v>141</v>
      </c>
      <c r="AU237" s="198" t="s">
        <v>85</v>
      </c>
      <c r="AY237" s="16" t="s">
        <v>139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83</v>
      </c>
      <c r="BK237" s="199">
        <f>ROUND(I237*H237,2)</f>
        <v>0</v>
      </c>
      <c r="BL237" s="16" t="s">
        <v>145</v>
      </c>
      <c r="BM237" s="198" t="s">
        <v>369</v>
      </c>
    </row>
    <row r="238" spans="2:51" s="13" customFormat="1" ht="10.2">
      <c r="B238" s="200"/>
      <c r="C238" s="201"/>
      <c r="D238" s="202" t="s">
        <v>147</v>
      </c>
      <c r="E238" s="203" t="s">
        <v>1</v>
      </c>
      <c r="F238" s="204" t="s">
        <v>370</v>
      </c>
      <c r="G238" s="201"/>
      <c r="H238" s="205">
        <v>106.5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147</v>
      </c>
      <c r="AU238" s="211" t="s">
        <v>85</v>
      </c>
      <c r="AV238" s="13" t="s">
        <v>85</v>
      </c>
      <c r="AW238" s="13" t="s">
        <v>32</v>
      </c>
      <c r="AX238" s="13" t="s">
        <v>83</v>
      </c>
      <c r="AY238" s="211" t="s">
        <v>139</v>
      </c>
    </row>
    <row r="239" spans="1:65" s="2" customFormat="1" ht="33" customHeight="1">
      <c r="A239" s="33"/>
      <c r="B239" s="34"/>
      <c r="C239" s="186" t="s">
        <v>371</v>
      </c>
      <c r="D239" s="186" t="s">
        <v>141</v>
      </c>
      <c r="E239" s="187" t="s">
        <v>372</v>
      </c>
      <c r="F239" s="188" t="s">
        <v>373</v>
      </c>
      <c r="G239" s="189" t="s">
        <v>151</v>
      </c>
      <c r="H239" s="190">
        <v>6.05</v>
      </c>
      <c r="I239" s="191"/>
      <c r="J239" s="192">
        <f>ROUND(I239*H239,2)</f>
        <v>0</v>
      </c>
      <c r="K239" s="193"/>
      <c r="L239" s="38"/>
      <c r="M239" s="194" t="s">
        <v>1</v>
      </c>
      <c r="N239" s="195" t="s">
        <v>40</v>
      </c>
      <c r="O239" s="70"/>
      <c r="P239" s="196">
        <f>O239*H239</f>
        <v>0</v>
      </c>
      <c r="Q239" s="196">
        <v>2.30102</v>
      </c>
      <c r="R239" s="196">
        <f>Q239*H239</f>
        <v>13.921171</v>
      </c>
      <c r="S239" s="196">
        <v>0</v>
      </c>
      <c r="T239" s="19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8" t="s">
        <v>145</v>
      </c>
      <c r="AT239" s="198" t="s">
        <v>141</v>
      </c>
      <c r="AU239" s="198" t="s">
        <v>85</v>
      </c>
      <c r="AY239" s="16" t="s">
        <v>139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6" t="s">
        <v>83</v>
      </c>
      <c r="BK239" s="199">
        <f>ROUND(I239*H239,2)</f>
        <v>0</v>
      </c>
      <c r="BL239" s="16" t="s">
        <v>145</v>
      </c>
      <c r="BM239" s="198" t="s">
        <v>374</v>
      </c>
    </row>
    <row r="240" spans="2:51" s="13" customFormat="1" ht="10.2">
      <c r="B240" s="200"/>
      <c r="C240" s="201"/>
      <c r="D240" s="202" t="s">
        <v>147</v>
      </c>
      <c r="E240" s="203" t="s">
        <v>1</v>
      </c>
      <c r="F240" s="204" t="s">
        <v>375</v>
      </c>
      <c r="G240" s="201"/>
      <c r="H240" s="205">
        <v>6.05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147</v>
      </c>
      <c r="AU240" s="211" t="s">
        <v>85</v>
      </c>
      <c r="AV240" s="13" t="s">
        <v>85</v>
      </c>
      <c r="AW240" s="13" t="s">
        <v>32</v>
      </c>
      <c r="AX240" s="13" t="s">
        <v>83</v>
      </c>
      <c r="AY240" s="211" t="s">
        <v>139</v>
      </c>
    </row>
    <row r="241" spans="1:65" s="2" customFormat="1" ht="33" customHeight="1">
      <c r="A241" s="33"/>
      <c r="B241" s="34"/>
      <c r="C241" s="186" t="s">
        <v>376</v>
      </c>
      <c r="D241" s="186" t="s">
        <v>141</v>
      </c>
      <c r="E241" s="187" t="s">
        <v>377</v>
      </c>
      <c r="F241" s="188" t="s">
        <v>378</v>
      </c>
      <c r="G241" s="189" t="s">
        <v>151</v>
      </c>
      <c r="H241" s="190">
        <v>10.274</v>
      </c>
      <c r="I241" s="191"/>
      <c r="J241" s="192">
        <f>ROUND(I241*H241,2)</f>
        <v>0</v>
      </c>
      <c r="K241" s="193"/>
      <c r="L241" s="38"/>
      <c r="M241" s="194" t="s">
        <v>1</v>
      </c>
      <c r="N241" s="195" t="s">
        <v>40</v>
      </c>
      <c r="O241" s="70"/>
      <c r="P241" s="196">
        <f>O241*H241</f>
        <v>0</v>
      </c>
      <c r="Q241" s="196">
        <v>2.30102</v>
      </c>
      <c r="R241" s="196">
        <f>Q241*H241</f>
        <v>23.640679479999996</v>
      </c>
      <c r="S241" s="196">
        <v>0</v>
      </c>
      <c r="T241" s="19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145</v>
      </c>
      <c r="AT241" s="198" t="s">
        <v>141</v>
      </c>
      <c r="AU241" s="198" t="s">
        <v>85</v>
      </c>
      <c r="AY241" s="16" t="s">
        <v>139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6" t="s">
        <v>83</v>
      </c>
      <c r="BK241" s="199">
        <f>ROUND(I241*H241,2)</f>
        <v>0</v>
      </c>
      <c r="BL241" s="16" t="s">
        <v>145</v>
      </c>
      <c r="BM241" s="198" t="s">
        <v>379</v>
      </c>
    </row>
    <row r="242" spans="2:51" s="13" customFormat="1" ht="10.2">
      <c r="B242" s="200"/>
      <c r="C242" s="201"/>
      <c r="D242" s="202" t="s">
        <v>147</v>
      </c>
      <c r="E242" s="203" t="s">
        <v>1</v>
      </c>
      <c r="F242" s="204" t="s">
        <v>380</v>
      </c>
      <c r="G242" s="201"/>
      <c r="H242" s="205">
        <v>10.274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147</v>
      </c>
      <c r="AU242" s="211" t="s">
        <v>85</v>
      </c>
      <c r="AV242" s="13" t="s">
        <v>85</v>
      </c>
      <c r="AW242" s="13" t="s">
        <v>32</v>
      </c>
      <c r="AX242" s="13" t="s">
        <v>83</v>
      </c>
      <c r="AY242" s="211" t="s">
        <v>139</v>
      </c>
    </row>
    <row r="243" spans="1:65" s="2" customFormat="1" ht="37.8" customHeight="1">
      <c r="A243" s="33"/>
      <c r="B243" s="34"/>
      <c r="C243" s="186" t="s">
        <v>381</v>
      </c>
      <c r="D243" s="186" t="s">
        <v>141</v>
      </c>
      <c r="E243" s="187" t="s">
        <v>382</v>
      </c>
      <c r="F243" s="188" t="s">
        <v>383</v>
      </c>
      <c r="G243" s="189" t="s">
        <v>151</v>
      </c>
      <c r="H243" s="190">
        <v>60.5</v>
      </c>
      <c r="I243" s="191"/>
      <c r="J243" s="192">
        <f>ROUND(I243*H243,2)</f>
        <v>0</v>
      </c>
      <c r="K243" s="193"/>
      <c r="L243" s="38"/>
      <c r="M243" s="194" t="s">
        <v>1</v>
      </c>
      <c r="N243" s="195" t="s">
        <v>40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145</v>
      </c>
      <c r="AT243" s="198" t="s">
        <v>141</v>
      </c>
      <c r="AU243" s="198" t="s">
        <v>85</v>
      </c>
      <c r="AY243" s="16" t="s">
        <v>139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83</v>
      </c>
      <c r="BK243" s="199">
        <f>ROUND(I243*H243,2)</f>
        <v>0</v>
      </c>
      <c r="BL243" s="16" t="s">
        <v>145</v>
      </c>
      <c r="BM243" s="198" t="s">
        <v>384</v>
      </c>
    </row>
    <row r="244" spans="1:65" s="2" customFormat="1" ht="49.05" customHeight="1">
      <c r="A244" s="33"/>
      <c r="B244" s="34"/>
      <c r="C244" s="186" t="s">
        <v>385</v>
      </c>
      <c r="D244" s="186" t="s">
        <v>141</v>
      </c>
      <c r="E244" s="187" t="s">
        <v>386</v>
      </c>
      <c r="F244" s="188" t="s">
        <v>387</v>
      </c>
      <c r="G244" s="189" t="s">
        <v>151</v>
      </c>
      <c r="H244" s="190">
        <v>10.274</v>
      </c>
      <c r="I244" s="191"/>
      <c r="J244" s="192">
        <f>ROUND(I244*H244,2)</f>
        <v>0</v>
      </c>
      <c r="K244" s="193"/>
      <c r="L244" s="38"/>
      <c r="M244" s="194" t="s">
        <v>1</v>
      </c>
      <c r="N244" s="195" t="s">
        <v>40</v>
      </c>
      <c r="O244" s="70"/>
      <c r="P244" s="196">
        <f>O244*H244</f>
        <v>0</v>
      </c>
      <c r="Q244" s="196">
        <v>0.01</v>
      </c>
      <c r="R244" s="196">
        <f>Q244*H244</f>
        <v>0.10274</v>
      </c>
      <c r="S244" s="196">
        <v>0</v>
      </c>
      <c r="T244" s="19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145</v>
      </c>
      <c r="AT244" s="198" t="s">
        <v>141</v>
      </c>
      <c r="AU244" s="198" t="s">
        <v>85</v>
      </c>
      <c r="AY244" s="16" t="s">
        <v>139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6" t="s">
        <v>83</v>
      </c>
      <c r="BK244" s="199">
        <f>ROUND(I244*H244,2)</f>
        <v>0</v>
      </c>
      <c r="BL244" s="16" t="s">
        <v>145</v>
      </c>
      <c r="BM244" s="198" t="s">
        <v>388</v>
      </c>
    </row>
    <row r="245" spans="1:65" s="2" customFormat="1" ht="44.25" customHeight="1">
      <c r="A245" s="33"/>
      <c r="B245" s="34"/>
      <c r="C245" s="186" t="s">
        <v>389</v>
      </c>
      <c r="D245" s="186" t="s">
        <v>141</v>
      </c>
      <c r="E245" s="187" t="s">
        <v>390</v>
      </c>
      <c r="F245" s="188" t="s">
        <v>391</v>
      </c>
      <c r="G245" s="189" t="s">
        <v>151</v>
      </c>
      <c r="H245" s="190">
        <v>60.5</v>
      </c>
      <c r="I245" s="191"/>
      <c r="J245" s="192">
        <f>ROUND(I245*H245,2)</f>
        <v>0</v>
      </c>
      <c r="K245" s="193"/>
      <c r="L245" s="38"/>
      <c r="M245" s="194" t="s">
        <v>1</v>
      </c>
      <c r="N245" s="195" t="s">
        <v>40</v>
      </c>
      <c r="O245" s="70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8" t="s">
        <v>145</v>
      </c>
      <c r="AT245" s="198" t="s">
        <v>141</v>
      </c>
      <c r="AU245" s="198" t="s">
        <v>85</v>
      </c>
      <c r="AY245" s="16" t="s">
        <v>139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6" t="s">
        <v>83</v>
      </c>
      <c r="BK245" s="199">
        <f>ROUND(I245*H245,2)</f>
        <v>0</v>
      </c>
      <c r="BL245" s="16" t="s">
        <v>145</v>
      </c>
      <c r="BM245" s="198" t="s">
        <v>392</v>
      </c>
    </row>
    <row r="246" spans="1:65" s="2" customFormat="1" ht="44.25" customHeight="1">
      <c r="A246" s="33"/>
      <c r="B246" s="34"/>
      <c r="C246" s="186" t="s">
        <v>393</v>
      </c>
      <c r="D246" s="186" t="s">
        <v>141</v>
      </c>
      <c r="E246" s="187" t="s">
        <v>394</v>
      </c>
      <c r="F246" s="188" t="s">
        <v>395</v>
      </c>
      <c r="G246" s="189" t="s">
        <v>151</v>
      </c>
      <c r="H246" s="190">
        <v>10.274</v>
      </c>
      <c r="I246" s="191"/>
      <c r="J246" s="192">
        <f>ROUND(I246*H246,2)</f>
        <v>0</v>
      </c>
      <c r="K246" s="193"/>
      <c r="L246" s="38"/>
      <c r="M246" s="194" t="s">
        <v>1</v>
      </c>
      <c r="N246" s="195" t="s">
        <v>40</v>
      </c>
      <c r="O246" s="70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145</v>
      </c>
      <c r="AT246" s="198" t="s">
        <v>141</v>
      </c>
      <c r="AU246" s="198" t="s">
        <v>85</v>
      </c>
      <c r="AY246" s="16" t="s">
        <v>139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6" t="s">
        <v>83</v>
      </c>
      <c r="BK246" s="199">
        <f>ROUND(I246*H246,2)</f>
        <v>0</v>
      </c>
      <c r="BL246" s="16" t="s">
        <v>145</v>
      </c>
      <c r="BM246" s="198" t="s">
        <v>396</v>
      </c>
    </row>
    <row r="247" spans="1:65" s="2" customFormat="1" ht="16.5" customHeight="1">
      <c r="A247" s="33"/>
      <c r="B247" s="34"/>
      <c r="C247" s="186" t="s">
        <v>397</v>
      </c>
      <c r="D247" s="186" t="s">
        <v>141</v>
      </c>
      <c r="E247" s="187" t="s">
        <v>398</v>
      </c>
      <c r="F247" s="188" t="s">
        <v>399</v>
      </c>
      <c r="G247" s="189" t="s">
        <v>179</v>
      </c>
      <c r="H247" s="190">
        <v>0.342</v>
      </c>
      <c r="I247" s="191"/>
      <c r="J247" s="192">
        <f>ROUND(I247*H247,2)</f>
        <v>0</v>
      </c>
      <c r="K247" s="193"/>
      <c r="L247" s="38"/>
      <c r="M247" s="194" t="s">
        <v>1</v>
      </c>
      <c r="N247" s="195" t="s">
        <v>40</v>
      </c>
      <c r="O247" s="70"/>
      <c r="P247" s="196">
        <f>O247*H247</f>
        <v>0</v>
      </c>
      <c r="Q247" s="196">
        <v>1.04161</v>
      </c>
      <c r="R247" s="196">
        <f>Q247*H247</f>
        <v>0.35623062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145</v>
      </c>
      <c r="AT247" s="198" t="s">
        <v>141</v>
      </c>
      <c r="AU247" s="198" t="s">
        <v>85</v>
      </c>
      <c r="AY247" s="16" t="s">
        <v>139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83</v>
      </c>
      <c r="BK247" s="199">
        <f>ROUND(I247*H247,2)</f>
        <v>0</v>
      </c>
      <c r="BL247" s="16" t="s">
        <v>145</v>
      </c>
      <c r="BM247" s="198" t="s">
        <v>400</v>
      </c>
    </row>
    <row r="248" spans="2:51" s="13" customFormat="1" ht="10.2">
      <c r="B248" s="200"/>
      <c r="C248" s="201"/>
      <c r="D248" s="202" t="s">
        <v>147</v>
      </c>
      <c r="E248" s="203" t="s">
        <v>1</v>
      </c>
      <c r="F248" s="204" t="s">
        <v>401</v>
      </c>
      <c r="G248" s="201"/>
      <c r="H248" s="205">
        <v>0.342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147</v>
      </c>
      <c r="AU248" s="211" t="s">
        <v>85</v>
      </c>
      <c r="AV248" s="13" t="s">
        <v>85</v>
      </c>
      <c r="AW248" s="13" t="s">
        <v>32</v>
      </c>
      <c r="AX248" s="13" t="s">
        <v>83</v>
      </c>
      <c r="AY248" s="211" t="s">
        <v>139</v>
      </c>
    </row>
    <row r="249" spans="1:65" s="2" customFormat="1" ht="21.75" customHeight="1">
      <c r="A249" s="33"/>
      <c r="B249" s="34"/>
      <c r="C249" s="186" t="s">
        <v>402</v>
      </c>
      <c r="D249" s="186" t="s">
        <v>141</v>
      </c>
      <c r="E249" s="187" t="s">
        <v>403</v>
      </c>
      <c r="F249" s="188" t="s">
        <v>404</v>
      </c>
      <c r="G249" s="189" t="s">
        <v>179</v>
      </c>
      <c r="H249" s="190">
        <v>0.303</v>
      </c>
      <c r="I249" s="191"/>
      <c r="J249" s="192">
        <f>ROUND(I249*H249,2)</f>
        <v>0</v>
      </c>
      <c r="K249" s="193"/>
      <c r="L249" s="38"/>
      <c r="M249" s="194" t="s">
        <v>1</v>
      </c>
      <c r="N249" s="195" t="s">
        <v>40</v>
      </c>
      <c r="O249" s="70"/>
      <c r="P249" s="196">
        <f>O249*H249</f>
        <v>0</v>
      </c>
      <c r="Q249" s="196">
        <v>1.06277</v>
      </c>
      <c r="R249" s="196">
        <f>Q249*H249</f>
        <v>0.32201931</v>
      </c>
      <c r="S249" s="196">
        <v>0</v>
      </c>
      <c r="T249" s="19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8" t="s">
        <v>145</v>
      </c>
      <c r="AT249" s="198" t="s">
        <v>141</v>
      </c>
      <c r="AU249" s="198" t="s">
        <v>85</v>
      </c>
      <c r="AY249" s="16" t="s">
        <v>139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6" t="s">
        <v>83</v>
      </c>
      <c r="BK249" s="199">
        <f>ROUND(I249*H249,2)</f>
        <v>0</v>
      </c>
      <c r="BL249" s="16" t="s">
        <v>145</v>
      </c>
      <c r="BM249" s="198" t="s">
        <v>405</v>
      </c>
    </row>
    <row r="250" spans="2:51" s="13" customFormat="1" ht="10.2">
      <c r="B250" s="200"/>
      <c r="C250" s="201"/>
      <c r="D250" s="202" t="s">
        <v>147</v>
      </c>
      <c r="E250" s="203" t="s">
        <v>1</v>
      </c>
      <c r="F250" s="204" t="s">
        <v>406</v>
      </c>
      <c r="G250" s="201"/>
      <c r="H250" s="205">
        <v>0.303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147</v>
      </c>
      <c r="AU250" s="211" t="s">
        <v>85</v>
      </c>
      <c r="AV250" s="13" t="s">
        <v>85</v>
      </c>
      <c r="AW250" s="13" t="s">
        <v>32</v>
      </c>
      <c r="AX250" s="13" t="s">
        <v>83</v>
      </c>
      <c r="AY250" s="211" t="s">
        <v>139</v>
      </c>
    </row>
    <row r="251" spans="1:65" s="2" customFormat="1" ht="24.15" customHeight="1">
      <c r="A251" s="33"/>
      <c r="B251" s="34"/>
      <c r="C251" s="186" t="s">
        <v>407</v>
      </c>
      <c r="D251" s="186" t="s">
        <v>141</v>
      </c>
      <c r="E251" s="187" t="s">
        <v>408</v>
      </c>
      <c r="F251" s="188" t="s">
        <v>409</v>
      </c>
      <c r="G251" s="189" t="s">
        <v>144</v>
      </c>
      <c r="H251" s="190">
        <v>66.5</v>
      </c>
      <c r="I251" s="191"/>
      <c r="J251" s="192">
        <f>ROUND(I251*H251,2)</f>
        <v>0</v>
      </c>
      <c r="K251" s="193"/>
      <c r="L251" s="38"/>
      <c r="M251" s="194" t="s">
        <v>1</v>
      </c>
      <c r="N251" s="195" t="s">
        <v>40</v>
      </c>
      <c r="O251" s="70"/>
      <c r="P251" s="196">
        <f>O251*H251</f>
        <v>0</v>
      </c>
      <c r="Q251" s="196">
        <v>0.00033</v>
      </c>
      <c r="R251" s="196">
        <f>Q251*H251</f>
        <v>0.021945</v>
      </c>
      <c r="S251" s="196">
        <v>0</v>
      </c>
      <c r="T251" s="19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8" t="s">
        <v>145</v>
      </c>
      <c r="AT251" s="198" t="s">
        <v>141</v>
      </c>
      <c r="AU251" s="198" t="s">
        <v>85</v>
      </c>
      <c r="AY251" s="16" t="s">
        <v>139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6" t="s">
        <v>83</v>
      </c>
      <c r="BK251" s="199">
        <f>ROUND(I251*H251,2)</f>
        <v>0</v>
      </c>
      <c r="BL251" s="16" t="s">
        <v>145</v>
      </c>
      <c r="BM251" s="198" t="s">
        <v>410</v>
      </c>
    </row>
    <row r="252" spans="2:63" s="12" customFormat="1" ht="22.8" customHeight="1">
      <c r="B252" s="170"/>
      <c r="C252" s="171"/>
      <c r="D252" s="172" t="s">
        <v>74</v>
      </c>
      <c r="E252" s="184" t="s">
        <v>182</v>
      </c>
      <c r="F252" s="184" t="s">
        <v>411</v>
      </c>
      <c r="G252" s="171"/>
      <c r="H252" s="171"/>
      <c r="I252" s="174"/>
      <c r="J252" s="185">
        <f>BK252</f>
        <v>0</v>
      </c>
      <c r="K252" s="171"/>
      <c r="L252" s="176"/>
      <c r="M252" s="177"/>
      <c r="N252" s="178"/>
      <c r="O252" s="178"/>
      <c r="P252" s="179">
        <f>SUM(P253:P262)</f>
        <v>0</v>
      </c>
      <c r="Q252" s="178"/>
      <c r="R252" s="179">
        <f>SUM(R253:R262)</f>
        <v>0.0078</v>
      </c>
      <c r="S252" s="178"/>
      <c r="T252" s="180">
        <f>SUM(T253:T262)</f>
        <v>1.8954</v>
      </c>
      <c r="AR252" s="181" t="s">
        <v>83</v>
      </c>
      <c r="AT252" s="182" t="s">
        <v>74</v>
      </c>
      <c r="AU252" s="182" t="s">
        <v>83</v>
      </c>
      <c r="AY252" s="181" t="s">
        <v>139</v>
      </c>
      <c r="BK252" s="183">
        <f>SUM(BK253:BK262)</f>
        <v>0</v>
      </c>
    </row>
    <row r="253" spans="1:65" s="2" customFormat="1" ht="49.05" customHeight="1">
      <c r="A253" s="33"/>
      <c r="B253" s="34"/>
      <c r="C253" s="186" t="s">
        <v>412</v>
      </c>
      <c r="D253" s="186" t="s">
        <v>141</v>
      </c>
      <c r="E253" s="187" t="s">
        <v>413</v>
      </c>
      <c r="F253" s="188" t="s">
        <v>414</v>
      </c>
      <c r="G253" s="189" t="s">
        <v>144</v>
      </c>
      <c r="H253" s="190">
        <v>107.5</v>
      </c>
      <c r="I253" s="191"/>
      <c r="J253" s="192">
        <f>ROUND(I253*H253,2)</f>
        <v>0</v>
      </c>
      <c r="K253" s="193"/>
      <c r="L253" s="38"/>
      <c r="M253" s="194" t="s">
        <v>1</v>
      </c>
      <c r="N253" s="195" t="s">
        <v>40</v>
      </c>
      <c r="O253" s="70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145</v>
      </c>
      <c r="AT253" s="198" t="s">
        <v>141</v>
      </c>
      <c r="AU253" s="198" t="s">
        <v>85</v>
      </c>
      <c r="AY253" s="16" t="s">
        <v>139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6" t="s">
        <v>83</v>
      </c>
      <c r="BK253" s="199">
        <f>ROUND(I253*H253,2)</f>
        <v>0</v>
      </c>
      <c r="BL253" s="16" t="s">
        <v>145</v>
      </c>
      <c r="BM253" s="198" t="s">
        <v>415</v>
      </c>
    </row>
    <row r="254" spans="2:51" s="13" customFormat="1" ht="10.2">
      <c r="B254" s="200"/>
      <c r="C254" s="201"/>
      <c r="D254" s="202" t="s">
        <v>147</v>
      </c>
      <c r="E254" s="203" t="s">
        <v>1</v>
      </c>
      <c r="F254" s="204" t="s">
        <v>416</v>
      </c>
      <c r="G254" s="201"/>
      <c r="H254" s="205">
        <v>107.5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147</v>
      </c>
      <c r="AU254" s="211" t="s">
        <v>85</v>
      </c>
      <c r="AV254" s="13" t="s">
        <v>85</v>
      </c>
      <c r="AW254" s="13" t="s">
        <v>32</v>
      </c>
      <c r="AX254" s="13" t="s">
        <v>83</v>
      </c>
      <c r="AY254" s="211" t="s">
        <v>139</v>
      </c>
    </row>
    <row r="255" spans="1:65" s="2" customFormat="1" ht="49.05" customHeight="1">
      <c r="A255" s="33"/>
      <c r="B255" s="34"/>
      <c r="C255" s="186" t="s">
        <v>417</v>
      </c>
      <c r="D255" s="186" t="s">
        <v>141</v>
      </c>
      <c r="E255" s="187" t="s">
        <v>418</v>
      </c>
      <c r="F255" s="188" t="s">
        <v>419</v>
      </c>
      <c r="G255" s="189" t="s">
        <v>144</v>
      </c>
      <c r="H255" s="190">
        <v>6450</v>
      </c>
      <c r="I255" s="191"/>
      <c r="J255" s="192">
        <f>ROUND(I255*H255,2)</f>
        <v>0</v>
      </c>
      <c r="K255" s="193"/>
      <c r="L255" s="38"/>
      <c r="M255" s="194" t="s">
        <v>1</v>
      </c>
      <c r="N255" s="195" t="s">
        <v>40</v>
      </c>
      <c r="O255" s="70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8" t="s">
        <v>145</v>
      </c>
      <c r="AT255" s="198" t="s">
        <v>141</v>
      </c>
      <c r="AU255" s="198" t="s">
        <v>85</v>
      </c>
      <c r="AY255" s="16" t="s">
        <v>139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6" t="s">
        <v>83</v>
      </c>
      <c r="BK255" s="199">
        <f>ROUND(I255*H255,2)</f>
        <v>0</v>
      </c>
      <c r="BL255" s="16" t="s">
        <v>145</v>
      </c>
      <c r="BM255" s="198" t="s">
        <v>420</v>
      </c>
    </row>
    <row r="256" spans="2:51" s="13" customFormat="1" ht="10.2">
      <c r="B256" s="200"/>
      <c r="C256" s="201"/>
      <c r="D256" s="202" t="s">
        <v>147</v>
      </c>
      <c r="E256" s="203" t="s">
        <v>1</v>
      </c>
      <c r="F256" s="204" t="s">
        <v>421</v>
      </c>
      <c r="G256" s="201"/>
      <c r="H256" s="205">
        <v>107.5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147</v>
      </c>
      <c r="AU256" s="211" t="s">
        <v>85</v>
      </c>
      <c r="AV256" s="13" t="s">
        <v>85</v>
      </c>
      <c r="AW256" s="13" t="s">
        <v>32</v>
      </c>
      <c r="AX256" s="13" t="s">
        <v>83</v>
      </c>
      <c r="AY256" s="211" t="s">
        <v>139</v>
      </c>
    </row>
    <row r="257" spans="2:51" s="13" customFormat="1" ht="10.2">
      <c r="B257" s="200"/>
      <c r="C257" s="201"/>
      <c r="D257" s="202" t="s">
        <v>147</v>
      </c>
      <c r="E257" s="201"/>
      <c r="F257" s="204" t="s">
        <v>422</v>
      </c>
      <c r="G257" s="201"/>
      <c r="H257" s="205">
        <v>6450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147</v>
      </c>
      <c r="AU257" s="211" t="s">
        <v>85</v>
      </c>
      <c r="AV257" s="13" t="s">
        <v>85</v>
      </c>
      <c r="AW257" s="13" t="s">
        <v>4</v>
      </c>
      <c r="AX257" s="13" t="s">
        <v>83</v>
      </c>
      <c r="AY257" s="211" t="s">
        <v>139</v>
      </c>
    </row>
    <row r="258" spans="1:65" s="2" customFormat="1" ht="49.05" customHeight="1">
      <c r="A258" s="33"/>
      <c r="B258" s="34"/>
      <c r="C258" s="186" t="s">
        <v>423</v>
      </c>
      <c r="D258" s="186" t="s">
        <v>141</v>
      </c>
      <c r="E258" s="187" t="s">
        <v>424</v>
      </c>
      <c r="F258" s="188" t="s">
        <v>425</v>
      </c>
      <c r="G258" s="189" t="s">
        <v>144</v>
      </c>
      <c r="H258" s="190">
        <v>107.5</v>
      </c>
      <c r="I258" s="191"/>
      <c r="J258" s="192">
        <f>ROUND(I258*H258,2)</f>
        <v>0</v>
      </c>
      <c r="K258" s="193"/>
      <c r="L258" s="38"/>
      <c r="M258" s="194" t="s">
        <v>1</v>
      </c>
      <c r="N258" s="195" t="s">
        <v>40</v>
      </c>
      <c r="O258" s="70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8" t="s">
        <v>145</v>
      </c>
      <c r="AT258" s="198" t="s">
        <v>141</v>
      </c>
      <c r="AU258" s="198" t="s">
        <v>85</v>
      </c>
      <c r="AY258" s="16" t="s">
        <v>139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6" t="s">
        <v>83</v>
      </c>
      <c r="BK258" s="199">
        <f>ROUND(I258*H258,2)</f>
        <v>0</v>
      </c>
      <c r="BL258" s="16" t="s">
        <v>145</v>
      </c>
      <c r="BM258" s="198" t="s">
        <v>426</v>
      </c>
    </row>
    <row r="259" spans="2:51" s="13" customFormat="1" ht="10.2">
      <c r="B259" s="200"/>
      <c r="C259" s="201"/>
      <c r="D259" s="202" t="s">
        <v>147</v>
      </c>
      <c r="E259" s="203" t="s">
        <v>1</v>
      </c>
      <c r="F259" s="204" t="s">
        <v>421</v>
      </c>
      <c r="G259" s="201"/>
      <c r="H259" s="205">
        <v>107.5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147</v>
      </c>
      <c r="AU259" s="211" t="s">
        <v>85</v>
      </c>
      <c r="AV259" s="13" t="s">
        <v>85</v>
      </c>
      <c r="AW259" s="13" t="s">
        <v>32</v>
      </c>
      <c r="AX259" s="13" t="s">
        <v>83</v>
      </c>
      <c r="AY259" s="211" t="s">
        <v>139</v>
      </c>
    </row>
    <row r="260" spans="1:65" s="2" customFormat="1" ht="37.8" customHeight="1">
      <c r="A260" s="33"/>
      <c r="B260" s="34"/>
      <c r="C260" s="186" t="s">
        <v>427</v>
      </c>
      <c r="D260" s="186" t="s">
        <v>141</v>
      </c>
      <c r="E260" s="187" t="s">
        <v>428</v>
      </c>
      <c r="F260" s="188" t="s">
        <v>429</v>
      </c>
      <c r="G260" s="189" t="s">
        <v>144</v>
      </c>
      <c r="H260" s="190">
        <v>60</v>
      </c>
      <c r="I260" s="191"/>
      <c r="J260" s="192">
        <f>ROUND(I260*H260,2)</f>
        <v>0</v>
      </c>
      <c r="K260" s="193"/>
      <c r="L260" s="38"/>
      <c r="M260" s="194" t="s">
        <v>1</v>
      </c>
      <c r="N260" s="195" t="s">
        <v>40</v>
      </c>
      <c r="O260" s="70"/>
      <c r="P260" s="196">
        <f>O260*H260</f>
        <v>0</v>
      </c>
      <c r="Q260" s="196">
        <v>0.00013</v>
      </c>
      <c r="R260" s="196">
        <f>Q260*H260</f>
        <v>0.0078</v>
      </c>
      <c r="S260" s="196">
        <v>0</v>
      </c>
      <c r="T260" s="19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8" t="s">
        <v>145</v>
      </c>
      <c r="AT260" s="198" t="s">
        <v>141</v>
      </c>
      <c r="AU260" s="198" t="s">
        <v>85</v>
      </c>
      <c r="AY260" s="16" t="s">
        <v>139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6" t="s">
        <v>83</v>
      </c>
      <c r="BK260" s="199">
        <f>ROUND(I260*H260,2)</f>
        <v>0</v>
      </c>
      <c r="BL260" s="16" t="s">
        <v>145</v>
      </c>
      <c r="BM260" s="198" t="s">
        <v>430</v>
      </c>
    </row>
    <row r="261" spans="1:65" s="2" customFormat="1" ht="37.8" customHeight="1">
      <c r="A261" s="33"/>
      <c r="B261" s="34"/>
      <c r="C261" s="186" t="s">
        <v>431</v>
      </c>
      <c r="D261" s="186" t="s">
        <v>141</v>
      </c>
      <c r="E261" s="187" t="s">
        <v>432</v>
      </c>
      <c r="F261" s="188" t="s">
        <v>433</v>
      </c>
      <c r="G261" s="189" t="s">
        <v>151</v>
      </c>
      <c r="H261" s="190">
        <v>0.972</v>
      </c>
      <c r="I261" s="191"/>
      <c r="J261" s="192">
        <f>ROUND(I261*H261,2)</f>
        <v>0</v>
      </c>
      <c r="K261" s="193"/>
      <c r="L261" s="38"/>
      <c r="M261" s="194" t="s">
        <v>1</v>
      </c>
      <c r="N261" s="195" t="s">
        <v>40</v>
      </c>
      <c r="O261" s="70"/>
      <c r="P261" s="196">
        <f>O261*H261</f>
        <v>0</v>
      </c>
      <c r="Q261" s="196">
        <v>0</v>
      </c>
      <c r="R261" s="196">
        <f>Q261*H261</f>
        <v>0</v>
      </c>
      <c r="S261" s="196">
        <v>1.95</v>
      </c>
      <c r="T261" s="197">
        <f>S261*H261</f>
        <v>1.8954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8" t="s">
        <v>145</v>
      </c>
      <c r="AT261" s="198" t="s">
        <v>141</v>
      </c>
      <c r="AU261" s="198" t="s">
        <v>85</v>
      </c>
      <c r="AY261" s="16" t="s">
        <v>139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6" t="s">
        <v>83</v>
      </c>
      <c r="BK261" s="199">
        <f>ROUND(I261*H261,2)</f>
        <v>0</v>
      </c>
      <c r="BL261" s="16" t="s">
        <v>145</v>
      </c>
      <c r="BM261" s="198" t="s">
        <v>434</v>
      </c>
    </row>
    <row r="262" spans="2:51" s="13" customFormat="1" ht="10.2">
      <c r="B262" s="200"/>
      <c r="C262" s="201"/>
      <c r="D262" s="202" t="s">
        <v>147</v>
      </c>
      <c r="E262" s="203" t="s">
        <v>1</v>
      </c>
      <c r="F262" s="204" t="s">
        <v>435</v>
      </c>
      <c r="G262" s="201"/>
      <c r="H262" s="205">
        <v>0.972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147</v>
      </c>
      <c r="AU262" s="211" t="s">
        <v>85</v>
      </c>
      <c r="AV262" s="13" t="s">
        <v>85</v>
      </c>
      <c r="AW262" s="13" t="s">
        <v>32</v>
      </c>
      <c r="AX262" s="13" t="s">
        <v>83</v>
      </c>
      <c r="AY262" s="211" t="s">
        <v>139</v>
      </c>
    </row>
    <row r="263" spans="2:63" s="12" customFormat="1" ht="22.8" customHeight="1">
      <c r="B263" s="170"/>
      <c r="C263" s="171"/>
      <c r="D263" s="172" t="s">
        <v>74</v>
      </c>
      <c r="E263" s="184" t="s">
        <v>436</v>
      </c>
      <c r="F263" s="184" t="s">
        <v>437</v>
      </c>
      <c r="G263" s="171"/>
      <c r="H263" s="171"/>
      <c r="I263" s="174"/>
      <c r="J263" s="185">
        <f>BK263</f>
        <v>0</v>
      </c>
      <c r="K263" s="171"/>
      <c r="L263" s="176"/>
      <c r="M263" s="177"/>
      <c r="N263" s="178"/>
      <c r="O263" s="178"/>
      <c r="P263" s="179">
        <f>SUM(P264:P266)</f>
        <v>0</v>
      </c>
      <c r="Q263" s="178"/>
      <c r="R263" s="179">
        <f>SUM(R264:R266)</f>
        <v>0</v>
      </c>
      <c r="S263" s="178"/>
      <c r="T263" s="180">
        <f>SUM(T264:T266)</f>
        <v>0</v>
      </c>
      <c r="AR263" s="181" t="s">
        <v>83</v>
      </c>
      <c r="AT263" s="182" t="s">
        <v>74</v>
      </c>
      <c r="AU263" s="182" t="s">
        <v>83</v>
      </c>
      <c r="AY263" s="181" t="s">
        <v>139</v>
      </c>
      <c r="BK263" s="183">
        <f>SUM(BK264:BK266)</f>
        <v>0</v>
      </c>
    </row>
    <row r="264" spans="1:65" s="2" customFormat="1" ht="55.5" customHeight="1">
      <c r="A264" s="33"/>
      <c r="B264" s="34"/>
      <c r="C264" s="186" t="s">
        <v>438</v>
      </c>
      <c r="D264" s="186" t="s">
        <v>141</v>
      </c>
      <c r="E264" s="187" t="s">
        <v>439</v>
      </c>
      <c r="F264" s="188" t="s">
        <v>440</v>
      </c>
      <c r="G264" s="189" t="s">
        <v>179</v>
      </c>
      <c r="H264" s="190">
        <v>185.097</v>
      </c>
      <c r="I264" s="191"/>
      <c r="J264" s="192">
        <f>ROUND(I264*H264,2)</f>
        <v>0</v>
      </c>
      <c r="K264" s="193"/>
      <c r="L264" s="38"/>
      <c r="M264" s="194" t="s">
        <v>1</v>
      </c>
      <c r="N264" s="195" t="s">
        <v>40</v>
      </c>
      <c r="O264" s="70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145</v>
      </c>
      <c r="AT264" s="198" t="s">
        <v>141</v>
      </c>
      <c r="AU264" s="198" t="s">
        <v>85</v>
      </c>
      <c r="AY264" s="16" t="s">
        <v>139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6" t="s">
        <v>83</v>
      </c>
      <c r="BK264" s="199">
        <f>ROUND(I264*H264,2)</f>
        <v>0</v>
      </c>
      <c r="BL264" s="16" t="s">
        <v>145</v>
      </c>
      <c r="BM264" s="198" t="s">
        <v>441</v>
      </c>
    </row>
    <row r="265" spans="1:65" s="2" customFormat="1" ht="37.8" customHeight="1">
      <c r="A265" s="33"/>
      <c r="B265" s="34"/>
      <c r="C265" s="186" t="s">
        <v>442</v>
      </c>
      <c r="D265" s="186" t="s">
        <v>141</v>
      </c>
      <c r="E265" s="187" t="s">
        <v>443</v>
      </c>
      <c r="F265" s="188" t="s">
        <v>444</v>
      </c>
      <c r="G265" s="189" t="s">
        <v>179</v>
      </c>
      <c r="H265" s="190">
        <v>31.956</v>
      </c>
      <c r="I265" s="191"/>
      <c r="J265" s="192">
        <f>ROUND(I265*H265,2)</f>
        <v>0</v>
      </c>
      <c r="K265" s="193"/>
      <c r="L265" s="38"/>
      <c r="M265" s="194" t="s">
        <v>1</v>
      </c>
      <c r="N265" s="195" t="s">
        <v>40</v>
      </c>
      <c r="O265" s="70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145</v>
      </c>
      <c r="AT265" s="198" t="s">
        <v>141</v>
      </c>
      <c r="AU265" s="198" t="s">
        <v>85</v>
      </c>
      <c r="AY265" s="16" t="s">
        <v>139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83</v>
      </c>
      <c r="BK265" s="199">
        <f>ROUND(I265*H265,2)</f>
        <v>0</v>
      </c>
      <c r="BL265" s="16" t="s">
        <v>145</v>
      </c>
      <c r="BM265" s="198" t="s">
        <v>445</v>
      </c>
    </row>
    <row r="266" spans="2:51" s="13" customFormat="1" ht="10.2">
      <c r="B266" s="200"/>
      <c r="C266" s="201"/>
      <c r="D266" s="202" t="s">
        <v>147</v>
      </c>
      <c r="E266" s="203" t="s">
        <v>1</v>
      </c>
      <c r="F266" s="204" t="s">
        <v>446</v>
      </c>
      <c r="G266" s="201"/>
      <c r="H266" s="205">
        <v>31.956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147</v>
      </c>
      <c r="AU266" s="211" t="s">
        <v>85</v>
      </c>
      <c r="AV266" s="13" t="s">
        <v>85</v>
      </c>
      <c r="AW266" s="13" t="s">
        <v>32</v>
      </c>
      <c r="AX266" s="13" t="s">
        <v>83</v>
      </c>
      <c r="AY266" s="211" t="s">
        <v>139</v>
      </c>
    </row>
    <row r="267" spans="2:63" s="12" customFormat="1" ht="25.95" customHeight="1">
      <c r="B267" s="170"/>
      <c r="C267" s="171"/>
      <c r="D267" s="172" t="s">
        <v>74</v>
      </c>
      <c r="E267" s="173" t="s">
        <v>447</v>
      </c>
      <c r="F267" s="173" t="s">
        <v>448</v>
      </c>
      <c r="G267" s="171"/>
      <c r="H267" s="171"/>
      <c r="I267" s="174"/>
      <c r="J267" s="175">
        <f>BK267</f>
        <v>0</v>
      </c>
      <c r="K267" s="171"/>
      <c r="L267" s="176"/>
      <c r="M267" s="177"/>
      <c r="N267" s="178"/>
      <c r="O267" s="178"/>
      <c r="P267" s="179">
        <f>P268+P287+P295+P309+P311+P314+P316+P319+P321+P325+P335+P352+P365+P370</f>
        <v>0</v>
      </c>
      <c r="Q267" s="178"/>
      <c r="R267" s="179">
        <f>R268+R287+R295+R309+R311+R314+R316+R319+R321+R325+R335+R352+R365+R370</f>
        <v>4.503971149999999</v>
      </c>
      <c r="S267" s="178"/>
      <c r="T267" s="180">
        <f>T268+T287+T295+T309+T311+T314+T316+T319+T321+T325+T335+T352+T365+T370</f>
        <v>0.0512</v>
      </c>
      <c r="AR267" s="181" t="s">
        <v>85</v>
      </c>
      <c r="AT267" s="182" t="s">
        <v>74</v>
      </c>
      <c r="AU267" s="182" t="s">
        <v>75</v>
      </c>
      <c r="AY267" s="181" t="s">
        <v>139</v>
      </c>
      <c r="BK267" s="183">
        <f>BK268+BK287+BK295+BK309+BK311+BK314+BK316+BK319+BK321+BK325+BK335+BK352+BK365+BK370</f>
        <v>0</v>
      </c>
    </row>
    <row r="268" spans="2:63" s="12" customFormat="1" ht="22.8" customHeight="1">
      <c r="B268" s="170"/>
      <c r="C268" s="171"/>
      <c r="D268" s="172" t="s">
        <v>74</v>
      </c>
      <c r="E268" s="184" t="s">
        <v>449</v>
      </c>
      <c r="F268" s="184" t="s">
        <v>450</v>
      </c>
      <c r="G268" s="171"/>
      <c r="H268" s="171"/>
      <c r="I268" s="174"/>
      <c r="J268" s="185">
        <f>BK268</f>
        <v>0</v>
      </c>
      <c r="K268" s="171"/>
      <c r="L268" s="176"/>
      <c r="M268" s="177"/>
      <c r="N268" s="178"/>
      <c r="O268" s="178"/>
      <c r="P268" s="179">
        <f>SUM(P269:P286)</f>
        <v>0</v>
      </c>
      <c r="Q268" s="178"/>
      <c r="R268" s="179">
        <f>SUM(R269:R286)</f>
        <v>0.8588369999999999</v>
      </c>
      <c r="S268" s="178"/>
      <c r="T268" s="180">
        <f>SUM(T269:T286)</f>
        <v>0</v>
      </c>
      <c r="AR268" s="181" t="s">
        <v>85</v>
      </c>
      <c r="AT268" s="182" t="s">
        <v>74</v>
      </c>
      <c r="AU268" s="182" t="s">
        <v>83</v>
      </c>
      <c r="AY268" s="181" t="s">
        <v>139</v>
      </c>
      <c r="BK268" s="183">
        <f>SUM(BK269:BK286)</f>
        <v>0</v>
      </c>
    </row>
    <row r="269" spans="1:65" s="2" customFormat="1" ht="37.8" customHeight="1">
      <c r="A269" s="33"/>
      <c r="B269" s="34"/>
      <c r="C269" s="186" t="s">
        <v>451</v>
      </c>
      <c r="D269" s="186" t="s">
        <v>141</v>
      </c>
      <c r="E269" s="187" t="s">
        <v>452</v>
      </c>
      <c r="F269" s="188" t="s">
        <v>453</v>
      </c>
      <c r="G269" s="189" t="s">
        <v>144</v>
      </c>
      <c r="H269" s="190">
        <v>133</v>
      </c>
      <c r="I269" s="191"/>
      <c r="J269" s="192">
        <f>ROUND(I269*H269,2)</f>
        <v>0</v>
      </c>
      <c r="K269" s="193"/>
      <c r="L269" s="38"/>
      <c r="M269" s="194" t="s">
        <v>1</v>
      </c>
      <c r="N269" s="195" t="s">
        <v>40</v>
      </c>
      <c r="O269" s="70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8" t="s">
        <v>219</v>
      </c>
      <c r="AT269" s="198" t="s">
        <v>141</v>
      </c>
      <c r="AU269" s="198" t="s">
        <v>85</v>
      </c>
      <c r="AY269" s="16" t="s">
        <v>139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6" t="s">
        <v>83</v>
      </c>
      <c r="BK269" s="199">
        <f>ROUND(I269*H269,2)</f>
        <v>0</v>
      </c>
      <c r="BL269" s="16" t="s">
        <v>219</v>
      </c>
      <c r="BM269" s="198" t="s">
        <v>454</v>
      </c>
    </row>
    <row r="270" spans="2:51" s="13" customFormat="1" ht="10.2">
      <c r="B270" s="200"/>
      <c r="C270" s="201"/>
      <c r="D270" s="202" t="s">
        <v>147</v>
      </c>
      <c r="E270" s="203" t="s">
        <v>1</v>
      </c>
      <c r="F270" s="204" t="s">
        <v>455</v>
      </c>
      <c r="G270" s="201"/>
      <c r="H270" s="205">
        <v>66.5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147</v>
      </c>
      <c r="AU270" s="211" t="s">
        <v>85</v>
      </c>
      <c r="AV270" s="13" t="s">
        <v>85</v>
      </c>
      <c r="AW270" s="13" t="s">
        <v>32</v>
      </c>
      <c r="AX270" s="13" t="s">
        <v>75</v>
      </c>
      <c r="AY270" s="211" t="s">
        <v>139</v>
      </c>
    </row>
    <row r="271" spans="2:51" s="13" customFormat="1" ht="10.2">
      <c r="B271" s="200"/>
      <c r="C271" s="201"/>
      <c r="D271" s="202" t="s">
        <v>147</v>
      </c>
      <c r="E271" s="203" t="s">
        <v>1</v>
      </c>
      <c r="F271" s="204" t="s">
        <v>455</v>
      </c>
      <c r="G271" s="201"/>
      <c r="H271" s="205">
        <v>66.5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147</v>
      </c>
      <c r="AU271" s="211" t="s">
        <v>85</v>
      </c>
      <c r="AV271" s="13" t="s">
        <v>85</v>
      </c>
      <c r="AW271" s="13" t="s">
        <v>32</v>
      </c>
      <c r="AX271" s="13" t="s">
        <v>75</v>
      </c>
      <c r="AY271" s="211" t="s">
        <v>139</v>
      </c>
    </row>
    <row r="272" spans="2:51" s="14" customFormat="1" ht="10.2">
      <c r="B272" s="223"/>
      <c r="C272" s="224"/>
      <c r="D272" s="202" t="s">
        <v>147</v>
      </c>
      <c r="E272" s="225" t="s">
        <v>1</v>
      </c>
      <c r="F272" s="226" t="s">
        <v>247</v>
      </c>
      <c r="G272" s="224"/>
      <c r="H272" s="227">
        <v>133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AT272" s="233" t="s">
        <v>147</v>
      </c>
      <c r="AU272" s="233" t="s">
        <v>85</v>
      </c>
      <c r="AV272" s="14" t="s">
        <v>145</v>
      </c>
      <c r="AW272" s="14" t="s">
        <v>32</v>
      </c>
      <c r="AX272" s="14" t="s">
        <v>83</v>
      </c>
      <c r="AY272" s="233" t="s">
        <v>139</v>
      </c>
    </row>
    <row r="273" spans="1:65" s="2" customFormat="1" ht="33" customHeight="1">
      <c r="A273" s="33"/>
      <c r="B273" s="34"/>
      <c r="C273" s="186" t="s">
        <v>456</v>
      </c>
      <c r="D273" s="186" t="s">
        <v>141</v>
      </c>
      <c r="E273" s="187" t="s">
        <v>457</v>
      </c>
      <c r="F273" s="188" t="s">
        <v>458</v>
      </c>
      <c r="G273" s="189" t="s">
        <v>144</v>
      </c>
      <c r="H273" s="190">
        <v>11.75</v>
      </c>
      <c r="I273" s="191"/>
      <c r="J273" s="192">
        <f>ROUND(I273*H273,2)</f>
        <v>0</v>
      </c>
      <c r="K273" s="193"/>
      <c r="L273" s="38"/>
      <c r="M273" s="194" t="s">
        <v>1</v>
      </c>
      <c r="N273" s="195" t="s">
        <v>40</v>
      </c>
      <c r="O273" s="70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8" t="s">
        <v>219</v>
      </c>
      <c r="AT273" s="198" t="s">
        <v>141</v>
      </c>
      <c r="AU273" s="198" t="s">
        <v>85</v>
      </c>
      <c r="AY273" s="16" t="s">
        <v>139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6" t="s">
        <v>83</v>
      </c>
      <c r="BK273" s="199">
        <f>ROUND(I273*H273,2)</f>
        <v>0</v>
      </c>
      <c r="BL273" s="16" t="s">
        <v>219</v>
      </c>
      <c r="BM273" s="198" t="s">
        <v>459</v>
      </c>
    </row>
    <row r="274" spans="2:51" s="13" customFormat="1" ht="10.2">
      <c r="B274" s="200"/>
      <c r="C274" s="201"/>
      <c r="D274" s="202" t="s">
        <v>147</v>
      </c>
      <c r="E274" s="203" t="s">
        <v>1</v>
      </c>
      <c r="F274" s="204" t="s">
        <v>460</v>
      </c>
      <c r="G274" s="201"/>
      <c r="H274" s="205">
        <v>11.75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147</v>
      </c>
      <c r="AU274" s="211" t="s">
        <v>85</v>
      </c>
      <c r="AV274" s="13" t="s">
        <v>85</v>
      </c>
      <c r="AW274" s="13" t="s">
        <v>32</v>
      </c>
      <c r="AX274" s="13" t="s">
        <v>83</v>
      </c>
      <c r="AY274" s="211" t="s">
        <v>139</v>
      </c>
    </row>
    <row r="275" spans="1:65" s="2" customFormat="1" ht="16.5" customHeight="1">
      <c r="A275" s="33"/>
      <c r="B275" s="34"/>
      <c r="C275" s="212" t="s">
        <v>461</v>
      </c>
      <c r="D275" s="212" t="s">
        <v>188</v>
      </c>
      <c r="E275" s="213" t="s">
        <v>462</v>
      </c>
      <c r="F275" s="214" t="s">
        <v>463</v>
      </c>
      <c r="G275" s="215" t="s">
        <v>179</v>
      </c>
      <c r="H275" s="216">
        <v>0.039</v>
      </c>
      <c r="I275" s="217"/>
      <c r="J275" s="218">
        <f>ROUND(I275*H275,2)</f>
        <v>0</v>
      </c>
      <c r="K275" s="219"/>
      <c r="L275" s="220"/>
      <c r="M275" s="221" t="s">
        <v>1</v>
      </c>
      <c r="N275" s="222" t="s">
        <v>40</v>
      </c>
      <c r="O275" s="70"/>
      <c r="P275" s="196">
        <f>O275*H275</f>
        <v>0</v>
      </c>
      <c r="Q275" s="196">
        <v>1</v>
      </c>
      <c r="R275" s="196">
        <f>Q275*H275</f>
        <v>0.039</v>
      </c>
      <c r="S275" s="196">
        <v>0</v>
      </c>
      <c r="T275" s="197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8" t="s">
        <v>304</v>
      </c>
      <c r="AT275" s="198" t="s">
        <v>188</v>
      </c>
      <c r="AU275" s="198" t="s">
        <v>85</v>
      </c>
      <c r="AY275" s="16" t="s">
        <v>139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6" t="s">
        <v>83</v>
      </c>
      <c r="BK275" s="199">
        <f>ROUND(I275*H275,2)</f>
        <v>0</v>
      </c>
      <c r="BL275" s="16" t="s">
        <v>219</v>
      </c>
      <c r="BM275" s="198" t="s">
        <v>464</v>
      </c>
    </row>
    <row r="276" spans="2:51" s="13" customFormat="1" ht="10.2">
      <c r="B276" s="200"/>
      <c r="C276" s="201"/>
      <c r="D276" s="202" t="s">
        <v>147</v>
      </c>
      <c r="E276" s="203" t="s">
        <v>1</v>
      </c>
      <c r="F276" s="204" t="s">
        <v>465</v>
      </c>
      <c r="G276" s="201"/>
      <c r="H276" s="205">
        <v>0.039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147</v>
      </c>
      <c r="AU276" s="211" t="s">
        <v>85</v>
      </c>
      <c r="AV276" s="13" t="s">
        <v>85</v>
      </c>
      <c r="AW276" s="13" t="s">
        <v>32</v>
      </c>
      <c r="AX276" s="13" t="s">
        <v>83</v>
      </c>
      <c r="AY276" s="211" t="s">
        <v>139</v>
      </c>
    </row>
    <row r="277" spans="1:65" s="2" customFormat="1" ht="24.15" customHeight="1">
      <c r="A277" s="33"/>
      <c r="B277" s="34"/>
      <c r="C277" s="186" t="s">
        <v>466</v>
      </c>
      <c r="D277" s="186" t="s">
        <v>141</v>
      </c>
      <c r="E277" s="187" t="s">
        <v>467</v>
      </c>
      <c r="F277" s="188" t="s">
        <v>468</v>
      </c>
      <c r="G277" s="189" t="s">
        <v>144</v>
      </c>
      <c r="H277" s="190">
        <v>66.5</v>
      </c>
      <c r="I277" s="191"/>
      <c r="J277" s="192">
        <f>ROUND(I277*H277,2)</f>
        <v>0</v>
      </c>
      <c r="K277" s="193"/>
      <c r="L277" s="38"/>
      <c r="M277" s="194" t="s">
        <v>1</v>
      </c>
      <c r="N277" s="195" t="s">
        <v>40</v>
      </c>
      <c r="O277" s="70"/>
      <c r="P277" s="196">
        <f>O277*H277</f>
        <v>0</v>
      </c>
      <c r="Q277" s="196">
        <v>0.0004</v>
      </c>
      <c r="R277" s="196">
        <f>Q277*H277</f>
        <v>0.026600000000000002</v>
      </c>
      <c r="S277" s="196">
        <v>0</v>
      </c>
      <c r="T277" s="19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219</v>
      </c>
      <c r="AT277" s="198" t="s">
        <v>141</v>
      </c>
      <c r="AU277" s="198" t="s">
        <v>85</v>
      </c>
      <c r="AY277" s="16" t="s">
        <v>139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6" t="s">
        <v>83</v>
      </c>
      <c r="BK277" s="199">
        <f>ROUND(I277*H277,2)</f>
        <v>0</v>
      </c>
      <c r="BL277" s="16" t="s">
        <v>219</v>
      </c>
      <c r="BM277" s="198" t="s">
        <v>469</v>
      </c>
    </row>
    <row r="278" spans="1:65" s="2" customFormat="1" ht="24.15" customHeight="1">
      <c r="A278" s="33"/>
      <c r="B278" s="34"/>
      <c r="C278" s="186" t="s">
        <v>470</v>
      </c>
      <c r="D278" s="186" t="s">
        <v>141</v>
      </c>
      <c r="E278" s="187" t="s">
        <v>471</v>
      </c>
      <c r="F278" s="188" t="s">
        <v>472</v>
      </c>
      <c r="G278" s="189" t="s">
        <v>144</v>
      </c>
      <c r="H278" s="190">
        <v>11.75</v>
      </c>
      <c r="I278" s="191"/>
      <c r="J278" s="192">
        <f>ROUND(I278*H278,2)</f>
        <v>0</v>
      </c>
      <c r="K278" s="193"/>
      <c r="L278" s="38"/>
      <c r="M278" s="194" t="s">
        <v>1</v>
      </c>
      <c r="N278" s="195" t="s">
        <v>40</v>
      </c>
      <c r="O278" s="70"/>
      <c r="P278" s="196">
        <f>O278*H278</f>
        <v>0</v>
      </c>
      <c r="Q278" s="196">
        <v>0.0004</v>
      </c>
      <c r="R278" s="196">
        <f>Q278*H278</f>
        <v>0.0047</v>
      </c>
      <c r="S278" s="196">
        <v>0</v>
      </c>
      <c r="T278" s="19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8" t="s">
        <v>219</v>
      </c>
      <c r="AT278" s="198" t="s">
        <v>141</v>
      </c>
      <c r="AU278" s="198" t="s">
        <v>85</v>
      </c>
      <c r="AY278" s="16" t="s">
        <v>139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6" t="s">
        <v>83</v>
      </c>
      <c r="BK278" s="199">
        <f>ROUND(I278*H278,2)</f>
        <v>0</v>
      </c>
      <c r="BL278" s="16" t="s">
        <v>219</v>
      </c>
      <c r="BM278" s="198" t="s">
        <v>473</v>
      </c>
    </row>
    <row r="279" spans="1:65" s="2" customFormat="1" ht="44.25" customHeight="1">
      <c r="A279" s="33"/>
      <c r="B279" s="34"/>
      <c r="C279" s="212" t="s">
        <v>474</v>
      </c>
      <c r="D279" s="212" t="s">
        <v>188</v>
      </c>
      <c r="E279" s="213" t="s">
        <v>475</v>
      </c>
      <c r="F279" s="214" t="s">
        <v>476</v>
      </c>
      <c r="G279" s="215" t="s">
        <v>144</v>
      </c>
      <c r="H279" s="216">
        <v>93.9</v>
      </c>
      <c r="I279" s="217"/>
      <c r="J279" s="218">
        <f>ROUND(I279*H279,2)</f>
        <v>0</v>
      </c>
      <c r="K279" s="219"/>
      <c r="L279" s="220"/>
      <c r="M279" s="221" t="s">
        <v>1</v>
      </c>
      <c r="N279" s="222" t="s">
        <v>40</v>
      </c>
      <c r="O279" s="70"/>
      <c r="P279" s="196">
        <f>O279*H279</f>
        <v>0</v>
      </c>
      <c r="Q279" s="196">
        <v>0.0044</v>
      </c>
      <c r="R279" s="196">
        <f>Q279*H279</f>
        <v>0.41316</v>
      </c>
      <c r="S279" s="196">
        <v>0</v>
      </c>
      <c r="T279" s="19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8" t="s">
        <v>304</v>
      </c>
      <c r="AT279" s="198" t="s">
        <v>188</v>
      </c>
      <c r="AU279" s="198" t="s">
        <v>85</v>
      </c>
      <c r="AY279" s="16" t="s">
        <v>139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6" t="s">
        <v>83</v>
      </c>
      <c r="BK279" s="199">
        <f>ROUND(I279*H279,2)</f>
        <v>0</v>
      </c>
      <c r="BL279" s="16" t="s">
        <v>219</v>
      </c>
      <c r="BM279" s="198" t="s">
        <v>477</v>
      </c>
    </row>
    <row r="280" spans="2:51" s="13" customFormat="1" ht="10.2">
      <c r="B280" s="200"/>
      <c r="C280" s="201"/>
      <c r="D280" s="202" t="s">
        <v>147</v>
      </c>
      <c r="E280" s="203" t="s">
        <v>1</v>
      </c>
      <c r="F280" s="204" t="s">
        <v>478</v>
      </c>
      <c r="G280" s="201"/>
      <c r="H280" s="205">
        <v>78.25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147</v>
      </c>
      <c r="AU280" s="211" t="s">
        <v>85</v>
      </c>
      <c r="AV280" s="13" t="s">
        <v>85</v>
      </c>
      <c r="AW280" s="13" t="s">
        <v>32</v>
      </c>
      <c r="AX280" s="13" t="s">
        <v>83</v>
      </c>
      <c r="AY280" s="211" t="s">
        <v>139</v>
      </c>
    </row>
    <row r="281" spans="2:51" s="13" customFormat="1" ht="10.2">
      <c r="B281" s="200"/>
      <c r="C281" s="201"/>
      <c r="D281" s="202" t="s">
        <v>147</v>
      </c>
      <c r="E281" s="201"/>
      <c r="F281" s="204" t="s">
        <v>479</v>
      </c>
      <c r="G281" s="201"/>
      <c r="H281" s="205">
        <v>93.9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147</v>
      </c>
      <c r="AU281" s="211" t="s">
        <v>85</v>
      </c>
      <c r="AV281" s="13" t="s">
        <v>85</v>
      </c>
      <c r="AW281" s="13" t="s">
        <v>4</v>
      </c>
      <c r="AX281" s="13" t="s">
        <v>83</v>
      </c>
      <c r="AY281" s="211" t="s">
        <v>139</v>
      </c>
    </row>
    <row r="282" spans="1:65" s="2" customFormat="1" ht="37.8" customHeight="1">
      <c r="A282" s="33"/>
      <c r="B282" s="34"/>
      <c r="C282" s="186" t="s">
        <v>480</v>
      </c>
      <c r="D282" s="186" t="s">
        <v>141</v>
      </c>
      <c r="E282" s="187" t="s">
        <v>481</v>
      </c>
      <c r="F282" s="188" t="s">
        <v>482</v>
      </c>
      <c r="G282" s="189" t="s">
        <v>144</v>
      </c>
      <c r="H282" s="190">
        <v>66.5</v>
      </c>
      <c r="I282" s="191"/>
      <c r="J282" s="192">
        <f>ROUND(I282*H282,2)</f>
        <v>0</v>
      </c>
      <c r="K282" s="193"/>
      <c r="L282" s="38"/>
      <c r="M282" s="194" t="s">
        <v>1</v>
      </c>
      <c r="N282" s="195" t="s">
        <v>40</v>
      </c>
      <c r="O282" s="70"/>
      <c r="P282" s="196">
        <f>O282*H282</f>
        <v>0</v>
      </c>
      <c r="Q282" s="196">
        <v>0.0004</v>
      </c>
      <c r="R282" s="196">
        <f>Q282*H282</f>
        <v>0.026600000000000002</v>
      </c>
      <c r="S282" s="196">
        <v>0</v>
      </c>
      <c r="T282" s="19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8" t="s">
        <v>219</v>
      </c>
      <c r="AT282" s="198" t="s">
        <v>141</v>
      </c>
      <c r="AU282" s="198" t="s">
        <v>85</v>
      </c>
      <c r="AY282" s="16" t="s">
        <v>139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6" t="s">
        <v>83</v>
      </c>
      <c r="BK282" s="199">
        <f>ROUND(I282*H282,2)</f>
        <v>0</v>
      </c>
      <c r="BL282" s="16" t="s">
        <v>219</v>
      </c>
      <c r="BM282" s="198" t="s">
        <v>483</v>
      </c>
    </row>
    <row r="283" spans="1:65" s="2" customFormat="1" ht="24.15" customHeight="1">
      <c r="A283" s="33"/>
      <c r="B283" s="34"/>
      <c r="C283" s="212" t="s">
        <v>484</v>
      </c>
      <c r="D283" s="212" t="s">
        <v>188</v>
      </c>
      <c r="E283" s="213" t="s">
        <v>485</v>
      </c>
      <c r="F283" s="214" t="s">
        <v>486</v>
      </c>
      <c r="G283" s="215" t="s">
        <v>144</v>
      </c>
      <c r="H283" s="216">
        <v>77.506</v>
      </c>
      <c r="I283" s="217"/>
      <c r="J283" s="218">
        <f>ROUND(I283*H283,2)</f>
        <v>0</v>
      </c>
      <c r="K283" s="219"/>
      <c r="L283" s="220"/>
      <c r="M283" s="221" t="s">
        <v>1</v>
      </c>
      <c r="N283" s="222" t="s">
        <v>40</v>
      </c>
      <c r="O283" s="70"/>
      <c r="P283" s="196">
        <f>O283*H283</f>
        <v>0</v>
      </c>
      <c r="Q283" s="196">
        <v>0.0045</v>
      </c>
      <c r="R283" s="196">
        <f>Q283*H283</f>
        <v>0.34877699999999995</v>
      </c>
      <c r="S283" s="196">
        <v>0</v>
      </c>
      <c r="T283" s="19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8" t="s">
        <v>304</v>
      </c>
      <c r="AT283" s="198" t="s">
        <v>188</v>
      </c>
      <c r="AU283" s="198" t="s">
        <v>85</v>
      </c>
      <c r="AY283" s="16" t="s">
        <v>139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6" t="s">
        <v>83</v>
      </c>
      <c r="BK283" s="199">
        <f>ROUND(I283*H283,2)</f>
        <v>0</v>
      </c>
      <c r="BL283" s="16" t="s">
        <v>219</v>
      </c>
      <c r="BM283" s="198" t="s">
        <v>487</v>
      </c>
    </row>
    <row r="284" spans="2:51" s="13" customFormat="1" ht="10.2">
      <c r="B284" s="200"/>
      <c r="C284" s="201"/>
      <c r="D284" s="202" t="s">
        <v>147</v>
      </c>
      <c r="E284" s="203" t="s">
        <v>1</v>
      </c>
      <c r="F284" s="204" t="s">
        <v>488</v>
      </c>
      <c r="G284" s="201"/>
      <c r="H284" s="205">
        <v>66.5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147</v>
      </c>
      <c r="AU284" s="211" t="s">
        <v>85</v>
      </c>
      <c r="AV284" s="13" t="s">
        <v>85</v>
      </c>
      <c r="AW284" s="13" t="s">
        <v>32</v>
      </c>
      <c r="AX284" s="13" t="s">
        <v>83</v>
      </c>
      <c r="AY284" s="211" t="s">
        <v>139</v>
      </c>
    </row>
    <row r="285" spans="2:51" s="13" customFormat="1" ht="10.2">
      <c r="B285" s="200"/>
      <c r="C285" s="201"/>
      <c r="D285" s="202" t="s">
        <v>147</v>
      </c>
      <c r="E285" s="201"/>
      <c r="F285" s="204" t="s">
        <v>489</v>
      </c>
      <c r="G285" s="201"/>
      <c r="H285" s="205">
        <v>77.506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147</v>
      </c>
      <c r="AU285" s="211" t="s">
        <v>85</v>
      </c>
      <c r="AV285" s="13" t="s">
        <v>85</v>
      </c>
      <c r="AW285" s="13" t="s">
        <v>4</v>
      </c>
      <c r="AX285" s="13" t="s">
        <v>83</v>
      </c>
      <c r="AY285" s="211" t="s">
        <v>139</v>
      </c>
    </row>
    <row r="286" spans="1:65" s="2" customFormat="1" ht="49.05" customHeight="1">
      <c r="A286" s="33"/>
      <c r="B286" s="34"/>
      <c r="C286" s="186" t="s">
        <v>490</v>
      </c>
      <c r="D286" s="186" t="s">
        <v>141</v>
      </c>
      <c r="E286" s="187" t="s">
        <v>491</v>
      </c>
      <c r="F286" s="188" t="s">
        <v>492</v>
      </c>
      <c r="G286" s="189" t="s">
        <v>493</v>
      </c>
      <c r="H286" s="234"/>
      <c r="I286" s="191"/>
      <c r="J286" s="192">
        <f>ROUND(I286*H286,2)</f>
        <v>0</v>
      </c>
      <c r="K286" s="193"/>
      <c r="L286" s="38"/>
      <c r="M286" s="194" t="s">
        <v>1</v>
      </c>
      <c r="N286" s="195" t="s">
        <v>40</v>
      </c>
      <c r="O286" s="70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8" t="s">
        <v>219</v>
      </c>
      <c r="AT286" s="198" t="s">
        <v>141</v>
      </c>
      <c r="AU286" s="198" t="s">
        <v>85</v>
      </c>
      <c r="AY286" s="16" t="s">
        <v>139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6" t="s">
        <v>83</v>
      </c>
      <c r="BK286" s="199">
        <f>ROUND(I286*H286,2)</f>
        <v>0</v>
      </c>
      <c r="BL286" s="16" t="s">
        <v>219</v>
      </c>
      <c r="BM286" s="198" t="s">
        <v>494</v>
      </c>
    </row>
    <row r="287" spans="2:63" s="12" customFormat="1" ht="22.8" customHeight="1">
      <c r="B287" s="170"/>
      <c r="C287" s="171"/>
      <c r="D287" s="172" t="s">
        <v>74</v>
      </c>
      <c r="E287" s="184" t="s">
        <v>495</v>
      </c>
      <c r="F287" s="184" t="s">
        <v>496</v>
      </c>
      <c r="G287" s="171"/>
      <c r="H287" s="171"/>
      <c r="I287" s="174"/>
      <c r="J287" s="185">
        <f>BK287</f>
        <v>0</v>
      </c>
      <c r="K287" s="171"/>
      <c r="L287" s="176"/>
      <c r="M287" s="177"/>
      <c r="N287" s="178"/>
      <c r="O287" s="178"/>
      <c r="P287" s="179">
        <f>SUM(P288:P294)</f>
        <v>0</v>
      </c>
      <c r="Q287" s="178"/>
      <c r="R287" s="179">
        <f>SUM(R288:R294)</f>
        <v>0.15516139999999998</v>
      </c>
      <c r="S287" s="178"/>
      <c r="T287" s="180">
        <f>SUM(T288:T294)</f>
        <v>0</v>
      </c>
      <c r="AR287" s="181" t="s">
        <v>85</v>
      </c>
      <c r="AT287" s="182" t="s">
        <v>74</v>
      </c>
      <c r="AU287" s="182" t="s">
        <v>83</v>
      </c>
      <c r="AY287" s="181" t="s">
        <v>139</v>
      </c>
      <c r="BK287" s="183">
        <f>SUM(BK288:BK294)</f>
        <v>0</v>
      </c>
    </row>
    <row r="288" spans="1:65" s="2" customFormat="1" ht="55.5" customHeight="1">
      <c r="A288" s="33"/>
      <c r="B288" s="34"/>
      <c r="C288" s="186" t="s">
        <v>497</v>
      </c>
      <c r="D288" s="186" t="s">
        <v>141</v>
      </c>
      <c r="E288" s="187" t="s">
        <v>498</v>
      </c>
      <c r="F288" s="188" t="s">
        <v>499</v>
      </c>
      <c r="G288" s="189" t="s">
        <v>144</v>
      </c>
      <c r="H288" s="190">
        <v>41.5</v>
      </c>
      <c r="I288" s="191"/>
      <c r="J288" s="192">
        <f>ROUND(I288*H288,2)</f>
        <v>0</v>
      </c>
      <c r="K288" s="193"/>
      <c r="L288" s="38"/>
      <c r="M288" s="194" t="s">
        <v>1</v>
      </c>
      <c r="N288" s="195" t="s">
        <v>40</v>
      </c>
      <c r="O288" s="70"/>
      <c r="P288" s="196">
        <f>O288*H288</f>
        <v>0</v>
      </c>
      <c r="Q288" s="196">
        <v>0.0001</v>
      </c>
      <c r="R288" s="196">
        <f>Q288*H288</f>
        <v>0.00415</v>
      </c>
      <c r="S288" s="196">
        <v>0</v>
      </c>
      <c r="T288" s="19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8" t="s">
        <v>219</v>
      </c>
      <c r="AT288" s="198" t="s">
        <v>141</v>
      </c>
      <c r="AU288" s="198" t="s">
        <v>85</v>
      </c>
      <c r="AY288" s="16" t="s">
        <v>139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6" t="s">
        <v>83</v>
      </c>
      <c r="BK288" s="199">
        <f>ROUND(I288*H288,2)</f>
        <v>0</v>
      </c>
      <c r="BL288" s="16" t="s">
        <v>219</v>
      </c>
      <c r="BM288" s="198" t="s">
        <v>500</v>
      </c>
    </row>
    <row r="289" spans="2:51" s="13" customFormat="1" ht="10.2">
      <c r="B289" s="200"/>
      <c r="C289" s="201"/>
      <c r="D289" s="202" t="s">
        <v>147</v>
      </c>
      <c r="E289" s="203" t="s">
        <v>1</v>
      </c>
      <c r="F289" s="204" t="s">
        <v>501</v>
      </c>
      <c r="G289" s="201"/>
      <c r="H289" s="205">
        <v>41.5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147</v>
      </c>
      <c r="AU289" s="211" t="s">
        <v>85</v>
      </c>
      <c r="AV289" s="13" t="s">
        <v>85</v>
      </c>
      <c r="AW289" s="13" t="s">
        <v>32</v>
      </c>
      <c r="AX289" s="13" t="s">
        <v>83</v>
      </c>
      <c r="AY289" s="211" t="s">
        <v>139</v>
      </c>
    </row>
    <row r="290" spans="1:65" s="2" customFormat="1" ht="37.8" customHeight="1">
      <c r="A290" s="33"/>
      <c r="B290" s="34"/>
      <c r="C290" s="212" t="s">
        <v>502</v>
      </c>
      <c r="D290" s="212" t="s">
        <v>188</v>
      </c>
      <c r="E290" s="213" t="s">
        <v>503</v>
      </c>
      <c r="F290" s="214" t="s">
        <v>504</v>
      </c>
      <c r="G290" s="215" t="s">
        <v>144</v>
      </c>
      <c r="H290" s="216">
        <v>77.506</v>
      </c>
      <c r="I290" s="217"/>
      <c r="J290" s="218">
        <f>ROUND(I290*H290,2)</f>
        <v>0</v>
      </c>
      <c r="K290" s="219"/>
      <c r="L290" s="220"/>
      <c r="M290" s="221" t="s">
        <v>1</v>
      </c>
      <c r="N290" s="222" t="s">
        <v>40</v>
      </c>
      <c r="O290" s="70"/>
      <c r="P290" s="196">
        <f>O290*H290</f>
        <v>0</v>
      </c>
      <c r="Q290" s="196">
        <v>0.0019</v>
      </c>
      <c r="R290" s="196">
        <f>Q290*H290</f>
        <v>0.1472614</v>
      </c>
      <c r="S290" s="196">
        <v>0</v>
      </c>
      <c r="T290" s="197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98" t="s">
        <v>304</v>
      </c>
      <c r="AT290" s="198" t="s">
        <v>188</v>
      </c>
      <c r="AU290" s="198" t="s">
        <v>85</v>
      </c>
      <c r="AY290" s="16" t="s">
        <v>139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6" t="s">
        <v>83</v>
      </c>
      <c r="BK290" s="199">
        <f>ROUND(I290*H290,2)</f>
        <v>0</v>
      </c>
      <c r="BL290" s="16" t="s">
        <v>219</v>
      </c>
      <c r="BM290" s="198" t="s">
        <v>505</v>
      </c>
    </row>
    <row r="291" spans="2:51" s="13" customFormat="1" ht="10.2">
      <c r="B291" s="200"/>
      <c r="C291" s="201"/>
      <c r="D291" s="202" t="s">
        <v>147</v>
      </c>
      <c r="E291" s="203" t="s">
        <v>1</v>
      </c>
      <c r="F291" s="204" t="s">
        <v>506</v>
      </c>
      <c r="G291" s="201"/>
      <c r="H291" s="205">
        <v>66.5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147</v>
      </c>
      <c r="AU291" s="211" t="s">
        <v>85</v>
      </c>
      <c r="AV291" s="13" t="s">
        <v>85</v>
      </c>
      <c r="AW291" s="13" t="s">
        <v>32</v>
      </c>
      <c r="AX291" s="13" t="s">
        <v>83</v>
      </c>
      <c r="AY291" s="211" t="s">
        <v>139</v>
      </c>
    </row>
    <row r="292" spans="2:51" s="13" customFormat="1" ht="10.2">
      <c r="B292" s="200"/>
      <c r="C292" s="201"/>
      <c r="D292" s="202" t="s">
        <v>147</v>
      </c>
      <c r="E292" s="201"/>
      <c r="F292" s="204" t="s">
        <v>489</v>
      </c>
      <c r="G292" s="201"/>
      <c r="H292" s="205">
        <v>77.506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147</v>
      </c>
      <c r="AU292" s="211" t="s">
        <v>85</v>
      </c>
      <c r="AV292" s="13" t="s">
        <v>85</v>
      </c>
      <c r="AW292" s="13" t="s">
        <v>4</v>
      </c>
      <c r="AX292" s="13" t="s">
        <v>83</v>
      </c>
      <c r="AY292" s="211" t="s">
        <v>139</v>
      </c>
    </row>
    <row r="293" spans="1:65" s="2" customFormat="1" ht="55.5" customHeight="1">
      <c r="A293" s="33"/>
      <c r="B293" s="34"/>
      <c r="C293" s="186" t="s">
        <v>507</v>
      </c>
      <c r="D293" s="186" t="s">
        <v>141</v>
      </c>
      <c r="E293" s="187" t="s">
        <v>508</v>
      </c>
      <c r="F293" s="188" t="s">
        <v>509</v>
      </c>
      <c r="G293" s="189" t="s">
        <v>144</v>
      </c>
      <c r="H293" s="190">
        <v>25</v>
      </c>
      <c r="I293" s="191"/>
      <c r="J293" s="192">
        <f>ROUND(I293*H293,2)</f>
        <v>0</v>
      </c>
      <c r="K293" s="193"/>
      <c r="L293" s="38"/>
      <c r="M293" s="194" t="s">
        <v>1</v>
      </c>
      <c r="N293" s="195" t="s">
        <v>40</v>
      </c>
      <c r="O293" s="70"/>
      <c r="P293" s="196">
        <f>O293*H293</f>
        <v>0</v>
      </c>
      <c r="Q293" s="196">
        <v>0.00015</v>
      </c>
      <c r="R293" s="196">
        <f>Q293*H293</f>
        <v>0.00375</v>
      </c>
      <c r="S293" s="196">
        <v>0</v>
      </c>
      <c r="T293" s="19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8" t="s">
        <v>219</v>
      </c>
      <c r="AT293" s="198" t="s">
        <v>141</v>
      </c>
      <c r="AU293" s="198" t="s">
        <v>85</v>
      </c>
      <c r="AY293" s="16" t="s">
        <v>139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6" t="s">
        <v>83</v>
      </c>
      <c r="BK293" s="199">
        <f>ROUND(I293*H293,2)</f>
        <v>0</v>
      </c>
      <c r="BL293" s="16" t="s">
        <v>219</v>
      </c>
      <c r="BM293" s="198" t="s">
        <v>510</v>
      </c>
    </row>
    <row r="294" spans="2:51" s="13" customFormat="1" ht="10.2">
      <c r="B294" s="200"/>
      <c r="C294" s="201"/>
      <c r="D294" s="202" t="s">
        <v>147</v>
      </c>
      <c r="E294" s="203" t="s">
        <v>1</v>
      </c>
      <c r="F294" s="204" t="s">
        <v>511</v>
      </c>
      <c r="G294" s="201"/>
      <c r="H294" s="205">
        <v>25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147</v>
      </c>
      <c r="AU294" s="211" t="s">
        <v>85</v>
      </c>
      <c r="AV294" s="13" t="s">
        <v>85</v>
      </c>
      <c r="AW294" s="13" t="s">
        <v>32</v>
      </c>
      <c r="AX294" s="13" t="s">
        <v>83</v>
      </c>
      <c r="AY294" s="211" t="s">
        <v>139</v>
      </c>
    </row>
    <row r="295" spans="2:63" s="12" customFormat="1" ht="22.8" customHeight="1">
      <c r="B295" s="170"/>
      <c r="C295" s="171"/>
      <c r="D295" s="172" t="s">
        <v>74</v>
      </c>
      <c r="E295" s="184" t="s">
        <v>512</v>
      </c>
      <c r="F295" s="184" t="s">
        <v>513</v>
      </c>
      <c r="G295" s="171"/>
      <c r="H295" s="171"/>
      <c r="I295" s="174"/>
      <c r="J295" s="185">
        <f>BK295</f>
        <v>0</v>
      </c>
      <c r="K295" s="171"/>
      <c r="L295" s="176"/>
      <c r="M295" s="177"/>
      <c r="N295" s="178"/>
      <c r="O295" s="178"/>
      <c r="P295" s="179">
        <f>SUM(P296:P308)</f>
        <v>0</v>
      </c>
      <c r="Q295" s="178"/>
      <c r="R295" s="179">
        <f>SUM(R296:R308)</f>
        <v>0.45332074999999994</v>
      </c>
      <c r="S295" s="178"/>
      <c r="T295" s="180">
        <f>SUM(T296:T308)</f>
        <v>0</v>
      </c>
      <c r="AR295" s="181" t="s">
        <v>85</v>
      </c>
      <c r="AT295" s="182" t="s">
        <v>74</v>
      </c>
      <c r="AU295" s="182" t="s">
        <v>83</v>
      </c>
      <c r="AY295" s="181" t="s">
        <v>139</v>
      </c>
      <c r="BK295" s="183">
        <f>SUM(BK296:BK308)</f>
        <v>0</v>
      </c>
    </row>
    <row r="296" spans="1:65" s="2" customFormat="1" ht="37.8" customHeight="1">
      <c r="A296" s="33"/>
      <c r="B296" s="34"/>
      <c r="C296" s="186" t="s">
        <v>514</v>
      </c>
      <c r="D296" s="186" t="s">
        <v>141</v>
      </c>
      <c r="E296" s="187" t="s">
        <v>515</v>
      </c>
      <c r="F296" s="188" t="s">
        <v>516</v>
      </c>
      <c r="G296" s="189" t="s">
        <v>144</v>
      </c>
      <c r="H296" s="190">
        <v>25.56</v>
      </c>
      <c r="I296" s="191"/>
      <c r="J296" s="192">
        <f>ROUND(I296*H296,2)</f>
        <v>0</v>
      </c>
      <c r="K296" s="193"/>
      <c r="L296" s="38"/>
      <c r="M296" s="194" t="s">
        <v>1</v>
      </c>
      <c r="N296" s="195" t="s">
        <v>40</v>
      </c>
      <c r="O296" s="70"/>
      <c r="P296" s="196">
        <f>O296*H296</f>
        <v>0</v>
      </c>
      <c r="Q296" s="196">
        <v>0.006</v>
      </c>
      <c r="R296" s="196">
        <f>Q296*H296</f>
        <v>0.15336</v>
      </c>
      <c r="S296" s="196">
        <v>0</v>
      </c>
      <c r="T296" s="19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8" t="s">
        <v>219</v>
      </c>
      <c r="AT296" s="198" t="s">
        <v>141</v>
      </c>
      <c r="AU296" s="198" t="s">
        <v>85</v>
      </c>
      <c r="AY296" s="16" t="s">
        <v>139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6" t="s">
        <v>83</v>
      </c>
      <c r="BK296" s="199">
        <f>ROUND(I296*H296,2)</f>
        <v>0</v>
      </c>
      <c r="BL296" s="16" t="s">
        <v>219</v>
      </c>
      <c r="BM296" s="198" t="s">
        <v>517</v>
      </c>
    </row>
    <row r="297" spans="2:51" s="13" customFormat="1" ht="10.2">
      <c r="B297" s="200"/>
      <c r="C297" s="201"/>
      <c r="D297" s="202" t="s">
        <v>147</v>
      </c>
      <c r="E297" s="203" t="s">
        <v>1</v>
      </c>
      <c r="F297" s="204" t="s">
        <v>518</v>
      </c>
      <c r="G297" s="201"/>
      <c r="H297" s="205">
        <v>13.845</v>
      </c>
      <c r="I297" s="206"/>
      <c r="J297" s="201"/>
      <c r="K297" s="201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147</v>
      </c>
      <c r="AU297" s="211" t="s">
        <v>85</v>
      </c>
      <c r="AV297" s="13" t="s">
        <v>85</v>
      </c>
      <c r="AW297" s="13" t="s">
        <v>32</v>
      </c>
      <c r="AX297" s="13" t="s">
        <v>75</v>
      </c>
      <c r="AY297" s="211" t="s">
        <v>139</v>
      </c>
    </row>
    <row r="298" spans="2:51" s="13" customFormat="1" ht="10.2">
      <c r="B298" s="200"/>
      <c r="C298" s="201"/>
      <c r="D298" s="202" t="s">
        <v>147</v>
      </c>
      <c r="E298" s="203" t="s">
        <v>1</v>
      </c>
      <c r="F298" s="204" t="s">
        <v>519</v>
      </c>
      <c r="G298" s="201"/>
      <c r="H298" s="205">
        <v>11.715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147</v>
      </c>
      <c r="AU298" s="211" t="s">
        <v>85</v>
      </c>
      <c r="AV298" s="13" t="s">
        <v>85</v>
      </c>
      <c r="AW298" s="13" t="s">
        <v>32</v>
      </c>
      <c r="AX298" s="13" t="s">
        <v>75</v>
      </c>
      <c r="AY298" s="211" t="s">
        <v>139</v>
      </c>
    </row>
    <row r="299" spans="2:51" s="14" customFormat="1" ht="10.2">
      <c r="B299" s="223"/>
      <c r="C299" s="224"/>
      <c r="D299" s="202" t="s">
        <v>147</v>
      </c>
      <c r="E299" s="225" t="s">
        <v>1</v>
      </c>
      <c r="F299" s="226" t="s">
        <v>247</v>
      </c>
      <c r="G299" s="224"/>
      <c r="H299" s="227">
        <v>25.560000000000002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147</v>
      </c>
      <c r="AU299" s="233" t="s">
        <v>85</v>
      </c>
      <c r="AV299" s="14" t="s">
        <v>145</v>
      </c>
      <c r="AW299" s="14" t="s">
        <v>32</v>
      </c>
      <c r="AX299" s="14" t="s">
        <v>83</v>
      </c>
      <c r="AY299" s="233" t="s">
        <v>139</v>
      </c>
    </row>
    <row r="300" spans="1:65" s="2" customFormat="1" ht="55.5" customHeight="1">
      <c r="A300" s="33"/>
      <c r="B300" s="34"/>
      <c r="C300" s="212" t="s">
        <v>520</v>
      </c>
      <c r="D300" s="212" t="s">
        <v>188</v>
      </c>
      <c r="E300" s="213" t="s">
        <v>521</v>
      </c>
      <c r="F300" s="214" t="s">
        <v>522</v>
      </c>
      <c r="G300" s="215" t="s">
        <v>144</v>
      </c>
      <c r="H300" s="216">
        <v>15.23</v>
      </c>
      <c r="I300" s="217"/>
      <c r="J300" s="218">
        <f>ROUND(I300*H300,2)</f>
        <v>0</v>
      </c>
      <c r="K300" s="219"/>
      <c r="L300" s="220"/>
      <c r="M300" s="221" t="s">
        <v>1</v>
      </c>
      <c r="N300" s="222" t="s">
        <v>40</v>
      </c>
      <c r="O300" s="70"/>
      <c r="P300" s="196">
        <f>O300*H300</f>
        <v>0</v>
      </c>
      <c r="Q300" s="196">
        <v>0.0021</v>
      </c>
      <c r="R300" s="196">
        <f>Q300*H300</f>
        <v>0.031983</v>
      </c>
      <c r="S300" s="196">
        <v>0</v>
      </c>
      <c r="T300" s="197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8" t="s">
        <v>304</v>
      </c>
      <c r="AT300" s="198" t="s">
        <v>188</v>
      </c>
      <c r="AU300" s="198" t="s">
        <v>85</v>
      </c>
      <c r="AY300" s="16" t="s">
        <v>139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6" t="s">
        <v>83</v>
      </c>
      <c r="BK300" s="199">
        <f>ROUND(I300*H300,2)</f>
        <v>0</v>
      </c>
      <c r="BL300" s="16" t="s">
        <v>219</v>
      </c>
      <c r="BM300" s="198" t="s">
        <v>523</v>
      </c>
    </row>
    <row r="301" spans="2:51" s="13" customFormat="1" ht="10.2">
      <c r="B301" s="200"/>
      <c r="C301" s="201"/>
      <c r="D301" s="202" t="s">
        <v>147</v>
      </c>
      <c r="E301" s="203" t="s">
        <v>1</v>
      </c>
      <c r="F301" s="204" t="s">
        <v>524</v>
      </c>
      <c r="G301" s="201"/>
      <c r="H301" s="205">
        <v>13.845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147</v>
      </c>
      <c r="AU301" s="211" t="s">
        <v>85</v>
      </c>
      <c r="AV301" s="13" t="s">
        <v>85</v>
      </c>
      <c r="AW301" s="13" t="s">
        <v>32</v>
      </c>
      <c r="AX301" s="13" t="s">
        <v>83</v>
      </c>
      <c r="AY301" s="211" t="s">
        <v>139</v>
      </c>
    </row>
    <row r="302" spans="2:51" s="13" customFormat="1" ht="10.2">
      <c r="B302" s="200"/>
      <c r="C302" s="201"/>
      <c r="D302" s="202" t="s">
        <v>147</v>
      </c>
      <c r="E302" s="201"/>
      <c r="F302" s="204" t="s">
        <v>525</v>
      </c>
      <c r="G302" s="201"/>
      <c r="H302" s="205">
        <v>15.23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147</v>
      </c>
      <c r="AU302" s="211" t="s">
        <v>85</v>
      </c>
      <c r="AV302" s="13" t="s">
        <v>85</v>
      </c>
      <c r="AW302" s="13" t="s">
        <v>4</v>
      </c>
      <c r="AX302" s="13" t="s">
        <v>83</v>
      </c>
      <c r="AY302" s="211" t="s">
        <v>139</v>
      </c>
    </row>
    <row r="303" spans="1:65" s="2" customFormat="1" ht="66.75" customHeight="1">
      <c r="A303" s="33"/>
      <c r="B303" s="34"/>
      <c r="C303" s="212" t="s">
        <v>526</v>
      </c>
      <c r="D303" s="212" t="s">
        <v>188</v>
      </c>
      <c r="E303" s="213" t="s">
        <v>527</v>
      </c>
      <c r="F303" s="214" t="s">
        <v>528</v>
      </c>
      <c r="G303" s="215" t="s">
        <v>144</v>
      </c>
      <c r="H303" s="216">
        <v>11.715</v>
      </c>
      <c r="I303" s="217"/>
      <c r="J303" s="218">
        <f>ROUND(I303*H303,2)</f>
        <v>0</v>
      </c>
      <c r="K303" s="219"/>
      <c r="L303" s="220"/>
      <c r="M303" s="221" t="s">
        <v>1</v>
      </c>
      <c r="N303" s="222" t="s">
        <v>40</v>
      </c>
      <c r="O303" s="70"/>
      <c r="P303" s="196">
        <f>O303*H303</f>
        <v>0</v>
      </c>
      <c r="Q303" s="196">
        <v>0.00085</v>
      </c>
      <c r="R303" s="196">
        <f>Q303*H303</f>
        <v>0.00995775</v>
      </c>
      <c r="S303" s="196">
        <v>0</v>
      </c>
      <c r="T303" s="19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8" t="s">
        <v>304</v>
      </c>
      <c r="AT303" s="198" t="s">
        <v>188</v>
      </c>
      <c r="AU303" s="198" t="s">
        <v>85</v>
      </c>
      <c r="AY303" s="16" t="s">
        <v>139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6" t="s">
        <v>83</v>
      </c>
      <c r="BK303" s="199">
        <f>ROUND(I303*H303,2)</f>
        <v>0</v>
      </c>
      <c r="BL303" s="16" t="s">
        <v>219</v>
      </c>
      <c r="BM303" s="198" t="s">
        <v>529</v>
      </c>
    </row>
    <row r="304" spans="2:51" s="13" customFormat="1" ht="10.2">
      <c r="B304" s="200"/>
      <c r="C304" s="201"/>
      <c r="D304" s="202" t="s">
        <v>147</v>
      </c>
      <c r="E304" s="203" t="s">
        <v>1</v>
      </c>
      <c r="F304" s="204" t="s">
        <v>519</v>
      </c>
      <c r="G304" s="201"/>
      <c r="H304" s="205">
        <v>11.715</v>
      </c>
      <c r="I304" s="206"/>
      <c r="J304" s="201"/>
      <c r="K304" s="201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147</v>
      </c>
      <c r="AU304" s="211" t="s">
        <v>85</v>
      </c>
      <c r="AV304" s="13" t="s">
        <v>85</v>
      </c>
      <c r="AW304" s="13" t="s">
        <v>32</v>
      </c>
      <c r="AX304" s="13" t="s">
        <v>83</v>
      </c>
      <c r="AY304" s="211" t="s">
        <v>139</v>
      </c>
    </row>
    <row r="305" spans="1:65" s="2" customFormat="1" ht="44.25" customHeight="1">
      <c r="A305" s="33"/>
      <c r="B305" s="34"/>
      <c r="C305" s="186" t="s">
        <v>530</v>
      </c>
      <c r="D305" s="186" t="s">
        <v>141</v>
      </c>
      <c r="E305" s="187" t="s">
        <v>531</v>
      </c>
      <c r="F305" s="188" t="s">
        <v>532</v>
      </c>
      <c r="G305" s="189" t="s">
        <v>144</v>
      </c>
      <c r="H305" s="190">
        <v>66.5</v>
      </c>
      <c r="I305" s="191"/>
      <c r="J305" s="192">
        <f>ROUND(I305*H305,2)</f>
        <v>0</v>
      </c>
      <c r="K305" s="193"/>
      <c r="L305" s="38"/>
      <c r="M305" s="194" t="s">
        <v>1</v>
      </c>
      <c r="N305" s="195" t="s">
        <v>40</v>
      </c>
      <c r="O305" s="70"/>
      <c r="P305" s="196">
        <f>O305*H305</f>
        <v>0</v>
      </c>
      <c r="Q305" s="196">
        <v>3E-05</v>
      </c>
      <c r="R305" s="196">
        <f>Q305*H305</f>
        <v>0.0019950000000000002</v>
      </c>
      <c r="S305" s="196">
        <v>0</v>
      </c>
      <c r="T305" s="19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98" t="s">
        <v>219</v>
      </c>
      <c r="AT305" s="198" t="s">
        <v>141</v>
      </c>
      <c r="AU305" s="198" t="s">
        <v>85</v>
      </c>
      <c r="AY305" s="16" t="s">
        <v>139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6" t="s">
        <v>83</v>
      </c>
      <c r="BK305" s="199">
        <f>ROUND(I305*H305,2)</f>
        <v>0</v>
      </c>
      <c r="BL305" s="16" t="s">
        <v>219</v>
      </c>
      <c r="BM305" s="198" t="s">
        <v>533</v>
      </c>
    </row>
    <row r="306" spans="1:65" s="2" customFormat="1" ht="24.15" customHeight="1">
      <c r="A306" s="33"/>
      <c r="B306" s="34"/>
      <c r="C306" s="212" t="s">
        <v>534</v>
      </c>
      <c r="D306" s="212" t="s">
        <v>188</v>
      </c>
      <c r="E306" s="213" t="s">
        <v>535</v>
      </c>
      <c r="F306" s="214" t="s">
        <v>536</v>
      </c>
      <c r="G306" s="215" t="s">
        <v>144</v>
      </c>
      <c r="H306" s="216">
        <v>73.15</v>
      </c>
      <c r="I306" s="217"/>
      <c r="J306" s="218">
        <f>ROUND(I306*H306,2)</f>
        <v>0</v>
      </c>
      <c r="K306" s="219"/>
      <c r="L306" s="220"/>
      <c r="M306" s="221" t="s">
        <v>1</v>
      </c>
      <c r="N306" s="222" t="s">
        <v>40</v>
      </c>
      <c r="O306" s="70"/>
      <c r="P306" s="196">
        <f>O306*H306</f>
        <v>0</v>
      </c>
      <c r="Q306" s="196">
        <v>0.0035</v>
      </c>
      <c r="R306" s="196">
        <f>Q306*H306</f>
        <v>0.256025</v>
      </c>
      <c r="S306" s="196">
        <v>0</v>
      </c>
      <c r="T306" s="197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8" t="s">
        <v>304</v>
      </c>
      <c r="AT306" s="198" t="s">
        <v>188</v>
      </c>
      <c r="AU306" s="198" t="s">
        <v>85</v>
      </c>
      <c r="AY306" s="16" t="s">
        <v>139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6" t="s">
        <v>83</v>
      </c>
      <c r="BK306" s="199">
        <f>ROUND(I306*H306,2)</f>
        <v>0</v>
      </c>
      <c r="BL306" s="16" t="s">
        <v>219</v>
      </c>
      <c r="BM306" s="198" t="s">
        <v>537</v>
      </c>
    </row>
    <row r="307" spans="2:51" s="13" customFormat="1" ht="10.2">
      <c r="B307" s="200"/>
      <c r="C307" s="201"/>
      <c r="D307" s="202" t="s">
        <v>147</v>
      </c>
      <c r="E307" s="201"/>
      <c r="F307" s="204" t="s">
        <v>538</v>
      </c>
      <c r="G307" s="201"/>
      <c r="H307" s="205">
        <v>73.15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147</v>
      </c>
      <c r="AU307" s="211" t="s">
        <v>85</v>
      </c>
      <c r="AV307" s="13" t="s">
        <v>85</v>
      </c>
      <c r="AW307" s="13" t="s">
        <v>4</v>
      </c>
      <c r="AX307" s="13" t="s">
        <v>83</v>
      </c>
      <c r="AY307" s="211" t="s">
        <v>139</v>
      </c>
    </row>
    <row r="308" spans="1:65" s="2" customFormat="1" ht="44.25" customHeight="1">
      <c r="A308" s="33"/>
      <c r="B308" s="34"/>
      <c r="C308" s="186" t="s">
        <v>539</v>
      </c>
      <c r="D308" s="186" t="s">
        <v>141</v>
      </c>
      <c r="E308" s="187" t="s">
        <v>540</v>
      </c>
      <c r="F308" s="188" t="s">
        <v>541</v>
      </c>
      <c r="G308" s="189" t="s">
        <v>493</v>
      </c>
      <c r="H308" s="234"/>
      <c r="I308" s="191"/>
      <c r="J308" s="192">
        <f>ROUND(I308*H308,2)</f>
        <v>0</v>
      </c>
      <c r="K308" s="193"/>
      <c r="L308" s="38"/>
      <c r="M308" s="194" t="s">
        <v>1</v>
      </c>
      <c r="N308" s="195" t="s">
        <v>40</v>
      </c>
      <c r="O308" s="70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98" t="s">
        <v>219</v>
      </c>
      <c r="AT308" s="198" t="s">
        <v>141</v>
      </c>
      <c r="AU308" s="198" t="s">
        <v>85</v>
      </c>
      <c r="AY308" s="16" t="s">
        <v>139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6" t="s">
        <v>83</v>
      </c>
      <c r="BK308" s="199">
        <f>ROUND(I308*H308,2)</f>
        <v>0</v>
      </c>
      <c r="BL308" s="16" t="s">
        <v>219</v>
      </c>
      <c r="BM308" s="198" t="s">
        <v>542</v>
      </c>
    </row>
    <row r="309" spans="2:63" s="12" customFormat="1" ht="22.8" customHeight="1">
      <c r="B309" s="170"/>
      <c r="C309" s="171"/>
      <c r="D309" s="172" t="s">
        <v>74</v>
      </c>
      <c r="E309" s="184" t="s">
        <v>543</v>
      </c>
      <c r="F309" s="184" t="s">
        <v>544</v>
      </c>
      <c r="G309" s="171"/>
      <c r="H309" s="171"/>
      <c r="I309" s="174"/>
      <c r="J309" s="185">
        <f>BK309</f>
        <v>0</v>
      </c>
      <c r="K309" s="171"/>
      <c r="L309" s="176"/>
      <c r="M309" s="177"/>
      <c r="N309" s="178"/>
      <c r="O309" s="178"/>
      <c r="P309" s="179">
        <f>P310</f>
        <v>0</v>
      </c>
      <c r="Q309" s="178"/>
      <c r="R309" s="179">
        <f>R310</f>
        <v>0.04596</v>
      </c>
      <c r="S309" s="178"/>
      <c r="T309" s="180">
        <f>T310</f>
        <v>0</v>
      </c>
      <c r="AR309" s="181" t="s">
        <v>85</v>
      </c>
      <c r="AT309" s="182" t="s">
        <v>74</v>
      </c>
      <c r="AU309" s="182" t="s">
        <v>83</v>
      </c>
      <c r="AY309" s="181" t="s">
        <v>139</v>
      </c>
      <c r="BK309" s="183">
        <f>BK310</f>
        <v>0</v>
      </c>
    </row>
    <row r="310" spans="1:65" s="2" customFormat="1" ht="33" customHeight="1">
      <c r="A310" s="33"/>
      <c r="B310" s="34"/>
      <c r="C310" s="186" t="s">
        <v>545</v>
      </c>
      <c r="D310" s="186" t="s">
        <v>141</v>
      </c>
      <c r="E310" s="187" t="s">
        <v>546</v>
      </c>
      <c r="F310" s="188" t="s">
        <v>547</v>
      </c>
      <c r="G310" s="189" t="s">
        <v>272</v>
      </c>
      <c r="H310" s="190">
        <v>1</v>
      </c>
      <c r="I310" s="191"/>
      <c r="J310" s="192">
        <f>ROUND(I310*H310,2)</f>
        <v>0</v>
      </c>
      <c r="K310" s="193"/>
      <c r="L310" s="38"/>
      <c r="M310" s="194" t="s">
        <v>1</v>
      </c>
      <c r="N310" s="195" t="s">
        <v>40</v>
      </c>
      <c r="O310" s="70"/>
      <c r="P310" s="196">
        <f>O310*H310</f>
        <v>0</v>
      </c>
      <c r="Q310" s="196">
        <v>0.04596</v>
      </c>
      <c r="R310" s="196">
        <f>Q310*H310</f>
        <v>0.04596</v>
      </c>
      <c r="S310" s="196">
        <v>0</v>
      </c>
      <c r="T310" s="19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98" t="s">
        <v>219</v>
      </c>
      <c r="AT310" s="198" t="s">
        <v>141</v>
      </c>
      <c r="AU310" s="198" t="s">
        <v>85</v>
      </c>
      <c r="AY310" s="16" t="s">
        <v>139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6" t="s">
        <v>83</v>
      </c>
      <c r="BK310" s="199">
        <f>ROUND(I310*H310,2)</f>
        <v>0</v>
      </c>
      <c r="BL310" s="16" t="s">
        <v>219</v>
      </c>
      <c r="BM310" s="198" t="s">
        <v>548</v>
      </c>
    </row>
    <row r="311" spans="2:63" s="12" customFormat="1" ht="22.8" customHeight="1">
      <c r="B311" s="170"/>
      <c r="C311" s="171"/>
      <c r="D311" s="172" t="s">
        <v>74</v>
      </c>
      <c r="E311" s="184" t="s">
        <v>549</v>
      </c>
      <c r="F311" s="184" t="s">
        <v>550</v>
      </c>
      <c r="G311" s="171"/>
      <c r="H311" s="171"/>
      <c r="I311" s="174"/>
      <c r="J311" s="185">
        <f>BK311</f>
        <v>0</v>
      </c>
      <c r="K311" s="171"/>
      <c r="L311" s="176"/>
      <c r="M311" s="177"/>
      <c r="N311" s="178"/>
      <c r="O311" s="178"/>
      <c r="P311" s="179">
        <f>SUM(P312:P313)</f>
        <v>0</v>
      </c>
      <c r="Q311" s="178"/>
      <c r="R311" s="179">
        <f>SUM(R312:R313)</f>
        <v>0.0414</v>
      </c>
      <c r="S311" s="178"/>
      <c r="T311" s="180">
        <f>SUM(T312:T313)</f>
        <v>0</v>
      </c>
      <c r="AR311" s="181" t="s">
        <v>85</v>
      </c>
      <c r="AT311" s="182" t="s">
        <v>74</v>
      </c>
      <c r="AU311" s="182" t="s">
        <v>83</v>
      </c>
      <c r="AY311" s="181" t="s">
        <v>139</v>
      </c>
      <c r="BK311" s="183">
        <f>SUM(BK312:BK313)</f>
        <v>0</v>
      </c>
    </row>
    <row r="312" spans="1:65" s="2" customFormat="1" ht="37.8" customHeight="1">
      <c r="A312" s="33"/>
      <c r="B312" s="34"/>
      <c r="C312" s="186" t="s">
        <v>551</v>
      </c>
      <c r="D312" s="186" t="s">
        <v>141</v>
      </c>
      <c r="E312" s="187" t="s">
        <v>552</v>
      </c>
      <c r="F312" s="188" t="s">
        <v>553</v>
      </c>
      <c r="G312" s="189" t="s">
        <v>350</v>
      </c>
      <c r="H312" s="190">
        <v>10</v>
      </c>
      <c r="I312" s="191"/>
      <c r="J312" s="192">
        <f>ROUND(I312*H312,2)</f>
        <v>0</v>
      </c>
      <c r="K312" s="193"/>
      <c r="L312" s="38"/>
      <c r="M312" s="194" t="s">
        <v>1</v>
      </c>
      <c r="N312" s="195" t="s">
        <v>40</v>
      </c>
      <c r="O312" s="70"/>
      <c r="P312" s="196">
        <f>O312*H312</f>
        <v>0</v>
      </c>
      <c r="Q312" s="196">
        <v>0.00112</v>
      </c>
      <c r="R312" s="196">
        <f>Q312*H312</f>
        <v>0.011199999999999998</v>
      </c>
      <c r="S312" s="196">
        <v>0</v>
      </c>
      <c r="T312" s="19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8" t="s">
        <v>219</v>
      </c>
      <c r="AT312" s="198" t="s">
        <v>141</v>
      </c>
      <c r="AU312" s="198" t="s">
        <v>85</v>
      </c>
      <c r="AY312" s="16" t="s">
        <v>139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6" t="s">
        <v>83</v>
      </c>
      <c r="BK312" s="199">
        <f>ROUND(I312*H312,2)</f>
        <v>0</v>
      </c>
      <c r="BL312" s="16" t="s">
        <v>219</v>
      </c>
      <c r="BM312" s="198" t="s">
        <v>554</v>
      </c>
    </row>
    <row r="313" spans="1:65" s="2" customFormat="1" ht="33" customHeight="1">
      <c r="A313" s="33"/>
      <c r="B313" s="34"/>
      <c r="C313" s="186" t="s">
        <v>193</v>
      </c>
      <c r="D313" s="186" t="s">
        <v>141</v>
      </c>
      <c r="E313" s="187" t="s">
        <v>555</v>
      </c>
      <c r="F313" s="188" t="s">
        <v>556</v>
      </c>
      <c r="G313" s="189" t="s">
        <v>557</v>
      </c>
      <c r="H313" s="190">
        <v>1</v>
      </c>
      <c r="I313" s="191"/>
      <c r="J313" s="192">
        <f>ROUND(I313*H313,2)</f>
        <v>0</v>
      </c>
      <c r="K313" s="193"/>
      <c r="L313" s="38"/>
      <c r="M313" s="194" t="s">
        <v>1</v>
      </c>
      <c r="N313" s="195" t="s">
        <v>40</v>
      </c>
      <c r="O313" s="70"/>
      <c r="P313" s="196">
        <f>O313*H313</f>
        <v>0</v>
      </c>
      <c r="Q313" s="196">
        <v>0.0302</v>
      </c>
      <c r="R313" s="196">
        <f>Q313*H313</f>
        <v>0.0302</v>
      </c>
      <c r="S313" s="196">
        <v>0</v>
      </c>
      <c r="T313" s="197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98" t="s">
        <v>219</v>
      </c>
      <c r="AT313" s="198" t="s">
        <v>141</v>
      </c>
      <c r="AU313" s="198" t="s">
        <v>85</v>
      </c>
      <c r="AY313" s="16" t="s">
        <v>139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6" t="s">
        <v>83</v>
      </c>
      <c r="BK313" s="199">
        <f>ROUND(I313*H313,2)</f>
        <v>0</v>
      </c>
      <c r="BL313" s="16" t="s">
        <v>219</v>
      </c>
      <c r="BM313" s="198" t="s">
        <v>558</v>
      </c>
    </row>
    <row r="314" spans="2:63" s="12" customFormat="1" ht="22.8" customHeight="1">
      <c r="B314" s="170"/>
      <c r="C314" s="171"/>
      <c r="D314" s="172" t="s">
        <v>74</v>
      </c>
      <c r="E314" s="184" t="s">
        <v>559</v>
      </c>
      <c r="F314" s="184" t="s">
        <v>560</v>
      </c>
      <c r="G314" s="171"/>
      <c r="H314" s="171"/>
      <c r="I314" s="174"/>
      <c r="J314" s="185">
        <f>BK314</f>
        <v>0</v>
      </c>
      <c r="K314" s="171"/>
      <c r="L314" s="176"/>
      <c r="M314" s="177"/>
      <c r="N314" s="178"/>
      <c r="O314" s="178"/>
      <c r="P314" s="179">
        <f>P315</f>
        <v>0</v>
      </c>
      <c r="Q314" s="178"/>
      <c r="R314" s="179">
        <f>R315</f>
        <v>2E-05</v>
      </c>
      <c r="S314" s="178"/>
      <c r="T314" s="180">
        <f>T315</f>
        <v>0</v>
      </c>
      <c r="AR314" s="181" t="s">
        <v>85</v>
      </c>
      <c r="AT314" s="182" t="s">
        <v>74</v>
      </c>
      <c r="AU314" s="182" t="s">
        <v>83</v>
      </c>
      <c r="AY314" s="181" t="s">
        <v>139</v>
      </c>
      <c r="BK314" s="183">
        <f>BK315</f>
        <v>0</v>
      </c>
    </row>
    <row r="315" spans="1:65" s="2" customFormat="1" ht="37.8" customHeight="1">
      <c r="A315" s="33"/>
      <c r="B315" s="34"/>
      <c r="C315" s="186" t="s">
        <v>561</v>
      </c>
      <c r="D315" s="186" t="s">
        <v>141</v>
      </c>
      <c r="E315" s="187" t="s">
        <v>562</v>
      </c>
      <c r="F315" s="188" t="s">
        <v>563</v>
      </c>
      <c r="G315" s="189" t="s">
        <v>564</v>
      </c>
      <c r="H315" s="190">
        <v>1</v>
      </c>
      <c r="I315" s="191"/>
      <c r="J315" s="192">
        <f>ROUND(I315*H315,2)</f>
        <v>0</v>
      </c>
      <c r="K315" s="193"/>
      <c r="L315" s="38"/>
      <c r="M315" s="194" t="s">
        <v>1</v>
      </c>
      <c r="N315" s="195" t="s">
        <v>40</v>
      </c>
      <c r="O315" s="70"/>
      <c r="P315" s="196">
        <f>O315*H315</f>
        <v>0</v>
      </c>
      <c r="Q315" s="196">
        <v>2E-05</v>
      </c>
      <c r="R315" s="196">
        <f>Q315*H315</f>
        <v>2E-05</v>
      </c>
      <c r="S315" s="196">
        <v>0</v>
      </c>
      <c r="T315" s="19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98" t="s">
        <v>219</v>
      </c>
      <c r="AT315" s="198" t="s">
        <v>141</v>
      </c>
      <c r="AU315" s="198" t="s">
        <v>85</v>
      </c>
      <c r="AY315" s="16" t="s">
        <v>139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6" t="s">
        <v>83</v>
      </c>
      <c r="BK315" s="199">
        <f>ROUND(I315*H315,2)</f>
        <v>0</v>
      </c>
      <c r="BL315" s="16" t="s">
        <v>219</v>
      </c>
      <c r="BM315" s="198" t="s">
        <v>565</v>
      </c>
    </row>
    <row r="316" spans="2:63" s="12" customFormat="1" ht="22.8" customHeight="1">
      <c r="B316" s="170"/>
      <c r="C316" s="171"/>
      <c r="D316" s="172" t="s">
        <v>74</v>
      </c>
      <c r="E316" s="184" t="s">
        <v>566</v>
      </c>
      <c r="F316" s="184" t="s">
        <v>567</v>
      </c>
      <c r="G316" s="171"/>
      <c r="H316" s="171"/>
      <c r="I316" s="174"/>
      <c r="J316" s="185">
        <f>BK316</f>
        <v>0</v>
      </c>
      <c r="K316" s="171"/>
      <c r="L316" s="176"/>
      <c r="M316" s="177"/>
      <c r="N316" s="178"/>
      <c r="O316" s="178"/>
      <c r="P316" s="179">
        <f>SUM(P317:P318)</f>
        <v>0</v>
      </c>
      <c r="Q316" s="178"/>
      <c r="R316" s="179">
        <f>SUM(R317:R318)</f>
        <v>0</v>
      </c>
      <c r="S316" s="178"/>
      <c r="T316" s="180">
        <f>SUM(T317:T318)</f>
        <v>0</v>
      </c>
      <c r="AR316" s="181" t="s">
        <v>85</v>
      </c>
      <c r="AT316" s="182" t="s">
        <v>74</v>
      </c>
      <c r="AU316" s="182" t="s">
        <v>83</v>
      </c>
      <c r="AY316" s="181" t="s">
        <v>139</v>
      </c>
      <c r="BK316" s="183">
        <f>SUM(BK317:BK318)</f>
        <v>0</v>
      </c>
    </row>
    <row r="317" spans="1:65" s="2" customFormat="1" ht="24.15" customHeight="1">
      <c r="A317" s="33"/>
      <c r="B317" s="34"/>
      <c r="C317" s="186" t="s">
        <v>568</v>
      </c>
      <c r="D317" s="186" t="s">
        <v>141</v>
      </c>
      <c r="E317" s="187" t="s">
        <v>569</v>
      </c>
      <c r="F317" s="188" t="s">
        <v>570</v>
      </c>
      <c r="G317" s="189" t="s">
        <v>564</v>
      </c>
      <c r="H317" s="190">
        <v>1</v>
      </c>
      <c r="I317" s="191"/>
      <c r="J317" s="192">
        <f>ROUND(I317*H317,2)</f>
        <v>0</v>
      </c>
      <c r="K317" s="193"/>
      <c r="L317" s="38"/>
      <c r="M317" s="194" t="s">
        <v>1</v>
      </c>
      <c r="N317" s="195" t="s">
        <v>40</v>
      </c>
      <c r="O317" s="70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98" t="s">
        <v>219</v>
      </c>
      <c r="AT317" s="198" t="s">
        <v>141</v>
      </c>
      <c r="AU317" s="198" t="s">
        <v>85</v>
      </c>
      <c r="AY317" s="16" t="s">
        <v>139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6" t="s">
        <v>83</v>
      </c>
      <c r="BK317" s="199">
        <f>ROUND(I317*H317,2)</f>
        <v>0</v>
      </c>
      <c r="BL317" s="16" t="s">
        <v>219</v>
      </c>
      <c r="BM317" s="198" t="s">
        <v>571</v>
      </c>
    </row>
    <row r="318" spans="1:65" s="2" customFormat="1" ht="24.15" customHeight="1">
      <c r="A318" s="33"/>
      <c r="B318" s="34"/>
      <c r="C318" s="186" t="s">
        <v>572</v>
      </c>
      <c r="D318" s="186" t="s">
        <v>141</v>
      </c>
      <c r="E318" s="187" t="s">
        <v>573</v>
      </c>
      <c r="F318" s="188" t="s">
        <v>574</v>
      </c>
      <c r="G318" s="189" t="s">
        <v>564</v>
      </c>
      <c r="H318" s="190">
        <v>1</v>
      </c>
      <c r="I318" s="191"/>
      <c r="J318" s="192">
        <f>ROUND(I318*H318,2)</f>
        <v>0</v>
      </c>
      <c r="K318" s="193"/>
      <c r="L318" s="38"/>
      <c r="M318" s="194" t="s">
        <v>1</v>
      </c>
      <c r="N318" s="195" t="s">
        <v>40</v>
      </c>
      <c r="O318" s="70"/>
      <c r="P318" s="196">
        <f>O318*H318</f>
        <v>0</v>
      </c>
      <c r="Q318" s="196">
        <v>0</v>
      </c>
      <c r="R318" s="196">
        <f>Q318*H318</f>
        <v>0</v>
      </c>
      <c r="S318" s="196">
        <v>0</v>
      </c>
      <c r="T318" s="197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98" t="s">
        <v>219</v>
      </c>
      <c r="AT318" s="198" t="s">
        <v>141</v>
      </c>
      <c r="AU318" s="198" t="s">
        <v>85</v>
      </c>
      <c r="AY318" s="16" t="s">
        <v>139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6" t="s">
        <v>83</v>
      </c>
      <c r="BK318" s="199">
        <f>ROUND(I318*H318,2)</f>
        <v>0</v>
      </c>
      <c r="BL318" s="16" t="s">
        <v>219</v>
      </c>
      <c r="BM318" s="198" t="s">
        <v>575</v>
      </c>
    </row>
    <row r="319" spans="2:63" s="12" customFormat="1" ht="22.8" customHeight="1">
      <c r="B319" s="170"/>
      <c r="C319" s="171"/>
      <c r="D319" s="172" t="s">
        <v>74</v>
      </c>
      <c r="E319" s="184" t="s">
        <v>576</v>
      </c>
      <c r="F319" s="184" t="s">
        <v>577</v>
      </c>
      <c r="G319" s="171"/>
      <c r="H319" s="171"/>
      <c r="I319" s="174"/>
      <c r="J319" s="185">
        <f>BK319</f>
        <v>0</v>
      </c>
      <c r="K319" s="171"/>
      <c r="L319" s="176"/>
      <c r="M319" s="177"/>
      <c r="N319" s="178"/>
      <c r="O319" s="178"/>
      <c r="P319" s="179">
        <f>P320</f>
        <v>0</v>
      </c>
      <c r="Q319" s="178"/>
      <c r="R319" s="179">
        <f>R320</f>
        <v>0</v>
      </c>
      <c r="S319" s="178"/>
      <c r="T319" s="180">
        <f>T320</f>
        <v>0.0012</v>
      </c>
      <c r="AR319" s="181" t="s">
        <v>85</v>
      </c>
      <c r="AT319" s="182" t="s">
        <v>74</v>
      </c>
      <c r="AU319" s="182" t="s">
        <v>83</v>
      </c>
      <c r="AY319" s="181" t="s">
        <v>139</v>
      </c>
      <c r="BK319" s="183">
        <f>BK320</f>
        <v>0</v>
      </c>
    </row>
    <row r="320" spans="1:65" s="2" customFormat="1" ht="24.15" customHeight="1">
      <c r="A320" s="33"/>
      <c r="B320" s="34"/>
      <c r="C320" s="186" t="s">
        <v>578</v>
      </c>
      <c r="D320" s="186" t="s">
        <v>141</v>
      </c>
      <c r="E320" s="187" t="s">
        <v>579</v>
      </c>
      <c r="F320" s="188" t="s">
        <v>580</v>
      </c>
      <c r="G320" s="189" t="s">
        <v>564</v>
      </c>
      <c r="H320" s="190">
        <v>1</v>
      </c>
      <c r="I320" s="191"/>
      <c r="J320" s="192">
        <f>ROUND(I320*H320,2)</f>
        <v>0</v>
      </c>
      <c r="K320" s="193"/>
      <c r="L320" s="38"/>
      <c r="M320" s="194" t="s">
        <v>1</v>
      </c>
      <c r="N320" s="195" t="s">
        <v>40</v>
      </c>
      <c r="O320" s="70"/>
      <c r="P320" s="196">
        <f>O320*H320</f>
        <v>0</v>
      </c>
      <c r="Q320" s="196">
        <v>0</v>
      </c>
      <c r="R320" s="196">
        <f>Q320*H320</f>
        <v>0</v>
      </c>
      <c r="S320" s="196">
        <v>0.0012</v>
      </c>
      <c r="T320" s="197">
        <f>S320*H320</f>
        <v>0.0012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8" t="s">
        <v>219</v>
      </c>
      <c r="AT320" s="198" t="s">
        <v>141</v>
      </c>
      <c r="AU320" s="198" t="s">
        <v>85</v>
      </c>
      <c r="AY320" s="16" t="s">
        <v>139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6" t="s">
        <v>83</v>
      </c>
      <c r="BK320" s="199">
        <f>ROUND(I320*H320,2)</f>
        <v>0</v>
      </c>
      <c r="BL320" s="16" t="s">
        <v>219</v>
      </c>
      <c r="BM320" s="198" t="s">
        <v>581</v>
      </c>
    </row>
    <row r="321" spans="2:63" s="12" customFormat="1" ht="22.8" customHeight="1">
      <c r="B321" s="170"/>
      <c r="C321" s="171"/>
      <c r="D321" s="172" t="s">
        <v>74</v>
      </c>
      <c r="E321" s="184" t="s">
        <v>582</v>
      </c>
      <c r="F321" s="184" t="s">
        <v>583</v>
      </c>
      <c r="G321" s="171"/>
      <c r="H321" s="171"/>
      <c r="I321" s="174"/>
      <c r="J321" s="185">
        <f>BK321</f>
        <v>0</v>
      </c>
      <c r="K321" s="171"/>
      <c r="L321" s="176"/>
      <c r="M321" s="177"/>
      <c r="N321" s="178"/>
      <c r="O321" s="178"/>
      <c r="P321" s="179">
        <f>SUM(P322:P324)</f>
        <v>0</v>
      </c>
      <c r="Q321" s="178"/>
      <c r="R321" s="179">
        <f>SUM(R322:R324)</f>
        <v>0.49129999999999996</v>
      </c>
      <c r="S321" s="178"/>
      <c r="T321" s="180">
        <f>SUM(T322:T324)</f>
        <v>0</v>
      </c>
      <c r="AR321" s="181" t="s">
        <v>85</v>
      </c>
      <c r="AT321" s="182" t="s">
        <v>74</v>
      </c>
      <c r="AU321" s="182" t="s">
        <v>83</v>
      </c>
      <c r="AY321" s="181" t="s">
        <v>139</v>
      </c>
      <c r="BK321" s="183">
        <f>SUM(BK322:BK324)</f>
        <v>0</v>
      </c>
    </row>
    <row r="322" spans="1:65" s="2" customFormat="1" ht="49.05" customHeight="1">
      <c r="A322" s="33"/>
      <c r="B322" s="34"/>
      <c r="C322" s="186" t="s">
        <v>584</v>
      </c>
      <c r="D322" s="186" t="s">
        <v>141</v>
      </c>
      <c r="E322" s="187" t="s">
        <v>585</v>
      </c>
      <c r="F322" s="188" t="s">
        <v>586</v>
      </c>
      <c r="G322" s="189" t="s">
        <v>350</v>
      </c>
      <c r="H322" s="190">
        <v>17</v>
      </c>
      <c r="I322" s="191"/>
      <c r="J322" s="192">
        <f>ROUND(I322*H322,2)</f>
        <v>0</v>
      </c>
      <c r="K322" s="193"/>
      <c r="L322" s="38"/>
      <c r="M322" s="194" t="s">
        <v>1</v>
      </c>
      <c r="N322" s="195" t="s">
        <v>40</v>
      </c>
      <c r="O322" s="70"/>
      <c r="P322" s="196">
        <f>O322*H322</f>
        <v>0</v>
      </c>
      <c r="Q322" s="196">
        <v>0.0289</v>
      </c>
      <c r="R322" s="196">
        <f>Q322*H322</f>
        <v>0.49129999999999996</v>
      </c>
      <c r="S322" s="196">
        <v>0</v>
      </c>
      <c r="T322" s="19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98" t="s">
        <v>219</v>
      </c>
      <c r="AT322" s="198" t="s">
        <v>141</v>
      </c>
      <c r="AU322" s="198" t="s">
        <v>85</v>
      </c>
      <c r="AY322" s="16" t="s">
        <v>139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6" t="s">
        <v>83</v>
      </c>
      <c r="BK322" s="199">
        <f>ROUND(I322*H322,2)</f>
        <v>0</v>
      </c>
      <c r="BL322" s="16" t="s">
        <v>219</v>
      </c>
      <c r="BM322" s="198" t="s">
        <v>587</v>
      </c>
    </row>
    <row r="323" spans="2:51" s="13" customFormat="1" ht="10.2">
      <c r="B323" s="200"/>
      <c r="C323" s="201"/>
      <c r="D323" s="202" t="s">
        <v>147</v>
      </c>
      <c r="E323" s="203" t="s">
        <v>1</v>
      </c>
      <c r="F323" s="204" t="s">
        <v>588</v>
      </c>
      <c r="G323" s="201"/>
      <c r="H323" s="205">
        <v>17</v>
      </c>
      <c r="I323" s="206"/>
      <c r="J323" s="201"/>
      <c r="K323" s="201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147</v>
      </c>
      <c r="AU323" s="211" t="s">
        <v>85</v>
      </c>
      <c r="AV323" s="13" t="s">
        <v>85</v>
      </c>
      <c r="AW323" s="13" t="s">
        <v>32</v>
      </c>
      <c r="AX323" s="13" t="s">
        <v>83</v>
      </c>
      <c r="AY323" s="211" t="s">
        <v>139</v>
      </c>
    </row>
    <row r="324" spans="1:65" s="2" customFormat="1" ht="44.25" customHeight="1">
      <c r="A324" s="33"/>
      <c r="B324" s="34"/>
      <c r="C324" s="186" t="s">
        <v>589</v>
      </c>
      <c r="D324" s="186" t="s">
        <v>141</v>
      </c>
      <c r="E324" s="187" t="s">
        <v>590</v>
      </c>
      <c r="F324" s="188" t="s">
        <v>591</v>
      </c>
      <c r="G324" s="189" t="s">
        <v>493</v>
      </c>
      <c r="H324" s="234"/>
      <c r="I324" s="191"/>
      <c r="J324" s="192">
        <f>ROUND(I324*H324,2)</f>
        <v>0</v>
      </c>
      <c r="K324" s="193"/>
      <c r="L324" s="38"/>
      <c r="M324" s="194" t="s">
        <v>1</v>
      </c>
      <c r="N324" s="195" t="s">
        <v>40</v>
      </c>
      <c r="O324" s="70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98" t="s">
        <v>219</v>
      </c>
      <c r="AT324" s="198" t="s">
        <v>141</v>
      </c>
      <c r="AU324" s="198" t="s">
        <v>85</v>
      </c>
      <c r="AY324" s="16" t="s">
        <v>139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6" t="s">
        <v>83</v>
      </c>
      <c r="BK324" s="199">
        <f>ROUND(I324*H324,2)</f>
        <v>0</v>
      </c>
      <c r="BL324" s="16" t="s">
        <v>219</v>
      </c>
      <c r="BM324" s="198" t="s">
        <v>592</v>
      </c>
    </row>
    <row r="325" spans="2:63" s="12" customFormat="1" ht="22.8" customHeight="1">
      <c r="B325" s="170"/>
      <c r="C325" s="171"/>
      <c r="D325" s="172" t="s">
        <v>74</v>
      </c>
      <c r="E325" s="184" t="s">
        <v>593</v>
      </c>
      <c r="F325" s="184" t="s">
        <v>594</v>
      </c>
      <c r="G325" s="171"/>
      <c r="H325" s="171"/>
      <c r="I325" s="174"/>
      <c r="J325" s="185">
        <f>BK325</f>
        <v>0</v>
      </c>
      <c r="K325" s="171"/>
      <c r="L325" s="176"/>
      <c r="M325" s="177"/>
      <c r="N325" s="178"/>
      <c r="O325" s="178"/>
      <c r="P325" s="179">
        <f>SUM(P326:P334)</f>
        <v>0</v>
      </c>
      <c r="Q325" s="178"/>
      <c r="R325" s="179">
        <f>SUM(R326:R334)</f>
        <v>0.30206</v>
      </c>
      <c r="S325" s="178"/>
      <c r="T325" s="180">
        <f>SUM(T326:T334)</f>
        <v>0</v>
      </c>
      <c r="AR325" s="181" t="s">
        <v>85</v>
      </c>
      <c r="AT325" s="182" t="s">
        <v>74</v>
      </c>
      <c r="AU325" s="182" t="s">
        <v>83</v>
      </c>
      <c r="AY325" s="181" t="s">
        <v>139</v>
      </c>
      <c r="BK325" s="183">
        <f>SUM(BK326:BK334)</f>
        <v>0</v>
      </c>
    </row>
    <row r="326" spans="1:65" s="2" customFormat="1" ht="37.8" customHeight="1">
      <c r="A326" s="33"/>
      <c r="B326" s="34"/>
      <c r="C326" s="186" t="s">
        <v>595</v>
      </c>
      <c r="D326" s="186" t="s">
        <v>141</v>
      </c>
      <c r="E326" s="187" t="s">
        <v>596</v>
      </c>
      <c r="F326" s="188" t="s">
        <v>597</v>
      </c>
      <c r="G326" s="189" t="s">
        <v>350</v>
      </c>
      <c r="H326" s="190">
        <v>13</v>
      </c>
      <c r="I326" s="191"/>
      <c r="J326" s="192">
        <f aca="true" t="shared" si="0" ref="J326:J334">ROUND(I326*H326,2)</f>
        <v>0</v>
      </c>
      <c r="K326" s="193"/>
      <c r="L326" s="38"/>
      <c r="M326" s="194" t="s">
        <v>1</v>
      </c>
      <c r="N326" s="195" t="s">
        <v>40</v>
      </c>
      <c r="O326" s="70"/>
      <c r="P326" s="196">
        <f aca="true" t="shared" si="1" ref="P326:P334">O326*H326</f>
        <v>0</v>
      </c>
      <c r="Q326" s="196">
        <v>0.00185</v>
      </c>
      <c r="R326" s="196">
        <f aca="true" t="shared" si="2" ref="R326:R334">Q326*H326</f>
        <v>0.024050000000000002</v>
      </c>
      <c r="S326" s="196">
        <v>0</v>
      </c>
      <c r="T326" s="197">
        <f aca="true" t="shared" si="3" ref="T326:T334"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98" t="s">
        <v>219</v>
      </c>
      <c r="AT326" s="198" t="s">
        <v>141</v>
      </c>
      <c r="AU326" s="198" t="s">
        <v>85</v>
      </c>
      <c r="AY326" s="16" t="s">
        <v>139</v>
      </c>
      <c r="BE326" s="199">
        <f aca="true" t="shared" si="4" ref="BE326:BE334">IF(N326="základní",J326,0)</f>
        <v>0</v>
      </c>
      <c r="BF326" s="199">
        <f aca="true" t="shared" si="5" ref="BF326:BF334">IF(N326="snížená",J326,0)</f>
        <v>0</v>
      </c>
      <c r="BG326" s="199">
        <f aca="true" t="shared" si="6" ref="BG326:BG334">IF(N326="zákl. přenesená",J326,0)</f>
        <v>0</v>
      </c>
      <c r="BH326" s="199">
        <f aca="true" t="shared" si="7" ref="BH326:BH334">IF(N326="sníž. přenesená",J326,0)</f>
        <v>0</v>
      </c>
      <c r="BI326" s="199">
        <f aca="true" t="shared" si="8" ref="BI326:BI334">IF(N326="nulová",J326,0)</f>
        <v>0</v>
      </c>
      <c r="BJ326" s="16" t="s">
        <v>83</v>
      </c>
      <c r="BK326" s="199">
        <f aca="true" t="shared" si="9" ref="BK326:BK334">ROUND(I326*H326,2)</f>
        <v>0</v>
      </c>
      <c r="BL326" s="16" t="s">
        <v>219</v>
      </c>
      <c r="BM326" s="198" t="s">
        <v>598</v>
      </c>
    </row>
    <row r="327" spans="1:65" s="2" customFormat="1" ht="37.8" customHeight="1">
      <c r="A327" s="33"/>
      <c r="B327" s="34"/>
      <c r="C327" s="186" t="s">
        <v>599</v>
      </c>
      <c r="D327" s="186" t="s">
        <v>141</v>
      </c>
      <c r="E327" s="187" t="s">
        <v>600</v>
      </c>
      <c r="F327" s="188" t="s">
        <v>601</v>
      </c>
      <c r="G327" s="189" t="s">
        <v>350</v>
      </c>
      <c r="H327" s="190">
        <v>10</v>
      </c>
      <c r="I327" s="191"/>
      <c r="J327" s="192">
        <f t="shared" si="0"/>
        <v>0</v>
      </c>
      <c r="K327" s="193"/>
      <c r="L327" s="38"/>
      <c r="M327" s="194" t="s">
        <v>1</v>
      </c>
      <c r="N327" s="195" t="s">
        <v>40</v>
      </c>
      <c r="O327" s="70"/>
      <c r="P327" s="196">
        <f t="shared" si="1"/>
        <v>0</v>
      </c>
      <c r="Q327" s="196">
        <v>0.00351</v>
      </c>
      <c r="R327" s="196">
        <f t="shared" si="2"/>
        <v>0.0351</v>
      </c>
      <c r="S327" s="196">
        <v>0</v>
      </c>
      <c r="T327" s="197">
        <f t="shared" si="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98" t="s">
        <v>219</v>
      </c>
      <c r="AT327" s="198" t="s">
        <v>141</v>
      </c>
      <c r="AU327" s="198" t="s">
        <v>85</v>
      </c>
      <c r="AY327" s="16" t="s">
        <v>139</v>
      </c>
      <c r="BE327" s="199">
        <f t="shared" si="4"/>
        <v>0</v>
      </c>
      <c r="BF327" s="199">
        <f t="shared" si="5"/>
        <v>0</v>
      </c>
      <c r="BG327" s="199">
        <f t="shared" si="6"/>
        <v>0</v>
      </c>
      <c r="BH327" s="199">
        <f t="shared" si="7"/>
        <v>0</v>
      </c>
      <c r="BI327" s="199">
        <f t="shared" si="8"/>
        <v>0</v>
      </c>
      <c r="BJ327" s="16" t="s">
        <v>83</v>
      </c>
      <c r="BK327" s="199">
        <f t="shared" si="9"/>
        <v>0</v>
      </c>
      <c r="BL327" s="16" t="s">
        <v>219</v>
      </c>
      <c r="BM327" s="198" t="s">
        <v>602</v>
      </c>
    </row>
    <row r="328" spans="1:65" s="2" customFormat="1" ht="37.8" customHeight="1">
      <c r="A328" s="33"/>
      <c r="B328" s="34"/>
      <c r="C328" s="186" t="s">
        <v>603</v>
      </c>
      <c r="D328" s="186" t="s">
        <v>141</v>
      </c>
      <c r="E328" s="187" t="s">
        <v>604</v>
      </c>
      <c r="F328" s="188" t="s">
        <v>605</v>
      </c>
      <c r="G328" s="189" t="s">
        <v>350</v>
      </c>
      <c r="H328" s="190">
        <v>10</v>
      </c>
      <c r="I328" s="191"/>
      <c r="J328" s="192">
        <f t="shared" si="0"/>
        <v>0</v>
      </c>
      <c r="K328" s="193"/>
      <c r="L328" s="38"/>
      <c r="M328" s="194" t="s">
        <v>1</v>
      </c>
      <c r="N328" s="195" t="s">
        <v>40</v>
      </c>
      <c r="O328" s="70"/>
      <c r="P328" s="196">
        <f t="shared" si="1"/>
        <v>0</v>
      </c>
      <c r="Q328" s="196">
        <v>0.00358</v>
      </c>
      <c r="R328" s="196">
        <f t="shared" si="2"/>
        <v>0.0358</v>
      </c>
      <c r="S328" s="196">
        <v>0</v>
      </c>
      <c r="T328" s="197">
        <f t="shared" si="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98" t="s">
        <v>219</v>
      </c>
      <c r="AT328" s="198" t="s">
        <v>141</v>
      </c>
      <c r="AU328" s="198" t="s">
        <v>85</v>
      </c>
      <c r="AY328" s="16" t="s">
        <v>139</v>
      </c>
      <c r="BE328" s="199">
        <f t="shared" si="4"/>
        <v>0</v>
      </c>
      <c r="BF328" s="199">
        <f t="shared" si="5"/>
        <v>0</v>
      </c>
      <c r="BG328" s="199">
        <f t="shared" si="6"/>
        <v>0</v>
      </c>
      <c r="BH328" s="199">
        <f t="shared" si="7"/>
        <v>0</v>
      </c>
      <c r="BI328" s="199">
        <f t="shared" si="8"/>
        <v>0</v>
      </c>
      <c r="BJ328" s="16" t="s">
        <v>83</v>
      </c>
      <c r="BK328" s="199">
        <f t="shared" si="9"/>
        <v>0</v>
      </c>
      <c r="BL328" s="16" t="s">
        <v>219</v>
      </c>
      <c r="BM328" s="198" t="s">
        <v>606</v>
      </c>
    </row>
    <row r="329" spans="1:65" s="2" customFormat="1" ht="24.15" customHeight="1">
      <c r="A329" s="33"/>
      <c r="B329" s="34"/>
      <c r="C329" s="186" t="s">
        <v>607</v>
      </c>
      <c r="D329" s="186" t="s">
        <v>141</v>
      </c>
      <c r="E329" s="187" t="s">
        <v>608</v>
      </c>
      <c r="F329" s="188" t="s">
        <v>609</v>
      </c>
      <c r="G329" s="189" t="s">
        <v>350</v>
      </c>
      <c r="H329" s="190">
        <v>24</v>
      </c>
      <c r="I329" s="191"/>
      <c r="J329" s="192">
        <f t="shared" si="0"/>
        <v>0</v>
      </c>
      <c r="K329" s="193"/>
      <c r="L329" s="38"/>
      <c r="M329" s="194" t="s">
        <v>1</v>
      </c>
      <c r="N329" s="195" t="s">
        <v>40</v>
      </c>
      <c r="O329" s="70"/>
      <c r="P329" s="196">
        <f t="shared" si="1"/>
        <v>0</v>
      </c>
      <c r="Q329" s="196">
        <v>0.0035</v>
      </c>
      <c r="R329" s="196">
        <f t="shared" si="2"/>
        <v>0.084</v>
      </c>
      <c r="S329" s="196">
        <v>0</v>
      </c>
      <c r="T329" s="197">
        <f t="shared" si="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98" t="s">
        <v>219</v>
      </c>
      <c r="AT329" s="198" t="s">
        <v>141</v>
      </c>
      <c r="AU329" s="198" t="s">
        <v>85</v>
      </c>
      <c r="AY329" s="16" t="s">
        <v>139</v>
      </c>
      <c r="BE329" s="199">
        <f t="shared" si="4"/>
        <v>0</v>
      </c>
      <c r="BF329" s="199">
        <f t="shared" si="5"/>
        <v>0</v>
      </c>
      <c r="BG329" s="199">
        <f t="shared" si="6"/>
        <v>0</v>
      </c>
      <c r="BH329" s="199">
        <f t="shared" si="7"/>
        <v>0</v>
      </c>
      <c r="BI329" s="199">
        <f t="shared" si="8"/>
        <v>0</v>
      </c>
      <c r="BJ329" s="16" t="s">
        <v>83</v>
      </c>
      <c r="BK329" s="199">
        <f t="shared" si="9"/>
        <v>0</v>
      </c>
      <c r="BL329" s="16" t="s">
        <v>219</v>
      </c>
      <c r="BM329" s="198" t="s">
        <v>610</v>
      </c>
    </row>
    <row r="330" spans="1:65" s="2" customFormat="1" ht="37.8" customHeight="1">
      <c r="A330" s="33"/>
      <c r="B330" s="34"/>
      <c r="C330" s="186" t="s">
        <v>611</v>
      </c>
      <c r="D330" s="186" t="s">
        <v>141</v>
      </c>
      <c r="E330" s="187" t="s">
        <v>612</v>
      </c>
      <c r="F330" s="188" t="s">
        <v>613</v>
      </c>
      <c r="G330" s="189" t="s">
        <v>350</v>
      </c>
      <c r="H330" s="190">
        <v>23</v>
      </c>
      <c r="I330" s="191"/>
      <c r="J330" s="192">
        <f t="shared" si="0"/>
        <v>0</v>
      </c>
      <c r="K330" s="193"/>
      <c r="L330" s="38"/>
      <c r="M330" s="194" t="s">
        <v>1</v>
      </c>
      <c r="N330" s="195" t="s">
        <v>40</v>
      </c>
      <c r="O330" s="70"/>
      <c r="P330" s="196">
        <f t="shared" si="1"/>
        <v>0</v>
      </c>
      <c r="Q330" s="196">
        <v>0.00436</v>
      </c>
      <c r="R330" s="196">
        <f t="shared" si="2"/>
        <v>0.10028000000000001</v>
      </c>
      <c r="S330" s="196">
        <v>0</v>
      </c>
      <c r="T330" s="197">
        <f t="shared" si="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98" t="s">
        <v>219</v>
      </c>
      <c r="AT330" s="198" t="s">
        <v>141</v>
      </c>
      <c r="AU330" s="198" t="s">
        <v>85</v>
      </c>
      <c r="AY330" s="16" t="s">
        <v>139</v>
      </c>
      <c r="BE330" s="199">
        <f t="shared" si="4"/>
        <v>0</v>
      </c>
      <c r="BF330" s="199">
        <f t="shared" si="5"/>
        <v>0</v>
      </c>
      <c r="BG330" s="199">
        <f t="shared" si="6"/>
        <v>0</v>
      </c>
      <c r="BH330" s="199">
        <f t="shared" si="7"/>
        <v>0</v>
      </c>
      <c r="BI330" s="199">
        <f t="shared" si="8"/>
        <v>0</v>
      </c>
      <c r="BJ330" s="16" t="s">
        <v>83</v>
      </c>
      <c r="BK330" s="199">
        <f t="shared" si="9"/>
        <v>0</v>
      </c>
      <c r="BL330" s="16" t="s">
        <v>219</v>
      </c>
      <c r="BM330" s="198" t="s">
        <v>614</v>
      </c>
    </row>
    <row r="331" spans="1:65" s="2" customFormat="1" ht="33" customHeight="1">
      <c r="A331" s="33"/>
      <c r="B331" s="34"/>
      <c r="C331" s="186" t="s">
        <v>615</v>
      </c>
      <c r="D331" s="186" t="s">
        <v>141</v>
      </c>
      <c r="E331" s="187" t="s">
        <v>616</v>
      </c>
      <c r="F331" s="188" t="s">
        <v>617</v>
      </c>
      <c r="G331" s="189" t="s">
        <v>350</v>
      </c>
      <c r="H331" s="190">
        <v>13</v>
      </c>
      <c r="I331" s="191"/>
      <c r="J331" s="192">
        <f t="shared" si="0"/>
        <v>0</v>
      </c>
      <c r="K331" s="193"/>
      <c r="L331" s="38"/>
      <c r="M331" s="194" t="s">
        <v>1</v>
      </c>
      <c r="N331" s="195" t="s">
        <v>40</v>
      </c>
      <c r="O331" s="70"/>
      <c r="P331" s="196">
        <f t="shared" si="1"/>
        <v>0</v>
      </c>
      <c r="Q331" s="196">
        <v>0.00169</v>
      </c>
      <c r="R331" s="196">
        <f t="shared" si="2"/>
        <v>0.02197</v>
      </c>
      <c r="S331" s="196">
        <v>0</v>
      </c>
      <c r="T331" s="197">
        <f t="shared" si="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98" t="s">
        <v>219</v>
      </c>
      <c r="AT331" s="198" t="s">
        <v>141</v>
      </c>
      <c r="AU331" s="198" t="s">
        <v>85</v>
      </c>
      <c r="AY331" s="16" t="s">
        <v>139</v>
      </c>
      <c r="BE331" s="199">
        <f t="shared" si="4"/>
        <v>0</v>
      </c>
      <c r="BF331" s="199">
        <f t="shared" si="5"/>
        <v>0</v>
      </c>
      <c r="BG331" s="199">
        <f t="shared" si="6"/>
        <v>0</v>
      </c>
      <c r="BH331" s="199">
        <f t="shared" si="7"/>
        <v>0</v>
      </c>
      <c r="BI331" s="199">
        <f t="shared" si="8"/>
        <v>0</v>
      </c>
      <c r="BJ331" s="16" t="s">
        <v>83</v>
      </c>
      <c r="BK331" s="199">
        <f t="shared" si="9"/>
        <v>0</v>
      </c>
      <c r="BL331" s="16" t="s">
        <v>219</v>
      </c>
      <c r="BM331" s="198" t="s">
        <v>618</v>
      </c>
    </row>
    <row r="332" spans="1:65" s="2" customFormat="1" ht="37.8" customHeight="1">
      <c r="A332" s="33"/>
      <c r="B332" s="34"/>
      <c r="C332" s="186" t="s">
        <v>619</v>
      </c>
      <c r="D332" s="186" t="s">
        <v>141</v>
      </c>
      <c r="E332" s="187" t="s">
        <v>620</v>
      </c>
      <c r="F332" s="188" t="s">
        <v>621</v>
      </c>
      <c r="G332" s="189" t="s">
        <v>622</v>
      </c>
      <c r="H332" s="190">
        <v>2</v>
      </c>
      <c r="I332" s="191"/>
      <c r="J332" s="192">
        <f t="shared" si="0"/>
        <v>0</v>
      </c>
      <c r="K332" s="193"/>
      <c r="L332" s="38"/>
      <c r="M332" s="194" t="s">
        <v>1</v>
      </c>
      <c r="N332" s="195" t="s">
        <v>40</v>
      </c>
      <c r="O332" s="70"/>
      <c r="P332" s="196">
        <f t="shared" si="1"/>
        <v>0</v>
      </c>
      <c r="Q332" s="196">
        <v>0.00025</v>
      </c>
      <c r="R332" s="196">
        <f t="shared" si="2"/>
        <v>0.0005</v>
      </c>
      <c r="S332" s="196">
        <v>0</v>
      </c>
      <c r="T332" s="197">
        <f t="shared" si="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98" t="s">
        <v>219</v>
      </c>
      <c r="AT332" s="198" t="s">
        <v>141</v>
      </c>
      <c r="AU332" s="198" t="s">
        <v>85</v>
      </c>
      <c r="AY332" s="16" t="s">
        <v>139</v>
      </c>
      <c r="BE332" s="199">
        <f t="shared" si="4"/>
        <v>0</v>
      </c>
      <c r="BF332" s="199">
        <f t="shared" si="5"/>
        <v>0</v>
      </c>
      <c r="BG332" s="199">
        <f t="shared" si="6"/>
        <v>0</v>
      </c>
      <c r="BH332" s="199">
        <f t="shared" si="7"/>
        <v>0</v>
      </c>
      <c r="BI332" s="199">
        <f t="shared" si="8"/>
        <v>0</v>
      </c>
      <c r="BJ332" s="16" t="s">
        <v>83</v>
      </c>
      <c r="BK332" s="199">
        <f t="shared" si="9"/>
        <v>0</v>
      </c>
      <c r="BL332" s="16" t="s">
        <v>219</v>
      </c>
      <c r="BM332" s="198" t="s">
        <v>623</v>
      </c>
    </row>
    <row r="333" spans="1:65" s="2" customFormat="1" ht="44.25" customHeight="1">
      <c r="A333" s="33"/>
      <c r="B333" s="34"/>
      <c r="C333" s="186" t="s">
        <v>624</v>
      </c>
      <c r="D333" s="186" t="s">
        <v>141</v>
      </c>
      <c r="E333" s="187" t="s">
        <v>625</v>
      </c>
      <c r="F333" s="188" t="s">
        <v>626</v>
      </c>
      <c r="G333" s="189" t="s">
        <v>622</v>
      </c>
      <c r="H333" s="190">
        <v>1</v>
      </c>
      <c r="I333" s="191"/>
      <c r="J333" s="192">
        <f t="shared" si="0"/>
        <v>0</v>
      </c>
      <c r="K333" s="193"/>
      <c r="L333" s="38"/>
      <c r="M333" s="194" t="s">
        <v>1</v>
      </c>
      <c r="N333" s="195" t="s">
        <v>40</v>
      </c>
      <c r="O333" s="70"/>
      <c r="P333" s="196">
        <f t="shared" si="1"/>
        <v>0</v>
      </c>
      <c r="Q333" s="196">
        <v>0.00036</v>
      </c>
      <c r="R333" s="196">
        <f t="shared" si="2"/>
        <v>0.00036</v>
      </c>
      <c r="S333" s="196">
        <v>0</v>
      </c>
      <c r="T333" s="197">
        <f t="shared" si="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98" t="s">
        <v>219</v>
      </c>
      <c r="AT333" s="198" t="s">
        <v>141</v>
      </c>
      <c r="AU333" s="198" t="s">
        <v>85</v>
      </c>
      <c r="AY333" s="16" t="s">
        <v>139</v>
      </c>
      <c r="BE333" s="199">
        <f t="shared" si="4"/>
        <v>0</v>
      </c>
      <c r="BF333" s="199">
        <f t="shared" si="5"/>
        <v>0</v>
      </c>
      <c r="BG333" s="199">
        <f t="shared" si="6"/>
        <v>0</v>
      </c>
      <c r="BH333" s="199">
        <f t="shared" si="7"/>
        <v>0</v>
      </c>
      <c r="BI333" s="199">
        <f t="shared" si="8"/>
        <v>0</v>
      </c>
      <c r="BJ333" s="16" t="s">
        <v>83</v>
      </c>
      <c r="BK333" s="199">
        <f t="shared" si="9"/>
        <v>0</v>
      </c>
      <c r="BL333" s="16" t="s">
        <v>219</v>
      </c>
      <c r="BM333" s="198" t="s">
        <v>627</v>
      </c>
    </row>
    <row r="334" spans="1:65" s="2" customFormat="1" ht="44.25" customHeight="1">
      <c r="A334" s="33"/>
      <c r="B334" s="34"/>
      <c r="C334" s="186" t="s">
        <v>628</v>
      </c>
      <c r="D334" s="186" t="s">
        <v>141</v>
      </c>
      <c r="E334" s="187" t="s">
        <v>629</v>
      </c>
      <c r="F334" s="188" t="s">
        <v>630</v>
      </c>
      <c r="G334" s="189" t="s">
        <v>493</v>
      </c>
      <c r="H334" s="234"/>
      <c r="I334" s="191"/>
      <c r="J334" s="192">
        <f t="shared" si="0"/>
        <v>0</v>
      </c>
      <c r="K334" s="193"/>
      <c r="L334" s="38"/>
      <c r="M334" s="194" t="s">
        <v>1</v>
      </c>
      <c r="N334" s="195" t="s">
        <v>40</v>
      </c>
      <c r="O334" s="70"/>
      <c r="P334" s="196">
        <f t="shared" si="1"/>
        <v>0</v>
      </c>
      <c r="Q334" s="196">
        <v>0</v>
      </c>
      <c r="R334" s="196">
        <f t="shared" si="2"/>
        <v>0</v>
      </c>
      <c r="S334" s="196">
        <v>0</v>
      </c>
      <c r="T334" s="197">
        <f t="shared" si="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98" t="s">
        <v>219</v>
      </c>
      <c r="AT334" s="198" t="s">
        <v>141</v>
      </c>
      <c r="AU334" s="198" t="s">
        <v>85</v>
      </c>
      <c r="AY334" s="16" t="s">
        <v>139</v>
      </c>
      <c r="BE334" s="199">
        <f t="shared" si="4"/>
        <v>0</v>
      </c>
      <c r="BF334" s="199">
        <f t="shared" si="5"/>
        <v>0</v>
      </c>
      <c r="BG334" s="199">
        <f t="shared" si="6"/>
        <v>0</v>
      </c>
      <c r="BH334" s="199">
        <f t="shared" si="7"/>
        <v>0</v>
      </c>
      <c r="BI334" s="199">
        <f t="shared" si="8"/>
        <v>0</v>
      </c>
      <c r="BJ334" s="16" t="s">
        <v>83</v>
      </c>
      <c r="BK334" s="199">
        <f t="shared" si="9"/>
        <v>0</v>
      </c>
      <c r="BL334" s="16" t="s">
        <v>219</v>
      </c>
      <c r="BM334" s="198" t="s">
        <v>631</v>
      </c>
    </row>
    <row r="335" spans="2:63" s="12" customFormat="1" ht="22.8" customHeight="1">
      <c r="B335" s="170"/>
      <c r="C335" s="171"/>
      <c r="D335" s="172" t="s">
        <v>74</v>
      </c>
      <c r="E335" s="184" t="s">
        <v>632</v>
      </c>
      <c r="F335" s="184" t="s">
        <v>633</v>
      </c>
      <c r="G335" s="171"/>
      <c r="H335" s="171"/>
      <c r="I335" s="174"/>
      <c r="J335" s="185">
        <f>BK335</f>
        <v>0</v>
      </c>
      <c r="K335" s="171"/>
      <c r="L335" s="176"/>
      <c r="M335" s="177"/>
      <c r="N335" s="178"/>
      <c r="O335" s="178"/>
      <c r="P335" s="179">
        <f>SUM(P336:P351)</f>
        <v>0</v>
      </c>
      <c r="Q335" s="178"/>
      <c r="R335" s="179">
        <f>SUM(R336:R351)</f>
        <v>0.8682728</v>
      </c>
      <c r="S335" s="178"/>
      <c r="T335" s="180">
        <f>SUM(T336:T351)</f>
        <v>0</v>
      </c>
      <c r="AR335" s="181" t="s">
        <v>85</v>
      </c>
      <c r="AT335" s="182" t="s">
        <v>74</v>
      </c>
      <c r="AU335" s="182" t="s">
        <v>83</v>
      </c>
      <c r="AY335" s="181" t="s">
        <v>139</v>
      </c>
      <c r="BK335" s="183">
        <f>SUM(BK336:BK351)</f>
        <v>0</v>
      </c>
    </row>
    <row r="336" spans="1:65" s="2" customFormat="1" ht="33" customHeight="1">
      <c r="A336" s="33"/>
      <c r="B336" s="34"/>
      <c r="C336" s="186" t="s">
        <v>634</v>
      </c>
      <c r="D336" s="186" t="s">
        <v>141</v>
      </c>
      <c r="E336" s="187" t="s">
        <v>635</v>
      </c>
      <c r="F336" s="188" t="s">
        <v>636</v>
      </c>
      <c r="G336" s="189" t="s">
        <v>144</v>
      </c>
      <c r="H336" s="190">
        <v>9.6</v>
      </c>
      <c r="I336" s="191"/>
      <c r="J336" s="192">
        <f>ROUND(I336*H336,2)</f>
        <v>0</v>
      </c>
      <c r="K336" s="193"/>
      <c r="L336" s="38"/>
      <c r="M336" s="194" t="s">
        <v>1</v>
      </c>
      <c r="N336" s="195" t="s">
        <v>40</v>
      </c>
      <c r="O336" s="70"/>
      <c r="P336" s="196">
        <f>O336*H336</f>
        <v>0</v>
      </c>
      <c r="Q336" s="196">
        <v>0.00027</v>
      </c>
      <c r="R336" s="196">
        <f>Q336*H336</f>
        <v>0.002592</v>
      </c>
      <c r="S336" s="196">
        <v>0</v>
      </c>
      <c r="T336" s="19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98" t="s">
        <v>219</v>
      </c>
      <c r="AT336" s="198" t="s">
        <v>141</v>
      </c>
      <c r="AU336" s="198" t="s">
        <v>85</v>
      </c>
      <c r="AY336" s="16" t="s">
        <v>139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6" t="s">
        <v>83</v>
      </c>
      <c r="BK336" s="199">
        <f>ROUND(I336*H336,2)</f>
        <v>0</v>
      </c>
      <c r="BL336" s="16" t="s">
        <v>219</v>
      </c>
      <c r="BM336" s="198" t="s">
        <v>637</v>
      </c>
    </row>
    <row r="337" spans="2:51" s="13" customFormat="1" ht="10.2">
      <c r="B337" s="200"/>
      <c r="C337" s="201"/>
      <c r="D337" s="202" t="s">
        <v>147</v>
      </c>
      <c r="E337" s="203" t="s">
        <v>1</v>
      </c>
      <c r="F337" s="204" t="s">
        <v>638</v>
      </c>
      <c r="G337" s="201"/>
      <c r="H337" s="205">
        <v>9.6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147</v>
      </c>
      <c r="AU337" s="211" t="s">
        <v>85</v>
      </c>
      <c r="AV337" s="13" t="s">
        <v>85</v>
      </c>
      <c r="AW337" s="13" t="s">
        <v>32</v>
      </c>
      <c r="AX337" s="13" t="s">
        <v>83</v>
      </c>
      <c r="AY337" s="211" t="s">
        <v>139</v>
      </c>
    </row>
    <row r="338" spans="1:65" s="2" customFormat="1" ht="24.15" customHeight="1">
      <c r="A338" s="33"/>
      <c r="B338" s="34"/>
      <c r="C338" s="212" t="s">
        <v>639</v>
      </c>
      <c r="D338" s="212" t="s">
        <v>188</v>
      </c>
      <c r="E338" s="213" t="s">
        <v>640</v>
      </c>
      <c r="F338" s="214" t="s">
        <v>641</v>
      </c>
      <c r="G338" s="215" t="s">
        <v>144</v>
      </c>
      <c r="H338" s="216">
        <v>9.6</v>
      </c>
      <c r="I338" s="217"/>
      <c r="J338" s="218">
        <f>ROUND(I338*H338,2)</f>
        <v>0</v>
      </c>
      <c r="K338" s="219"/>
      <c r="L338" s="220"/>
      <c r="M338" s="221" t="s">
        <v>1</v>
      </c>
      <c r="N338" s="222" t="s">
        <v>40</v>
      </c>
      <c r="O338" s="70"/>
      <c r="P338" s="196">
        <f>O338*H338</f>
        <v>0</v>
      </c>
      <c r="Q338" s="196">
        <v>0.03056</v>
      </c>
      <c r="R338" s="196">
        <f>Q338*H338</f>
        <v>0.29337599999999997</v>
      </c>
      <c r="S338" s="196">
        <v>0</v>
      </c>
      <c r="T338" s="197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98" t="s">
        <v>304</v>
      </c>
      <c r="AT338" s="198" t="s">
        <v>188</v>
      </c>
      <c r="AU338" s="198" t="s">
        <v>85</v>
      </c>
      <c r="AY338" s="16" t="s">
        <v>139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6" t="s">
        <v>83</v>
      </c>
      <c r="BK338" s="199">
        <f>ROUND(I338*H338,2)</f>
        <v>0</v>
      </c>
      <c r="BL338" s="16" t="s">
        <v>219</v>
      </c>
      <c r="BM338" s="198" t="s">
        <v>642</v>
      </c>
    </row>
    <row r="339" spans="1:65" s="2" customFormat="1" ht="33" customHeight="1">
      <c r="A339" s="33"/>
      <c r="B339" s="34"/>
      <c r="C339" s="186" t="s">
        <v>643</v>
      </c>
      <c r="D339" s="186" t="s">
        <v>141</v>
      </c>
      <c r="E339" s="187" t="s">
        <v>644</v>
      </c>
      <c r="F339" s="188" t="s">
        <v>645</v>
      </c>
      <c r="G339" s="189" t="s">
        <v>144</v>
      </c>
      <c r="H339" s="190">
        <v>5.76</v>
      </c>
      <c r="I339" s="191"/>
      <c r="J339" s="192">
        <f>ROUND(I339*H339,2)</f>
        <v>0</v>
      </c>
      <c r="K339" s="193"/>
      <c r="L339" s="38"/>
      <c r="M339" s="194" t="s">
        <v>1</v>
      </c>
      <c r="N339" s="195" t="s">
        <v>40</v>
      </c>
      <c r="O339" s="70"/>
      <c r="P339" s="196">
        <f>O339*H339</f>
        <v>0</v>
      </c>
      <c r="Q339" s="196">
        <v>0.00026</v>
      </c>
      <c r="R339" s="196">
        <f>Q339*H339</f>
        <v>0.0014975999999999998</v>
      </c>
      <c r="S339" s="196">
        <v>0</v>
      </c>
      <c r="T339" s="197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98" t="s">
        <v>219</v>
      </c>
      <c r="AT339" s="198" t="s">
        <v>141</v>
      </c>
      <c r="AU339" s="198" t="s">
        <v>85</v>
      </c>
      <c r="AY339" s="16" t="s">
        <v>139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6" t="s">
        <v>83</v>
      </c>
      <c r="BK339" s="199">
        <f>ROUND(I339*H339,2)</f>
        <v>0</v>
      </c>
      <c r="BL339" s="16" t="s">
        <v>219</v>
      </c>
      <c r="BM339" s="198" t="s">
        <v>646</v>
      </c>
    </row>
    <row r="340" spans="2:51" s="13" customFormat="1" ht="10.2">
      <c r="B340" s="200"/>
      <c r="C340" s="201"/>
      <c r="D340" s="202" t="s">
        <v>147</v>
      </c>
      <c r="E340" s="203" t="s">
        <v>1</v>
      </c>
      <c r="F340" s="204" t="s">
        <v>647</v>
      </c>
      <c r="G340" s="201"/>
      <c r="H340" s="205">
        <v>5.76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147</v>
      </c>
      <c r="AU340" s="211" t="s">
        <v>85</v>
      </c>
      <c r="AV340" s="13" t="s">
        <v>85</v>
      </c>
      <c r="AW340" s="13" t="s">
        <v>32</v>
      </c>
      <c r="AX340" s="13" t="s">
        <v>83</v>
      </c>
      <c r="AY340" s="211" t="s">
        <v>139</v>
      </c>
    </row>
    <row r="341" spans="1:65" s="2" customFormat="1" ht="24.15" customHeight="1">
      <c r="A341" s="33"/>
      <c r="B341" s="34"/>
      <c r="C341" s="212" t="s">
        <v>648</v>
      </c>
      <c r="D341" s="212" t="s">
        <v>188</v>
      </c>
      <c r="E341" s="213" t="s">
        <v>649</v>
      </c>
      <c r="F341" s="214" t="s">
        <v>650</v>
      </c>
      <c r="G341" s="215" t="s">
        <v>144</v>
      </c>
      <c r="H341" s="216">
        <v>5.76</v>
      </c>
      <c r="I341" s="217"/>
      <c r="J341" s="218">
        <f>ROUND(I341*H341,2)</f>
        <v>0</v>
      </c>
      <c r="K341" s="219"/>
      <c r="L341" s="220"/>
      <c r="M341" s="221" t="s">
        <v>1</v>
      </c>
      <c r="N341" s="222" t="s">
        <v>40</v>
      </c>
      <c r="O341" s="70"/>
      <c r="P341" s="196">
        <f>O341*H341</f>
        <v>0</v>
      </c>
      <c r="Q341" s="196">
        <v>0.0287</v>
      </c>
      <c r="R341" s="196">
        <f>Q341*H341</f>
        <v>0.165312</v>
      </c>
      <c r="S341" s="196">
        <v>0</v>
      </c>
      <c r="T341" s="197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98" t="s">
        <v>304</v>
      </c>
      <c r="AT341" s="198" t="s">
        <v>188</v>
      </c>
      <c r="AU341" s="198" t="s">
        <v>85</v>
      </c>
      <c r="AY341" s="16" t="s">
        <v>139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6" t="s">
        <v>83</v>
      </c>
      <c r="BK341" s="199">
        <f>ROUND(I341*H341,2)</f>
        <v>0</v>
      </c>
      <c r="BL341" s="16" t="s">
        <v>219</v>
      </c>
      <c r="BM341" s="198" t="s">
        <v>651</v>
      </c>
    </row>
    <row r="342" spans="1:65" s="2" customFormat="1" ht="37.8" customHeight="1">
      <c r="A342" s="33"/>
      <c r="B342" s="34"/>
      <c r="C342" s="186" t="s">
        <v>652</v>
      </c>
      <c r="D342" s="186" t="s">
        <v>141</v>
      </c>
      <c r="E342" s="187" t="s">
        <v>653</v>
      </c>
      <c r="F342" s="188" t="s">
        <v>654</v>
      </c>
      <c r="G342" s="189" t="s">
        <v>144</v>
      </c>
      <c r="H342" s="190">
        <v>11.52</v>
      </c>
      <c r="I342" s="191"/>
      <c r="J342" s="192">
        <f>ROUND(I342*H342,2)</f>
        <v>0</v>
      </c>
      <c r="K342" s="193"/>
      <c r="L342" s="38"/>
      <c r="M342" s="194" t="s">
        <v>1</v>
      </c>
      <c r="N342" s="195" t="s">
        <v>40</v>
      </c>
      <c r="O342" s="70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98" t="s">
        <v>219</v>
      </c>
      <c r="AT342" s="198" t="s">
        <v>141</v>
      </c>
      <c r="AU342" s="198" t="s">
        <v>85</v>
      </c>
      <c r="AY342" s="16" t="s">
        <v>139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6" t="s">
        <v>83</v>
      </c>
      <c r="BK342" s="199">
        <f>ROUND(I342*H342,2)</f>
        <v>0</v>
      </c>
      <c r="BL342" s="16" t="s">
        <v>219</v>
      </c>
      <c r="BM342" s="198" t="s">
        <v>655</v>
      </c>
    </row>
    <row r="343" spans="2:51" s="13" customFormat="1" ht="10.2">
      <c r="B343" s="200"/>
      <c r="C343" s="201"/>
      <c r="D343" s="202" t="s">
        <v>147</v>
      </c>
      <c r="E343" s="203" t="s">
        <v>1</v>
      </c>
      <c r="F343" s="204" t="s">
        <v>656</v>
      </c>
      <c r="G343" s="201"/>
      <c r="H343" s="205">
        <v>11.52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147</v>
      </c>
      <c r="AU343" s="211" t="s">
        <v>85</v>
      </c>
      <c r="AV343" s="13" t="s">
        <v>85</v>
      </c>
      <c r="AW343" s="13" t="s">
        <v>32</v>
      </c>
      <c r="AX343" s="13" t="s">
        <v>83</v>
      </c>
      <c r="AY343" s="211" t="s">
        <v>139</v>
      </c>
    </row>
    <row r="344" spans="1:65" s="2" customFormat="1" ht="37.8" customHeight="1">
      <c r="A344" s="33"/>
      <c r="B344" s="34"/>
      <c r="C344" s="186" t="s">
        <v>657</v>
      </c>
      <c r="D344" s="186" t="s">
        <v>141</v>
      </c>
      <c r="E344" s="187" t="s">
        <v>658</v>
      </c>
      <c r="F344" s="188" t="s">
        <v>659</v>
      </c>
      <c r="G344" s="189" t="s">
        <v>622</v>
      </c>
      <c r="H344" s="190">
        <v>8</v>
      </c>
      <c r="I344" s="191"/>
      <c r="J344" s="192">
        <f>ROUND(I344*H344,2)</f>
        <v>0</v>
      </c>
      <c r="K344" s="193"/>
      <c r="L344" s="38"/>
      <c r="M344" s="194" t="s">
        <v>1</v>
      </c>
      <c r="N344" s="195" t="s">
        <v>40</v>
      </c>
      <c r="O344" s="70"/>
      <c r="P344" s="196">
        <f>O344*H344</f>
        <v>0</v>
      </c>
      <c r="Q344" s="196">
        <v>0</v>
      </c>
      <c r="R344" s="196">
        <f>Q344*H344</f>
        <v>0</v>
      </c>
      <c r="S344" s="196">
        <v>0</v>
      </c>
      <c r="T344" s="19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98" t="s">
        <v>219</v>
      </c>
      <c r="AT344" s="198" t="s">
        <v>141</v>
      </c>
      <c r="AU344" s="198" t="s">
        <v>85</v>
      </c>
      <c r="AY344" s="16" t="s">
        <v>139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6" t="s">
        <v>83</v>
      </c>
      <c r="BK344" s="199">
        <f>ROUND(I344*H344,2)</f>
        <v>0</v>
      </c>
      <c r="BL344" s="16" t="s">
        <v>219</v>
      </c>
      <c r="BM344" s="198" t="s">
        <v>660</v>
      </c>
    </row>
    <row r="345" spans="1:65" s="2" customFormat="1" ht="37.8" customHeight="1">
      <c r="A345" s="33"/>
      <c r="B345" s="34"/>
      <c r="C345" s="186" t="s">
        <v>661</v>
      </c>
      <c r="D345" s="186" t="s">
        <v>141</v>
      </c>
      <c r="E345" s="187" t="s">
        <v>662</v>
      </c>
      <c r="F345" s="188" t="s">
        <v>663</v>
      </c>
      <c r="G345" s="189" t="s">
        <v>622</v>
      </c>
      <c r="H345" s="190">
        <v>1</v>
      </c>
      <c r="I345" s="191"/>
      <c r="J345" s="192">
        <f>ROUND(I345*H345,2)</f>
        <v>0</v>
      </c>
      <c r="K345" s="193"/>
      <c r="L345" s="38"/>
      <c r="M345" s="194" t="s">
        <v>1</v>
      </c>
      <c r="N345" s="195" t="s">
        <v>40</v>
      </c>
      <c r="O345" s="70"/>
      <c r="P345" s="196">
        <f>O345*H345</f>
        <v>0</v>
      </c>
      <c r="Q345" s="196">
        <v>0.00026</v>
      </c>
      <c r="R345" s="196">
        <f>Q345*H345</f>
        <v>0.00026</v>
      </c>
      <c r="S345" s="196">
        <v>0</v>
      </c>
      <c r="T345" s="197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98" t="s">
        <v>219</v>
      </c>
      <c r="AT345" s="198" t="s">
        <v>141</v>
      </c>
      <c r="AU345" s="198" t="s">
        <v>85</v>
      </c>
      <c r="AY345" s="16" t="s">
        <v>139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6" t="s">
        <v>83</v>
      </c>
      <c r="BK345" s="199">
        <f>ROUND(I345*H345,2)</f>
        <v>0</v>
      </c>
      <c r="BL345" s="16" t="s">
        <v>219</v>
      </c>
      <c r="BM345" s="198" t="s">
        <v>664</v>
      </c>
    </row>
    <row r="346" spans="1:65" s="2" customFormat="1" ht="24.15" customHeight="1">
      <c r="A346" s="33"/>
      <c r="B346" s="34"/>
      <c r="C346" s="212" t="s">
        <v>665</v>
      </c>
      <c r="D346" s="212" t="s">
        <v>188</v>
      </c>
      <c r="E346" s="213" t="s">
        <v>666</v>
      </c>
      <c r="F346" s="214" t="s">
        <v>667</v>
      </c>
      <c r="G346" s="215" t="s">
        <v>144</v>
      </c>
      <c r="H346" s="216">
        <v>6.48</v>
      </c>
      <c r="I346" s="217"/>
      <c r="J346" s="218">
        <f>ROUND(I346*H346,2)</f>
        <v>0</v>
      </c>
      <c r="K346" s="219"/>
      <c r="L346" s="220"/>
      <c r="M346" s="221" t="s">
        <v>1</v>
      </c>
      <c r="N346" s="222" t="s">
        <v>40</v>
      </c>
      <c r="O346" s="70"/>
      <c r="P346" s="196">
        <f>O346*H346</f>
        <v>0</v>
      </c>
      <c r="Q346" s="196">
        <v>0.03274</v>
      </c>
      <c r="R346" s="196">
        <f>Q346*H346</f>
        <v>0.21215520000000002</v>
      </c>
      <c r="S346" s="196">
        <v>0</v>
      </c>
      <c r="T346" s="19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8" t="s">
        <v>304</v>
      </c>
      <c r="AT346" s="198" t="s">
        <v>188</v>
      </c>
      <c r="AU346" s="198" t="s">
        <v>85</v>
      </c>
      <c r="AY346" s="16" t="s">
        <v>139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6" t="s">
        <v>83</v>
      </c>
      <c r="BK346" s="199">
        <f>ROUND(I346*H346,2)</f>
        <v>0</v>
      </c>
      <c r="BL346" s="16" t="s">
        <v>219</v>
      </c>
      <c r="BM346" s="198" t="s">
        <v>668</v>
      </c>
    </row>
    <row r="347" spans="2:51" s="13" customFormat="1" ht="10.2">
      <c r="B347" s="200"/>
      <c r="C347" s="201"/>
      <c r="D347" s="202" t="s">
        <v>147</v>
      </c>
      <c r="E347" s="203" t="s">
        <v>1</v>
      </c>
      <c r="F347" s="204" t="s">
        <v>669</v>
      </c>
      <c r="G347" s="201"/>
      <c r="H347" s="205">
        <v>6.48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147</v>
      </c>
      <c r="AU347" s="211" t="s">
        <v>85</v>
      </c>
      <c r="AV347" s="13" t="s">
        <v>85</v>
      </c>
      <c r="AW347" s="13" t="s">
        <v>32</v>
      </c>
      <c r="AX347" s="13" t="s">
        <v>83</v>
      </c>
      <c r="AY347" s="211" t="s">
        <v>139</v>
      </c>
    </row>
    <row r="348" spans="1:65" s="2" customFormat="1" ht="55.5" customHeight="1">
      <c r="A348" s="33"/>
      <c r="B348" s="34"/>
      <c r="C348" s="186" t="s">
        <v>670</v>
      </c>
      <c r="D348" s="186" t="s">
        <v>141</v>
      </c>
      <c r="E348" s="187" t="s">
        <v>671</v>
      </c>
      <c r="F348" s="188" t="s">
        <v>672</v>
      </c>
      <c r="G348" s="189" t="s">
        <v>622</v>
      </c>
      <c r="H348" s="190">
        <v>4</v>
      </c>
      <c r="I348" s="191"/>
      <c r="J348" s="192">
        <f>ROUND(I348*H348,2)</f>
        <v>0</v>
      </c>
      <c r="K348" s="193"/>
      <c r="L348" s="38"/>
      <c r="M348" s="194" t="s">
        <v>1</v>
      </c>
      <c r="N348" s="195" t="s">
        <v>40</v>
      </c>
      <c r="O348" s="70"/>
      <c r="P348" s="196">
        <f>O348*H348</f>
        <v>0</v>
      </c>
      <c r="Q348" s="196">
        <v>0.00027</v>
      </c>
      <c r="R348" s="196">
        <f>Q348*H348</f>
        <v>0.00108</v>
      </c>
      <c r="S348" s="196">
        <v>0</v>
      </c>
      <c r="T348" s="197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98" t="s">
        <v>219</v>
      </c>
      <c r="AT348" s="198" t="s">
        <v>141</v>
      </c>
      <c r="AU348" s="198" t="s">
        <v>85</v>
      </c>
      <c r="AY348" s="16" t="s">
        <v>139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6" t="s">
        <v>83</v>
      </c>
      <c r="BK348" s="199">
        <f>ROUND(I348*H348,2)</f>
        <v>0</v>
      </c>
      <c r="BL348" s="16" t="s">
        <v>219</v>
      </c>
      <c r="BM348" s="198" t="s">
        <v>673</v>
      </c>
    </row>
    <row r="349" spans="2:51" s="13" customFormat="1" ht="10.2">
      <c r="B349" s="200"/>
      <c r="C349" s="201"/>
      <c r="D349" s="202" t="s">
        <v>147</v>
      </c>
      <c r="E349" s="203" t="s">
        <v>1</v>
      </c>
      <c r="F349" s="204" t="s">
        <v>145</v>
      </c>
      <c r="G349" s="201"/>
      <c r="H349" s="205">
        <v>4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147</v>
      </c>
      <c r="AU349" s="211" t="s">
        <v>85</v>
      </c>
      <c r="AV349" s="13" t="s">
        <v>85</v>
      </c>
      <c r="AW349" s="13" t="s">
        <v>32</v>
      </c>
      <c r="AX349" s="13" t="s">
        <v>83</v>
      </c>
      <c r="AY349" s="211" t="s">
        <v>139</v>
      </c>
    </row>
    <row r="350" spans="1:65" s="2" customFormat="1" ht="21.75" customHeight="1">
      <c r="A350" s="33"/>
      <c r="B350" s="34"/>
      <c r="C350" s="212" t="s">
        <v>674</v>
      </c>
      <c r="D350" s="212" t="s">
        <v>188</v>
      </c>
      <c r="E350" s="213" t="s">
        <v>675</v>
      </c>
      <c r="F350" s="214" t="s">
        <v>676</v>
      </c>
      <c r="G350" s="215" t="s">
        <v>622</v>
      </c>
      <c r="H350" s="216">
        <v>4</v>
      </c>
      <c r="I350" s="217"/>
      <c r="J350" s="218">
        <f>ROUND(I350*H350,2)</f>
        <v>0</v>
      </c>
      <c r="K350" s="219"/>
      <c r="L350" s="220"/>
      <c r="M350" s="221" t="s">
        <v>1</v>
      </c>
      <c r="N350" s="222" t="s">
        <v>40</v>
      </c>
      <c r="O350" s="70"/>
      <c r="P350" s="196">
        <f>O350*H350</f>
        <v>0</v>
      </c>
      <c r="Q350" s="196">
        <v>0.048</v>
      </c>
      <c r="R350" s="196">
        <f>Q350*H350</f>
        <v>0.192</v>
      </c>
      <c r="S350" s="196">
        <v>0</v>
      </c>
      <c r="T350" s="197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98" t="s">
        <v>304</v>
      </c>
      <c r="AT350" s="198" t="s">
        <v>188</v>
      </c>
      <c r="AU350" s="198" t="s">
        <v>85</v>
      </c>
      <c r="AY350" s="16" t="s">
        <v>139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6" t="s">
        <v>83</v>
      </c>
      <c r="BK350" s="199">
        <f>ROUND(I350*H350,2)</f>
        <v>0</v>
      </c>
      <c r="BL350" s="16" t="s">
        <v>219</v>
      </c>
      <c r="BM350" s="198" t="s">
        <v>677</v>
      </c>
    </row>
    <row r="351" spans="1:65" s="2" customFormat="1" ht="44.25" customHeight="1">
      <c r="A351" s="33"/>
      <c r="B351" s="34"/>
      <c r="C351" s="186" t="s">
        <v>678</v>
      </c>
      <c r="D351" s="186" t="s">
        <v>141</v>
      </c>
      <c r="E351" s="187" t="s">
        <v>679</v>
      </c>
      <c r="F351" s="188" t="s">
        <v>680</v>
      </c>
      <c r="G351" s="189" t="s">
        <v>493</v>
      </c>
      <c r="H351" s="234"/>
      <c r="I351" s="191"/>
      <c r="J351" s="192">
        <f>ROUND(I351*H351,2)</f>
        <v>0</v>
      </c>
      <c r="K351" s="193"/>
      <c r="L351" s="38"/>
      <c r="M351" s="194" t="s">
        <v>1</v>
      </c>
      <c r="N351" s="195" t="s">
        <v>40</v>
      </c>
      <c r="O351" s="70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98" t="s">
        <v>219</v>
      </c>
      <c r="AT351" s="198" t="s">
        <v>141</v>
      </c>
      <c r="AU351" s="198" t="s">
        <v>85</v>
      </c>
      <c r="AY351" s="16" t="s">
        <v>139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6" t="s">
        <v>83</v>
      </c>
      <c r="BK351" s="199">
        <f>ROUND(I351*H351,2)</f>
        <v>0</v>
      </c>
      <c r="BL351" s="16" t="s">
        <v>219</v>
      </c>
      <c r="BM351" s="198" t="s">
        <v>681</v>
      </c>
    </row>
    <row r="352" spans="2:63" s="12" customFormat="1" ht="22.8" customHeight="1">
      <c r="B352" s="170"/>
      <c r="C352" s="171"/>
      <c r="D352" s="172" t="s">
        <v>74</v>
      </c>
      <c r="E352" s="184" t="s">
        <v>682</v>
      </c>
      <c r="F352" s="184" t="s">
        <v>683</v>
      </c>
      <c r="G352" s="171"/>
      <c r="H352" s="171"/>
      <c r="I352" s="174"/>
      <c r="J352" s="185">
        <f>BK352</f>
        <v>0</v>
      </c>
      <c r="K352" s="171"/>
      <c r="L352" s="176"/>
      <c r="M352" s="177"/>
      <c r="N352" s="178"/>
      <c r="O352" s="178"/>
      <c r="P352" s="179">
        <f>SUM(P353:P364)</f>
        <v>0</v>
      </c>
      <c r="Q352" s="178"/>
      <c r="R352" s="179">
        <f>SUM(R353:R364)</f>
        <v>1.0509</v>
      </c>
      <c r="S352" s="178"/>
      <c r="T352" s="180">
        <f>SUM(T353:T364)</f>
        <v>0.05</v>
      </c>
      <c r="AR352" s="181" t="s">
        <v>85</v>
      </c>
      <c r="AT352" s="182" t="s">
        <v>74</v>
      </c>
      <c r="AU352" s="182" t="s">
        <v>83</v>
      </c>
      <c r="AY352" s="181" t="s">
        <v>139</v>
      </c>
      <c r="BK352" s="183">
        <f>SUM(BK353:BK364)</f>
        <v>0</v>
      </c>
    </row>
    <row r="353" spans="1:65" s="2" customFormat="1" ht="44.25" customHeight="1">
      <c r="A353" s="33"/>
      <c r="B353" s="34"/>
      <c r="C353" s="186" t="s">
        <v>684</v>
      </c>
      <c r="D353" s="186" t="s">
        <v>141</v>
      </c>
      <c r="E353" s="187" t="s">
        <v>685</v>
      </c>
      <c r="F353" s="188" t="s">
        <v>686</v>
      </c>
      <c r="G353" s="189" t="s">
        <v>622</v>
      </c>
      <c r="H353" s="190">
        <v>1</v>
      </c>
      <c r="I353" s="191"/>
      <c r="J353" s="192">
        <f>ROUND(I353*H353,2)</f>
        <v>0</v>
      </c>
      <c r="K353" s="193"/>
      <c r="L353" s="38"/>
      <c r="M353" s="194" t="s">
        <v>1</v>
      </c>
      <c r="N353" s="195" t="s">
        <v>40</v>
      </c>
      <c r="O353" s="70"/>
      <c r="P353" s="196">
        <f>O353*H353</f>
        <v>0</v>
      </c>
      <c r="Q353" s="196">
        <v>0.00085</v>
      </c>
      <c r="R353" s="196">
        <f>Q353*H353</f>
        <v>0.00085</v>
      </c>
      <c r="S353" s="196">
        <v>0</v>
      </c>
      <c r="T353" s="197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98" t="s">
        <v>219</v>
      </c>
      <c r="AT353" s="198" t="s">
        <v>141</v>
      </c>
      <c r="AU353" s="198" t="s">
        <v>85</v>
      </c>
      <c r="AY353" s="16" t="s">
        <v>139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6" t="s">
        <v>83</v>
      </c>
      <c r="BK353" s="199">
        <f>ROUND(I353*H353,2)</f>
        <v>0</v>
      </c>
      <c r="BL353" s="16" t="s">
        <v>219</v>
      </c>
      <c r="BM353" s="198" t="s">
        <v>687</v>
      </c>
    </row>
    <row r="354" spans="1:65" s="2" customFormat="1" ht="33" customHeight="1">
      <c r="A354" s="33"/>
      <c r="B354" s="34"/>
      <c r="C354" s="186" t="s">
        <v>688</v>
      </c>
      <c r="D354" s="186" t="s">
        <v>141</v>
      </c>
      <c r="E354" s="187" t="s">
        <v>689</v>
      </c>
      <c r="F354" s="188" t="s">
        <v>690</v>
      </c>
      <c r="G354" s="189" t="s">
        <v>350</v>
      </c>
      <c r="H354" s="190">
        <v>10</v>
      </c>
      <c r="I354" s="191"/>
      <c r="J354" s="192">
        <f>ROUND(I354*H354,2)</f>
        <v>0</v>
      </c>
      <c r="K354" s="193"/>
      <c r="L354" s="38"/>
      <c r="M354" s="194" t="s">
        <v>1</v>
      </c>
      <c r="N354" s="195" t="s">
        <v>40</v>
      </c>
      <c r="O354" s="70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98" t="s">
        <v>219</v>
      </c>
      <c r="AT354" s="198" t="s">
        <v>141</v>
      </c>
      <c r="AU354" s="198" t="s">
        <v>85</v>
      </c>
      <c r="AY354" s="16" t="s">
        <v>139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6" t="s">
        <v>83</v>
      </c>
      <c r="BK354" s="199">
        <f>ROUND(I354*H354,2)</f>
        <v>0</v>
      </c>
      <c r="BL354" s="16" t="s">
        <v>219</v>
      </c>
      <c r="BM354" s="198" t="s">
        <v>691</v>
      </c>
    </row>
    <row r="355" spans="1:65" s="2" customFormat="1" ht="24.15" customHeight="1">
      <c r="A355" s="33"/>
      <c r="B355" s="34"/>
      <c r="C355" s="186" t="s">
        <v>692</v>
      </c>
      <c r="D355" s="186" t="s">
        <v>141</v>
      </c>
      <c r="E355" s="187" t="s">
        <v>693</v>
      </c>
      <c r="F355" s="188" t="s">
        <v>694</v>
      </c>
      <c r="G355" s="189" t="s">
        <v>622</v>
      </c>
      <c r="H355" s="190">
        <v>1</v>
      </c>
      <c r="I355" s="191"/>
      <c r="J355" s="192">
        <f>ROUND(I355*H355,2)</f>
        <v>0</v>
      </c>
      <c r="K355" s="193"/>
      <c r="L355" s="38"/>
      <c r="M355" s="194" t="s">
        <v>1</v>
      </c>
      <c r="N355" s="195" t="s">
        <v>40</v>
      </c>
      <c r="O355" s="70"/>
      <c r="P355" s="196">
        <f>O355*H355</f>
        <v>0</v>
      </c>
      <c r="Q355" s="196">
        <v>0</v>
      </c>
      <c r="R355" s="196">
        <f>Q355*H355</f>
        <v>0</v>
      </c>
      <c r="S355" s="196">
        <v>0.05</v>
      </c>
      <c r="T355" s="197">
        <f>S355*H355</f>
        <v>0.05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8" t="s">
        <v>219</v>
      </c>
      <c r="AT355" s="198" t="s">
        <v>141</v>
      </c>
      <c r="AU355" s="198" t="s">
        <v>85</v>
      </c>
      <c r="AY355" s="16" t="s">
        <v>139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6" t="s">
        <v>83</v>
      </c>
      <c r="BK355" s="199">
        <f>ROUND(I355*H355,2)</f>
        <v>0</v>
      </c>
      <c r="BL355" s="16" t="s">
        <v>219</v>
      </c>
      <c r="BM355" s="198" t="s">
        <v>695</v>
      </c>
    </row>
    <row r="356" spans="1:65" s="2" customFormat="1" ht="33" customHeight="1">
      <c r="A356" s="33"/>
      <c r="B356" s="34"/>
      <c r="C356" s="186" t="s">
        <v>696</v>
      </c>
      <c r="D356" s="186" t="s">
        <v>141</v>
      </c>
      <c r="E356" s="187" t="s">
        <v>697</v>
      </c>
      <c r="F356" s="188" t="s">
        <v>698</v>
      </c>
      <c r="G356" s="189" t="s">
        <v>191</v>
      </c>
      <c r="H356" s="190">
        <v>50</v>
      </c>
      <c r="I356" s="191"/>
      <c r="J356" s="192">
        <f>ROUND(I356*H356,2)</f>
        <v>0</v>
      </c>
      <c r="K356" s="193"/>
      <c r="L356" s="38"/>
      <c r="M356" s="194" t="s">
        <v>1</v>
      </c>
      <c r="N356" s="195" t="s">
        <v>40</v>
      </c>
      <c r="O356" s="70"/>
      <c r="P356" s="196">
        <f>O356*H356</f>
        <v>0</v>
      </c>
      <c r="Q356" s="196">
        <v>5E-05</v>
      </c>
      <c r="R356" s="196">
        <f>Q356*H356</f>
        <v>0.0025</v>
      </c>
      <c r="S356" s="196">
        <v>0</v>
      </c>
      <c r="T356" s="197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98" t="s">
        <v>219</v>
      </c>
      <c r="AT356" s="198" t="s">
        <v>141</v>
      </c>
      <c r="AU356" s="198" t="s">
        <v>85</v>
      </c>
      <c r="AY356" s="16" t="s">
        <v>139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6" t="s">
        <v>83</v>
      </c>
      <c r="BK356" s="199">
        <f>ROUND(I356*H356,2)</f>
        <v>0</v>
      </c>
      <c r="BL356" s="16" t="s">
        <v>219</v>
      </c>
      <c r="BM356" s="198" t="s">
        <v>699</v>
      </c>
    </row>
    <row r="357" spans="2:51" s="13" customFormat="1" ht="10.2">
      <c r="B357" s="200"/>
      <c r="C357" s="201"/>
      <c r="D357" s="202" t="s">
        <v>147</v>
      </c>
      <c r="E357" s="203" t="s">
        <v>1</v>
      </c>
      <c r="F357" s="204" t="s">
        <v>389</v>
      </c>
      <c r="G357" s="201"/>
      <c r="H357" s="205">
        <v>50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147</v>
      </c>
      <c r="AU357" s="211" t="s">
        <v>85</v>
      </c>
      <c r="AV357" s="13" t="s">
        <v>85</v>
      </c>
      <c r="AW357" s="13" t="s">
        <v>32</v>
      </c>
      <c r="AX357" s="13" t="s">
        <v>83</v>
      </c>
      <c r="AY357" s="211" t="s">
        <v>139</v>
      </c>
    </row>
    <row r="358" spans="1:65" s="2" customFormat="1" ht="24.15" customHeight="1">
      <c r="A358" s="33"/>
      <c r="B358" s="34"/>
      <c r="C358" s="186" t="s">
        <v>700</v>
      </c>
      <c r="D358" s="186" t="s">
        <v>141</v>
      </c>
      <c r="E358" s="187" t="s">
        <v>701</v>
      </c>
      <c r="F358" s="188" t="s">
        <v>702</v>
      </c>
      <c r="G358" s="189" t="s">
        <v>191</v>
      </c>
      <c r="H358" s="190">
        <v>911</v>
      </c>
      <c r="I358" s="191"/>
      <c r="J358" s="192">
        <f>ROUND(I358*H358,2)</f>
        <v>0</v>
      </c>
      <c r="K358" s="193"/>
      <c r="L358" s="38"/>
      <c r="M358" s="194" t="s">
        <v>1</v>
      </c>
      <c r="N358" s="195" t="s">
        <v>40</v>
      </c>
      <c r="O358" s="70"/>
      <c r="P358" s="196">
        <f>O358*H358</f>
        <v>0</v>
      </c>
      <c r="Q358" s="196">
        <v>5E-05</v>
      </c>
      <c r="R358" s="196">
        <f>Q358*H358</f>
        <v>0.04555</v>
      </c>
      <c r="S358" s="196">
        <v>0</v>
      </c>
      <c r="T358" s="19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98" t="s">
        <v>219</v>
      </c>
      <c r="AT358" s="198" t="s">
        <v>141</v>
      </c>
      <c r="AU358" s="198" t="s">
        <v>85</v>
      </c>
      <c r="AY358" s="16" t="s">
        <v>139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6" t="s">
        <v>83</v>
      </c>
      <c r="BK358" s="199">
        <f>ROUND(I358*H358,2)</f>
        <v>0</v>
      </c>
      <c r="BL358" s="16" t="s">
        <v>219</v>
      </c>
      <c r="BM358" s="198" t="s">
        <v>703</v>
      </c>
    </row>
    <row r="359" spans="2:51" s="13" customFormat="1" ht="10.2">
      <c r="B359" s="200"/>
      <c r="C359" s="201"/>
      <c r="D359" s="202" t="s">
        <v>147</v>
      </c>
      <c r="E359" s="203" t="s">
        <v>1</v>
      </c>
      <c r="F359" s="204" t="s">
        <v>704</v>
      </c>
      <c r="G359" s="201"/>
      <c r="H359" s="205">
        <v>911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147</v>
      </c>
      <c r="AU359" s="211" t="s">
        <v>85</v>
      </c>
      <c r="AV359" s="13" t="s">
        <v>85</v>
      </c>
      <c r="AW359" s="13" t="s">
        <v>32</v>
      </c>
      <c r="AX359" s="13" t="s">
        <v>83</v>
      </c>
      <c r="AY359" s="211" t="s">
        <v>139</v>
      </c>
    </row>
    <row r="360" spans="1:65" s="2" customFormat="1" ht="24.15" customHeight="1">
      <c r="A360" s="33"/>
      <c r="B360" s="34"/>
      <c r="C360" s="212" t="s">
        <v>705</v>
      </c>
      <c r="D360" s="212" t="s">
        <v>188</v>
      </c>
      <c r="E360" s="213" t="s">
        <v>706</v>
      </c>
      <c r="F360" s="214" t="s">
        <v>707</v>
      </c>
      <c r="G360" s="215" t="s">
        <v>179</v>
      </c>
      <c r="H360" s="216">
        <v>0.378</v>
      </c>
      <c r="I360" s="217"/>
      <c r="J360" s="218">
        <f>ROUND(I360*H360,2)</f>
        <v>0</v>
      </c>
      <c r="K360" s="219"/>
      <c r="L360" s="220"/>
      <c r="M360" s="221" t="s">
        <v>1</v>
      </c>
      <c r="N360" s="222" t="s">
        <v>40</v>
      </c>
      <c r="O360" s="70"/>
      <c r="P360" s="196">
        <f>O360*H360</f>
        <v>0</v>
      </c>
      <c r="Q360" s="196">
        <v>1</v>
      </c>
      <c r="R360" s="196">
        <f>Q360*H360</f>
        <v>0.378</v>
      </c>
      <c r="S360" s="196">
        <v>0</v>
      </c>
      <c r="T360" s="197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98" t="s">
        <v>304</v>
      </c>
      <c r="AT360" s="198" t="s">
        <v>188</v>
      </c>
      <c r="AU360" s="198" t="s">
        <v>85</v>
      </c>
      <c r="AY360" s="16" t="s">
        <v>139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6" t="s">
        <v>83</v>
      </c>
      <c r="BK360" s="199">
        <f>ROUND(I360*H360,2)</f>
        <v>0</v>
      </c>
      <c r="BL360" s="16" t="s">
        <v>219</v>
      </c>
      <c r="BM360" s="198" t="s">
        <v>708</v>
      </c>
    </row>
    <row r="361" spans="2:51" s="13" customFormat="1" ht="10.2">
      <c r="B361" s="200"/>
      <c r="C361" s="201"/>
      <c r="D361" s="202" t="s">
        <v>147</v>
      </c>
      <c r="E361" s="201"/>
      <c r="F361" s="204" t="s">
        <v>709</v>
      </c>
      <c r="G361" s="201"/>
      <c r="H361" s="205">
        <v>0.378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147</v>
      </c>
      <c r="AU361" s="211" t="s">
        <v>85</v>
      </c>
      <c r="AV361" s="13" t="s">
        <v>85</v>
      </c>
      <c r="AW361" s="13" t="s">
        <v>4</v>
      </c>
      <c r="AX361" s="13" t="s">
        <v>83</v>
      </c>
      <c r="AY361" s="211" t="s">
        <v>139</v>
      </c>
    </row>
    <row r="362" spans="1:65" s="2" customFormat="1" ht="21.75" customHeight="1">
      <c r="A362" s="33"/>
      <c r="B362" s="34"/>
      <c r="C362" s="212" t="s">
        <v>710</v>
      </c>
      <c r="D362" s="212" t="s">
        <v>188</v>
      </c>
      <c r="E362" s="213" t="s">
        <v>253</v>
      </c>
      <c r="F362" s="214" t="s">
        <v>254</v>
      </c>
      <c r="G362" s="215" t="s">
        <v>179</v>
      </c>
      <c r="H362" s="216">
        <v>0.624</v>
      </c>
      <c r="I362" s="217"/>
      <c r="J362" s="218">
        <f>ROUND(I362*H362,2)</f>
        <v>0</v>
      </c>
      <c r="K362" s="219"/>
      <c r="L362" s="220"/>
      <c r="M362" s="221" t="s">
        <v>1</v>
      </c>
      <c r="N362" s="222" t="s">
        <v>40</v>
      </c>
      <c r="O362" s="70"/>
      <c r="P362" s="196">
        <f>O362*H362</f>
        <v>0</v>
      </c>
      <c r="Q362" s="196">
        <v>1</v>
      </c>
      <c r="R362" s="196">
        <f>Q362*H362</f>
        <v>0.624</v>
      </c>
      <c r="S362" s="196">
        <v>0</v>
      </c>
      <c r="T362" s="197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98" t="s">
        <v>304</v>
      </c>
      <c r="AT362" s="198" t="s">
        <v>188</v>
      </c>
      <c r="AU362" s="198" t="s">
        <v>85</v>
      </c>
      <c r="AY362" s="16" t="s">
        <v>139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6" t="s">
        <v>83</v>
      </c>
      <c r="BK362" s="199">
        <f>ROUND(I362*H362,2)</f>
        <v>0</v>
      </c>
      <c r="BL362" s="16" t="s">
        <v>219</v>
      </c>
      <c r="BM362" s="198" t="s">
        <v>711</v>
      </c>
    </row>
    <row r="363" spans="2:51" s="13" customFormat="1" ht="10.2">
      <c r="B363" s="200"/>
      <c r="C363" s="201"/>
      <c r="D363" s="202" t="s">
        <v>147</v>
      </c>
      <c r="E363" s="201"/>
      <c r="F363" s="204" t="s">
        <v>712</v>
      </c>
      <c r="G363" s="201"/>
      <c r="H363" s="205">
        <v>0.624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147</v>
      </c>
      <c r="AU363" s="211" t="s">
        <v>85</v>
      </c>
      <c r="AV363" s="13" t="s">
        <v>85</v>
      </c>
      <c r="AW363" s="13" t="s">
        <v>4</v>
      </c>
      <c r="AX363" s="13" t="s">
        <v>83</v>
      </c>
      <c r="AY363" s="211" t="s">
        <v>139</v>
      </c>
    </row>
    <row r="364" spans="1:65" s="2" customFormat="1" ht="44.25" customHeight="1">
      <c r="A364" s="33"/>
      <c r="B364" s="34"/>
      <c r="C364" s="186" t="s">
        <v>713</v>
      </c>
      <c r="D364" s="186" t="s">
        <v>141</v>
      </c>
      <c r="E364" s="187" t="s">
        <v>714</v>
      </c>
      <c r="F364" s="188" t="s">
        <v>715</v>
      </c>
      <c r="G364" s="189" t="s">
        <v>493</v>
      </c>
      <c r="H364" s="234"/>
      <c r="I364" s="191"/>
      <c r="J364" s="192">
        <f>ROUND(I364*H364,2)</f>
        <v>0</v>
      </c>
      <c r="K364" s="193"/>
      <c r="L364" s="38"/>
      <c r="M364" s="194" t="s">
        <v>1</v>
      </c>
      <c r="N364" s="195" t="s">
        <v>40</v>
      </c>
      <c r="O364" s="70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98" t="s">
        <v>219</v>
      </c>
      <c r="AT364" s="198" t="s">
        <v>141</v>
      </c>
      <c r="AU364" s="198" t="s">
        <v>85</v>
      </c>
      <c r="AY364" s="16" t="s">
        <v>139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6" t="s">
        <v>83</v>
      </c>
      <c r="BK364" s="199">
        <f>ROUND(I364*H364,2)</f>
        <v>0</v>
      </c>
      <c r="BL364" s="16" t="s">
        <v>219</v>
      </c>
      <c r="BM364" s="198" t="s">
        <v>716</v>
      </c>
    </row>
    <row r="365" spans="2:63" s="12" customFormat="1" ht="22.8" customHeight="1">
      <c r="B365" s="170"/>
      <c r="C365" s="171"/>
      <c r="D365" s="172" t="s">
        <v>74</v>
      </c>
      <c r="E365" s="184" t="s">
        <v>717</v>
      </c>
      <c r="F365" s="184" t="s">
        <v>718</v>
      </c>
      <c r="G365" s="171"/>
      <c r="H365" s="171"/>
      <c r="I365" s="174"/>
      <c r="J365" s="185">
        <f>BK365</f>
        <v>0</v>
      </c>
      <c r="K365" s="171"/>
      <c r="L365" s="176"/>
      <c r="M365" s="177"/>
      <c r="N365" s="178"/>
      <c r="O365" s="178"/>
      <c r="P365" s="179">
        <f>SUM(P366:P369)</f>
        <v>0</v>
      </c>
      <c r="Q365" s="178"/>
      <c r="R365" s="179">
        <f>SUM(R366:R369)</f>
        <v>0.18105</v>
      </c>
      <c r="S365" s="178"/>
      <c r="T365" s="180">
        <f>SUM(T366:T369)</f>
        <v>0</v>
      </c>
      <c r="AR365" s="181" t="s">
        <v>85</v>
      </c>
      <c r="AT365" s="182" t="s">
        <v>74</v>
      </c>
      <c r="AU365" s="182" t="s">
        <v>83</v>
      </c>
      <c r="AY365" s="181" t="s">
        <v>139</v>
      </c>
      <c r="BK365" s="183">
        <f>SUM(BK366:BK369)</f>
        <v>0</v>
      </c>
    </row>
    <row r="366" spans="1:65" s="2" customFormat="1" ht="24.15" customHeight="1">
      <c r="A366" s="33"/>
      <c r="B366" s="34"/>
      <c r="C366" s="186" t="s">
        <v>719</v>
      </c>
      <c r="D366" s="186" t="s">
        <v>141</v>
      </c>
      <c r="E366" s="187" t="s">
        <v>720</v>
      </c>
      <c r="F366" s="188" t="s">
        <v>721</v>
      </c>
      <c r="G366" s="189" t="s">
        <v>144</v>
      </c>
      <c r="H366" s="190">
        <v>106.5</v>
      </c>
      <c r="I366" s="191"/>
      <c r="J366" s="192">
        <f>ROUND(I366*H366,2)</f>
        <v>0</v>
      </c>
      <c r="K366" s="193"/>
      <c r="L366" s="38"/>
      <c r="M366" s="194" t="s">
        <v>1</v>
      </c>
      <c r="N366" s="195" t="s">
        <v>40</v>
      </c>
      <c r="O366" s="70"/>
      <c r="P366" s="196">
        <f>O366*H366</f>
        <v>0</v>
      </c>
      <c r="Q366" s="196">
        <v>0.00098</v>
      </c>
      <c r="R366" s="196">
        <f>Q366*H366</f>
        <v>0.10436999999999999</v>
      </c>
      <c r="S366" s="196">
        <v>0</v>
      </c>
      <c r="T366" s="197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98" t="s">
        <v>219</v>
      </c>
      <c r="AT366" s="198" t="s">
        <v>141</v>
      </c>
      <c r="AU366" s="198" t="s">
        <v>85</v>
      </c>
      <c r="AY366" s="16" t="s">
        <v>139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6" t="s">
        <v>83</v>
      </c>
      <c r="BK366" s="199">
        <f>ROUND(I366*H366,2)</f>
        <v>0</v>
      </c>
      <c r="BL366" s="16" t="s">
        <v>219</v>
      </c>
      <c r="BM366" s="198" t="s">
        <v>722</v>
      </c>
    </row>
    <row r="367" spans="2:51" s="13" customFormat="1" ht="10.2">
      <c r="B367" s="200"/>
      <c r="C367" s="201"/>
      <c r="D367" s="202" t="s">
        <v>147</v>
      </c>
      <c r="E367" s="203" t="s">
        <v>1</v>
      </c>
      <c r="F367" s="204" t="s">
        <v>365</v>
      </c>
      <c r="G367" s="201"/>
      <c r="H367" s="205">
        <v>106.5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147</v>
      </c>
      <c r="AU367" s="211" t="s">
        <v>85</v>
      </c>
      <c r="AV367" s="13" t="s">
        <v>85</v>
      </c>
      <c r="AW367" s="13" t="s">
        <v>32</v>
      </c>
      <c r="AX367" s="13" t="s">
        <v>83</v>
      </c>
      <c r="AY367" s="211" t="s">
        <v>139</v>
      </c>
    </row>
    <row r="368" spans="1:65" s="2" customFormat="1" ht="44.25" customHeight="1">
      <c r="A368" s="33"/>
      <c r="B368" s="34"/>
      <c r="C368" s="186" t="s">
        <v>723</v>
      </c>
      <c r="D368" s="186" t="s">
        <v>141</v>
      </c>
      <c r="E368" s="187" t="s">
        <v>724</v>
      </c>
      <c r="F368" s="188" t="s">
        <v>725</v>
      </c>
      <c r="G368" s="189" t="s">
        <v>144</v>
      </c>
      <c r="H368" s="190">
        <v>213</v>
      </c>
      <c r="I368" s="191"/>
      <c r="J368" s="192">
        <f>ROUND(I368*H368,2)</f>
        <v>0</v>
      </c>
      <c r="K368" s="193"/>
      <c r="L368" s="38"/>
      <c r="M368" s="194" t="s">
        <v>1</v>
      </c>
      <c r="N368" s="195" t="s">
        <v>40</v>
      </c>
      <c r="O368" s="70"/>
      <c r="P368" s="196">
        <f>O368*H368</f>
        <v>0</v>
      </c>
      <c r="Q368" s="196">
        <v>0.00036</v>
      </c>
      <c r="R368" s="196">
        <f>Q368*H368</f>
        <v>0.07668</v>
      </c>
      <c r="S368" s="196">
        <v>0</v>
      </c>
      <c r="T368" s="197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98" t="s">
        <v>219</v>
      </c>
      <c r="AT368" s="198" t="s">
        <v>141</v>
      </c>
      <c r="AU368" s="198" t="s">
        <v>85</v>
      </c>
      <c r="AY368" s="16" t="s">
        <v>139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6" t="s">
        <v>83</v>
      </c>
      <c r="BK368" s="199">
        <f>ROUND(I368*H368,2)</f>
        <v>0</v>
      </c>
      <c r="BL368" s="16" t="s">
        <v>219</v>
      </c>
      <c r="BM368" s="198" t="s">
        <v>726</v>
      </c>
    </row>
    <row r="369" spans="2:51" s="13" customFormat="1" ht="10.2">
      <c r="B369" s="200"/>
      <c r="C369" s="201"/>
      <c r="D369" s="202" t="s">
        <v>147</v>
      </c>
      <c r="E369" s="203" t="s">
        <v>1</v>
      </c>
      <c r="F369" s="204" t="s">
        <v>727</v>
      </c>
      <c r="G369" s="201"/>
      <c r="H369" s="205">
        <v>213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147</v>
      </c>
      <c r="AU369" s="211" t="s">
        <v>85</v>
      </c>
      <c r="AV369" s="13" t="s">
        <v>85</v>
      </c>
      <c r="AW369" s="13" t="s">
        <v>32</v>
      </c>
      <c r="AX369" s="13" t="s">
        <v>83</v>
      </c>
      <c r="AY369" s="211" t="s">
        <v>139</v>
      </c>
    </row>
    <row r="370" spans="2:63" s="12" customFormat="1" ht="22.8" customHeight="1">
      <c r="B370" s="170"/>
      <c r="C370" s="171"/>
      <c r="D370" s="172" t="s">
        <v>74</v>
      </c>
      <c r="E370" s="184" t="s">
        <v>728</v>
      </c>
      <c r="F370" s="184" t="s">
        <v>729</v>
      </c>
      <c r="G370" s="171"/>
      <c r="H370" s="171"/>
      <c r="I370" s="174"/>
      <c r="J370" s="185">
        <f>BK370</f>
        <v>0</v>
      </c>
      <c r="K370" s="171"/>
      <c r="L370" s="176"/>
      <c r="M370" s="177"/>
      <c r="N370" s="178"/>
      <c r="O370" s="178"/>
      <c r="P370" s="179">
        <f>SUM(P371:P374)</f>
        <v>0</v>
      </c>
      <c r="Q370" s="178"/>
      <c r="R370" s="179">
        <f>SUM(R371:R374)</f>
        <v>0.055689199999999994</v>
      </c>
      <c r="S370" s="178"/>
      <c r="T370" s="180">
        <f>SUM(T371:T374)</f>
        <v>0</v>
      </c>
      <c r="AR370" s="181" t="s">
        <v>85</v>
      </c>
      <c r="AT370" s="182" t="s">
        <v>74</v>
      </c>
      <c r="AU370" s="182" t="s">
        <v>83</v>
      </c>
      <c r="AY370" s="181" t="s">
        <v>139</v>
      </c>
      <c r="BK370" s="183">
        <f>SUM(BK371:BK374)</f>
        <v>0</v>
      </c>
    </row>
    <row r="371" spans="1:65" s="2" customFormat="1" ht="44.25" customHeight="1">
      <c r="A371" s="33"/>
      <c r="B371" s="34"/>
      <c r="C371" s="186" t="s">
        <v>730</v>
      </c>
      <c r="D371" s="186" t="s">
        <v>141</v>
      </c>
      <c r="E371" s="187" t="s">
        <v>731</v>
      </c>
      <c r="F371" s="188" t="s">
        <v>732</v>
      </c>
      <c r="G371" s="189" t="s">
        <v>144</v>
      </c>
      <c r="H371" s="190">
        <v>198.89</v>
      </c>
      <c r="I371" s="191"/>
      <c r="J371" s="192">
        <f>ROUND(I371*H371,2)</f>
        <v>0</v>
      </c>
      <c r="K371" s="193"/>
      <c r="L371" s="38"/>
      <c r="M371" s="194" t="s">
        <v>1</v>
      </c>
      <c r="N371" s="195" t="s">
        <v>40</v>
      </c>
      <c r="O371" s="70"/>
      <c r="P371" s="196">
        <f>O371*H371</f>
        <v>0</v>
      </c>
      <c r="Q371" s="196">
        <v>0.00028</v>
      </c>
      <c r="R371" s="196">
        <f>Q371*H371</f>
        <v>0.055689199999999994</v>
      </c>
      <c r="S371" s="196">
        <v>0</v>
      </c>
      <c r="T371" s="197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98" t="s">
        <v>219</v>
      </c>
      <c r="AT371" s="198" t="s">
        <v>141</v>
      </c>
      <c r="AU371" s="198" t="s">
        <v>85</v>
      </c>
      <c r="AY371" s="16" t="s">
        <v>139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6" t="s">
        <v>83</v>
      </c>
      <c r="BK371" s="199">
        <f>ROUND(I371*H371,2)</f>
        <v>0</v>
      </c>
      <c r="BL371" s="16" t="s">
        <v>219</v>
      </c>
      <c r="BM371" s="198" t="s">
        <v>733</v>
      </c>
    </row>
    <row r="372" spans="2:51" s="13" customFormat="1" ht="10.2">
      <c r="B372" s="200"/>
      <c r="C372" s="201"/>
      <c r="D372" s="202" t="s">
        <v>147</v>
      </c>
      <c r="E372" s="203" t="s">
        <v>1</v>
      </c>
      <c r="F372" s="204" t="s">
        <v>734</v>
      </c>
      <c r="G372" s="201"/>
      <c r="H372" s="205">
        <v>139.2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147</v>
      </c>
      <c r="AU372" s="211" t="s">
        <v>85</v>
      </c>
      <c r="AV372" s="13" t="s">
        <v>85</v>
      </c>
      <c r="AW372" s="13" t="s">
        <v>32</v>
      </c>
      <c r="AX372" s="13" t="s">
        <v>75</v>
      </c>
      <c r="AY372" s="211" t="s">
        <v>139</v>
      </c>
    </row>
    <row r="373" spans="2:51" s="13" customFormat="1" ht="10.2">
      <c r="B373" s="200"/>
      <c r="C373" s="201"/>
      <c r="D373" s="202" t="s">
        <v>147</v>
      </c>
      <c r="E373" s="203" t="s">
        <v>1</v>
      </c>
      <c r="F373" s="204" t="s">
        <v>336</v>
      </c>
      <c r="G373" s="201"/>
      <c r="H373" s="205">
        <v>59.69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147</v>
      </c>
      <c r="AU373" s="211" t="s">
        <v>85</v>
      </c>
      <c r="AV373" s="13" t="s">
        <v>85</v>
      </c>
      <c r="AW373" s="13" t="s">
        <v>32</v>
      </c>
      <c r="AX373" s="13" t="s">
        <v>75</v>
      </c>
      <c r="AY373" s="211" t="s">
        <v>139</v>
      </c>
    </row>
    <row r="374" spans="2:51" s="14" customFormat="1" ht="10.2">
      <c r="B374" s="223"/>
      <c r="C374" s="224"/>
      <c r="D374" s="202" t="s">
        <v>147</v>
      </c>
      <c r="E374" s="225" t="s">
        <v>1</v>
      </c>
      <c r="F374" s="226" t="s">
        <v>247</v>
      </c>
      <c r="G374" s="224"/>
      <c r="H374" s="227">
        <v>198.89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AT374" s="233" t="s">
        <v>147</v>
      </c>
      <c r="AU374" s="233" t="s">
        <v>85</v>
      </c>
      <c r="AV374" s="14" t="s">
        <v>145</v>
      </c>
      <c r="AW374" s="14" t="s">
        <v>32</v>
      </c>
      <c r="AX374" s="14" t="s">
        <v>83</v>
      </c>
      <c r="AY374" s="233" t="s">
        <v>139</v>
      </c>
    </row>
    <row r="375" spans="2:63" s="12" customFormat="1" ht="25.95" customHeight="1">
      <c r="B375" s="170"/>
      <c r="C375" s="171"/>
      <c r="D375" s="172" t="s">
        <v>74</v>
      </c>
      <c r="E375" s="173" t="s">
        <v>735</v>
      </c>
      <c r="F375" s="173" t="s">
        <v>736</v>
      </c>
      <c r="G375" s="171"/>
      <c r="H375" s="171"/>
      <c r="I375" s="174"/>
      <c r="J375" s="175">
        <f>BK375</f>
        <v>0</v>
      </c>
      <c r="K375" s="171"/>
      <c r="L375" s="176"/>
      <c r="M375" s="177"/>
      <c r="N375" s="178"/>
      <c r="O375" s="178"/>
      <c r="P375" s="179">
        <f>P376+P379</f>
        <v>0</v>
      </c>
      <c r="Q375" s="178"/>
      <c r="R375" s="179">
        <f>R376+R379</f>
        <v>0</v>
      </c>
      <c r="S375" s="178"/>
      <c r="T375" s="180">
        <f>T376+T379</f>
        <v>0</v>
      </c>
      <c r="AR375" s="181" t="s">
        <v>162</v>
      </c>
      <c r="AT375" s="182" t="s">
        <v>74</v>
      </c>
      <c r="AU375" s="182" t="s">
        <v>75</v>
      </c>
      <c r="AY375" s="181" t="s">
        <v>139</v>
      </c>
      <c r="BK375" s="183">
        <f>BK376+BK379</f>
        <v>0</v>
      </c>
    </row>
    <row r="376" spans="2:63" s="12" customFormat="1" ht="22.8" customHeight="1">
      <c r="B376" s="170"/>
      <c r="C376" s="171"/>
      <c r="D376" s="172" t="s">
        <v>74</v>
      </c>
      <c r="E376" s="184" t="s">
        <v>737</v>
      </c>
      <c r="F376" s="184" t="s">
        <v>738</v>
      </c>
      <c r="G376" s="171"/>
      <c r="H376" s="171"/>
      <c r="I376" s="174"/>
      <c r="J376" s="185">
        <f>BK376</f>
        <v>0</v>
      </c>
      <c r="K376" s="171"/>
      <c r="L376" s="176"/>
      <c r="M376" s="177"/>
      <c r="N376" s="178"/>
      <c r="O376" s="178"/>
      <c r="P376" s="179">
        <f>SUM(P377:P378)</f>
        <v>0</v>
      </c>
      <c r="Q376" s="178"/>
      <c r="R376" s="179">
        <f>SUM(R377:R378)</f>
        <v>0</v>
      </c>
      <c r="S376" s="178"/>
      <c r="T376" s="180">
        <f>SUM(T377:T378)</f>
        <v>0</v>
      </c>
      <c r="AR376" s="181" t="s">
        <v>162</v>
      </c>
      <c r="AT376" s="182" t="s">
        <v>74</v>
      </c>
      <c r="AU376" s="182" t="s">
        <v>83</v>
      </c>
      <c r="AY376" s="181" t="s">
        <v>139</v>
      </c>
      <c r="BK376" s="183">
        <f>SUM(BK377:BK378)</f>
        <v>0</v>
      </c>
    </row>
    <row r="377" spans="1:65" s="2" customFormat="1" ht="16.5" customHeight="1">
      <c r="A377" s="33"/>
      <c r="B377" s="34"/>
      <c r="C377" s="186" t="s">
        <v>739</v>
      </c>
      <c r="D377" s="186" t="s">
        <v>141</v>
      </c>
      <c r="E377" s="187" t="s">
        <v>740</v>
      </c>
      <c r="F377" s="188" t="s">
        <v>741</v>
      </c>
      <c r="G377" s="189" t="s">
        <v>742</v>
      </c>
      <c r="H377" s="190">
        <v>1</v>
      </c>
      <c r="I377" s="191"/>
      <c r="J377" s="192">
        <f>ROUND(I377*H377,2)</f>
        <v>0</v>
      </c>
      <c r="K377" s="193"/>
      <c r="L377" s="38"/>
      <c r="M377" s="194" t="s">
        <v>1</v>
      </c>
      <c r="N377" s="195" t="s">
        <v>40</v>
      </c>
      <c r="O377" s="70"/>
      <c r="P377" s="196">
        <f>O377*H377</f>
        <v>0</v>
      </c>
      <c r="Q377" s="196">
        <v>0</v>
      </c>
      <c r="R377" s="196">
        <f>Q377*H377</f>
        <v>0</v>
      </c>
      <c r="S377" s="196">
        <v>0</v>
      </c>
      <c r="T377" s="197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98" t="s">
        <v>743</v>
      </c>
      <c r="AT377" s="198" t="s">
        <v>141</v>
      </c>
      <c r="AU377" s="198" t="s">
        <v>85</v>
      </c>
      <c r="AY377" s="16" t="s">
        <v>139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6" t="s">
        <v>83</v>
      </c>
      <c r="BK377" s="199">
        <f>ROUND(I377*H377,2)</f>
        <v>0</v>
      </c>
      <c r="BL377" s="16" t="s">
        <v>743</v>
      </c>
      <c r="BM377" s="198" t="s">
        <v>744</v>
      </c>
    </row>
    <row r="378" spans="1:65" s="2" customFormat="1" ht="16.5" customHeight="1">
      <c r="A378" s="33"/>
      <c r="B378" s="34"/>
      <c r="C378" s="186" t="s">
        <v>745</v>
      </c>
      <c r="D378" s="186" t="s">
        <v>141</v>
      </c>
      <c r="E378" s="187" t="s">
        <v>746</v>
      </c>
      <c r="F378" s="188" t="s">
        <v>747</v>
      </c>
      <c r="G378" s="189" t="s">
        <v>564</v>
      </c>
      <c r="H378" s="190">
        <v>1</v>
      </c>
      <c r="I378" s="191"/>
      <c r="J378" s="192">
        <f>ROUND(I378*H378,2)</f>
        <v>0</v>
      </c>
      <c r="K378" s="193"/>
      <c r="L378" s="38"/>
      <c r="M378" s="194" t="s">
        <v>1</v>
      </c>
      <c r="N378" s="195" t="s">
        <v>40</v>
      </c>
      <c r="O378" s="70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98" t="s">
        <v>743</v>
      </c>
      <c r="AT378" s="198" t="s">
        <v>141</v>
      </c>
      <c r="AU378" s="198" t="s">
        <v>85</v>
      </c>
      <c r="AY378" s="16" t="s">
        <v>139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6" t="s">
        <v>83</v>
      </c>
      <c r="BK378" s="199">
        <f>ROUND(I378*H378,2)</f>
        <v>0</v>
      </c>
      <c r="BL378" s="16" t="s">
        <v>743</v>
      </c>
      <c r="BM378" s="198" t="s">
        <v>748</v>
      </c>
    </row>
    <row r="379" spans="2:63" s="12" customFormat="1" ht="22.8" customHeight="1">
      <c r="B379" s="170"/>
      <c r="C379" s="171"/>
      <c r="D379" s="172" t="s">
        <v>74</v>
      </c>
      <c r="E379" s="184" t="s">
        <v>749</v>
      </c>
      <c r="F379" s="184" t="s">
        <v>750</v>
      </c>
      <c r="G379" s="171"/>
      <c r="H379" s="171"/>
      <c r="I379" s="174"/>
      <c r="J379" s="185">
        <f>BK379</f>
        <v>0</v>
      </c>
      <c r="K379" s="171"/>
      <c r="L379" s="176"/>
      <c r="M379" s="177"/>
      <c r="N379" s="178"/>
      <c r="O379" s="178"/>
      <c r="P379" s="179">
        <f>SUM(P380:P382)</f>
        <v>0</v>
      </c>
      <c r="Q379" s="178"/>
      <c r="R379" s="179">
        <f>SUM(R380:R382)</f>
        <v>0</v>
      </c>
      <c r="S379" s="178"/>
      <c r="T379" s="180">
        <f>SUM(T380:T382)</f>
        <v>0</v>
      </c>
      <c r="AR379" s="181" t="s">
        <v>162</v>
      </c>
      <c r="AT379" s="182" t="s">
        <v>74</v>
      </c>
      <c r="AU379" s="182" t="s">
        <v>83</v>
      </c>
      <c r="AY379" s="181" t="s">
        <v>139</v>
      </c>
      <c r="BK379" s="183">
        <f>SUM(BK380:BK382)</f>
        <v>0</v>
      </c>
    </row>
    <row r="380" spans="1:65" s="2" customFormat="1" ht="16.5" customHeight="1">
      <c r="A380" s="33"/>
      <c r="B380" s="34"/>
      <c r="C380" s="186" t="s">
        <v>751</v>
      </c>
      <c r="D380" s="186" t="s">
        <v>141</v>
      </c>
      <c r="E380" s="187" t="s">
        <v>752</v>
      </c>
      <c r="F380" s="188" t="s">
        <v>753</v>
      </c>
      <c r="G380" s="189" t="s">
        <v>742</v>
      </c>
      <c r="H380" s="190">
        <v>1</v>
      </c>
      <c r="I380" s="191"/>
      <c r="J380" s="192">
        <f>ROUND(I380*H380,2)</f>
        <v>0</v>
      </c>
      <c r="K380" s="193"/>
      <c r="L380" s="38"/>
      <c r="M380" s="194" t="s">
        <v>1</v>
      </c>
      <c r="N380" s="195" t="s">
        <v>40</v>
      </c>
      <c r="O380" s="70"/>
      <c r="P380" s="196">
        <f>O380*H380</f>
        <v>0</v>
      </c>
      <c r="Q380" s="196">
        <v>0</v>
      </c>
      <c r="R380" s="196">
        <f>Q380*H380</f>
        <v>0</v>
      </c>
      <c r="S380" s="196">
        <v>0</v>
      </c>
      <c r="T380" s="197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98" t="s">
        <v>743</v>
      </c>
      <c r="AT380" s="198" t="s">
        <v>141</v>
      </c>
      <c r="AU380" s="198" t="s">
        <v>85</v>
      </c>
      <c r="AY380" s="16" t="s">
        <v>139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6" t="s">
        <v>83</v>
      </c>
      <c r="BK380" s="199">
        <f>ROUND(I380*H380,2)</f>
        <v>0</v>
      </c>
      <c r="BL380" s="16" t="s">
        <v>743</v>
      </c>
      <c r="BM380" s="198" t="s">
        <v>754</v>
      </c>
    </row>
    <row r="381" spans="1:65" s="2" customFormat="1" ht="16.5" customHeight="1">
      <c r="A381" s="33"/>
      <c r="B381" s="34"/>
      <c r="C381" s="186" t="s">
        <v>755</v>
      </c>
      <c r="D381" s="186" t="s">
        <v>141</v>
      </c>
      <c r="E381" s="187" t="s">
        <v>756</v>
      </c>
      <c r="F381" s="188" t="s">
        <v>757</v>
      </c>
      <c r="G381" s="189" t="s">
        <v>742</v>
      </c>
      <c r="H381" s="190">
        <v>1</v>
      </c>
      <c r="I381" s="191"/>
      <c r="J381" s="192">
        <f>ROUND(I381*H381,2)</f>
        <v>0</v>
      </c>
      <c r="K381" s="193"/>
      <c r="L381" s="38"/>
      <c r="M381" s="194" t="s">
        <v>1</v>
      </c>
      <c r="N381" s="195" t="s">
        <v>40</v>
      </c>
      <c r="O381" s="70"/>
      <c r="P381" s="196">
        <f>O381*H381</f>
        <v>0</v>
      </c>
      <c r="Q381" s="196">
        <v>0</v>
      </c>
      <c r="R381" s="196">
        <f>Q381*H381</f>
        <v>0</v>
      </c>
      <c r="S381" s="196">
        <v>0</v>
      </c>
      <c r="T381" s="19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98" t="s">
        <v>743</v>
      </c>
      <c r="AT381" s="198" t="s">
        <v>141</v>
      </c>
      <c r="AU381" s="198" t="s">
        <v>85</v>
      </c>
      <c r="AY381" s="16" t="s">
        <v>139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6" t="s">
        <v>83</v>
      </c>
      <c r="BK381" s="199">
        <f>ROUND(I381*H381,2)</f>
        <v>0</v>
      </c>
      <c r="BL381" s="16" t="s">
        <v>743</v>
      </c>
      <c r="BM381" s="198" t="s">
        <v>758</v>
      </c>
    </row>
    <row r="382" spans="1:65" s="2" customFormat="1" ht="16.5" customHeight="1">
      <c r="A382" s="33"/>
      <c r="B382" s="34"/>
      <c r="C382" s="186" t="s">
        <v>759</v>
      </c>
      <c r="D382" s="186" t="s">
        <v>141</v>
      </c>
      <c r="E382" s="187" t="s">
        <v>760</v>
      </c>
      <c r="F382" s="188" t="s">
        <v>761</v>
      </c>
      <c r="G382" s="189" t="s">
        <v>742</v>
      </c>
      <c r="H382" s="190">
        <v>1</v>
      </c>
      <c r="I382" s="191"/>
      <c r="J382" s="192">
        <f>ROUND(I382*H382,2)</f>
        <v>0</v>
      </c>
      <c r="K382" s="193"/>
      <c r="L382" s="38"/>
      <c r="M382" s="235" t="s">
        <v>1</v>
      </c>
      <c r="N382" s="236" t="s">
        <v>40</v>
      </c>
      <c r="O382" s="237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98" t="s">
        <v>743</v>
      </c>
      <c r="AT382" s="198" t="s">
        <v>141</v>
      </c>
      <c r="AU382" s="198" t="s">
        <v>85</v>
      </c>
      <c r="AY382" s="16" t="s">
        <v>139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6" t="s">
        <v>83</v>
      </c>
      <c r="BK382" s="199">
        <f>ROUND(I382*H382,2)</f>
        <v>0</v>
      </c>
      <c r="BL382" s="16" t="s">
        <v>743</v>
      </c>
      <c r="BM382" s="198" t="s">
        <v>762</v>
      </c>
    </row>
    <row r="383" spans="1:31" s="2" customFormat="1" ht="6.9" customHeight="1">
      <c r="A383" s="33"/>
      <c r="B383" s="53"/>
      <c r="C383" s="54"/>
      <c r="D383" s="54"/>
      <c r="E383" s="54"/>
      <c r="F383" s="54"/>
      <c r="G383" s="54"/>
      <c r="H383" s="54"/>
      <c r="I383" s="54"/>
      <c r="J383" s="54"/>
      <c r="K383" s="54"/>
      <c r="L383" s="38"/>
      <c r="M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</row>
  </sheetData>
  <sheetProtection algorithmName="SHA-512" hashValue="I4OlEgNtfWX8ynHl5mcJM/Lt4Xg455/Khwwx5Brv4zfTEac9EuD/rk8UFivSaNPrvuppIQuLiHGeM0E67jJaNA==" saltValue="ntstD27WtTQkKXdLXxvg9afECjXNvj3WZqInH76His09e/QQsJUVyLuzJeld+Ast05ffGV05he9bIw4+1H3RDw==" spinCount="100000" sheet="1" objects="1" scenarios="1" formatColumns="0" formatRows="0" autoFilter="0"/>
  <autoFilter ref="C142:K382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6" t="s">
        <v>88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4.9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3" t="str">
        <f>'Rekapitulace stavby'!K6</f>
        <v>Přístavba studeného skladu řeziva</v>
      </c>
      <c r="F7" s="284"/>
      <c r="G7" s="284"/>
      <c r="H7" s="284"/>
      <c r="L7" s="19"/>
    </row>
    <row r="8" spans="1:31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5" t="s">
        <v>763</v>
      </c>
      <c r="F9" s="286"/>
      <c r="G9" s="286"/>
      <c r="H9" s="28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8. 4. 2022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7" t="str">
        <f>'Rekapitulace stavby'!E14</f>
        <v>Vyplň údaj</v>
      </c>
      <c r="F18" s="288"/>
      <c r="G18" s="288"/>
      <c r="H18" s="288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31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9" t="s">
        <v>1</v>
      </c>
      <c r="F27" s="289"/>
      <c r="G27" s="289"/>
      <c r="H27" s="28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35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37</v>
      </c>
      <c r="G32" s="33"/>
      <c r="H32" s="33"/>
      <c r="I32" s="120" t="s">
        <v>36</v>
      </c>
      <c r="J32" s="120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39</v>
      </c>
      <c r="E33" s="111" t="s">
        <v>40</v>
      </c>
      <c r="F33" s="122">
        <f>ROUND((SUM(BE121:BE222)),2)</f>
        <v>0</v>
      </c>
      <c r="G33" s="33"/>
      <c r="H33" s="33"/>
      <c r="I33" s="123">
        <v>0.21</v>
      </c>
      <c r="J33" s="122">
        <f>ROUND(((SUM(BE121:BE222))*I33),2)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41</v>
      </c>
      <c r="F34" s="122">
        <f>ROUND((SUM(BF121:BF222)),2)</f>
        <v>0</v>
      </c>
      <c r="G34" s="33"/>
      <c r="H34" s="33"/>
      <c r="I34" s="123">
        <v>0.15</v>
      </c>
      <c r="J34" s="122">
        <f>ROUND(((SUM(BF121:BF222))*I34),2)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42</v>
      </c>
      <c r="F35" s="122">
        <f>ROUND((SUM(BG121:BG222)),2)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43</v>
      </c>
      <c r="F36" s="122">
        <f>ROUND((SUM(BH121:BH222)),2)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44</v>
      </c>
      <c r="F37" s="122">
        <f>ROUND((SUM(BI121:BI222)),2)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45</v>
      </c>
      <c r="E39" s="126"/>
      <c r="F39" s="126"/>
      <c r="G39" s="127" t="s">
        <v>46</v>
      </c>
      <c r="H39" s="128" t="s">
        <v>47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90" t="str">
        <f>E7</f>
        <v>Přístavba studeného skladu řeziva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1" t="str">
        <f>E9</f>
        <v>21915E - Elektro</v>
      </c>
      <c r="F87" s="292"/>
      <c r="G87" s="292"/>
      <c r="H87" s="29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Čáslavská 202</v>
      </c>
      <c r="G89" s="35"/>
      <c r="H89" s="35"/>
      <c r="I89" s="28" t="s">
        <v>22</v>
      </c>
      <c r="J89" s="65" t="str">
        <f>IF(J12="","",J12)</f>
        <v>8. 4. 2022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SOŠ a SOU řemesel Kutná Hora</v>
      </c>
      <c r="G91" s="35"/>
      <c r="H91" s="35"/>
      <c r="I91" s="28" t="s">
        <v>30</v>
      </c>
      <c r="J91" s="31" t="str">
        <f>E21</f>
        <v>Ing. Hádková Zuzana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Ing. Hádková Zuzana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" customHeight="1">
      <c r="B97" s="146"/>
      <c r="C97" s="147"/>
      <c r="D97" s="148" t="s">
        <v>764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9" customFormat="1" ht="24.9" customHeight="1">
      <c r="B98" s="146"/>
      <c r="C98" s="147"/>
      <c r="D98" s="148" t="s">
        <v>765</v>
      </c>
      <c r="E98" s="149"/>
      <c r="F98" s="149"/>
      <c r="G98" s="149"/>
      <c r="H98" s="149"/>
      <c r="I98" s="149"/>
      <c r="J98" s="150">
        <f>J132</f>
        <v>0</v>
      </c>
      <c r="K98" s="147"/>
      <c r="L98" s="151"/>
    </row>
    <row r="99" spans="2:12" s="9" customFormat="1" ht="24.9" customHeight="1">
      <c r="B99" s="146"/>
      <c r="C99" s="147"/>
      <c r="D99" s="148" t="s">
        <v>766</v>
      </c>
      <c r="E99" s="149"/>
      <c r="F99" s="149"/>
      <c r="G99" s="149"/>
      <c r="H99" s="149"/>
      <c r="I99" s="149"/>
      <c r="J99" s="150">
        <f>J151</f>
        <v>0</v>
      </c>
      <c r="K99" s="147"/>
      <c r="L99" s="151"/>
    </row>
    <row r="100" spans="2:12" s="9" customFormat="1" ht="24.9" customHeight="1">
      <c r="B100" s="146"/>
      <c r="C100" s="147"/>
      <c r="D100" s="148" t="s">
        <v>767</v>
      </c>
      <c r="E100" s="149"/>
      <c r="F100" s="149"/>
      <c r="G100" s="149"/>
      <c r="H100" s="149"/>
      <c r="I100" s="149"/>
      <c r="J100" s="150">
        <f>J189</f>
        <v>0</v>
      </c>
      <c r="K100" s="147"/>
      <c r="L100" s="151"/>
    </row>
    <row r="101" spans="2:12" s="9" customFormat="1" ht="24.9" customHeight="1">
      <c r="B101" s="146"/>
      <c r="C101" s="147"/>
      <c r="D101" s="148" t="s">
        <v>768</v>
      </c>
      <c r="E101" s="149"/>
      <c r="F101" s="149"/>
      <c r="G101" s="149"/>
      <c r="H101" s="149"/>
      <c r="I101" s="149"/>
      <c r="J101" s="150">
        <f>J207</f>
        <v>0</v>
      </c>
      <c r="K101" s="147"/>
      <c r="L101" s="151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124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90" t="str">
        <f>E7</f>
        <v>Přístavba studeného skladu řeziva</v>
      </c>
      <c r="F111" s="291"/>
      <c r="G111" s="291"/>
      <c r="H111" s="291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90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1" t="str">
        <f>E9</f>
        <v>21915E - Elektro</v>
      </c>
      <c r="F113" s="292"/>
      <c r="G113" s="292"/>
      <c r="H113" s="292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>Čáslavská 202</v>
      </c>
      <c r="G115" s="35"/>
      <c r="H115" s="35"/>
      <c r="I115" s="28" t="s">
        <v>22</v>
      </c>
      <c r="J115" s="65" t="str">
        <f>IF(J12="","",J12)</f>
        <v>8. 4. 2022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24</v>
      </c>
      <c r="D117" s="35"/>
      <c r="E117" s="35"/>
      <c r="F117" s="26" t="str">
        <f>E15</f>
        <v>SOŠ a SOU řemesel Kutná Hora</v>
      </c>
      <c r="G117" s="35"/>
      <c r="H117" s="35"/>
      <c r="I117" s="28" t="s">
        <v>30</v>
      </c>
      <c r="J117" s="31" t="str">
        <f>E21</f>
        <v>Ing. Hádková Zuzana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28</v>
      </c>
      <c r="D118" s="35"/>
      <c r="E118" s="35"/>
      <c r="F118" s="26" t="str">
        <f>IF(E18="","",E18)</f>
        <v>Vyplň údaj</v>
      </c>
      <c r="G118" s="35"/>
      <c r="H118" s="35"/>
      <c r="I118" s="28" t="s">
        <v>33</v>
      </c>
      <c r="J118" s="31" t="str">
        <f>E24</f>
        <v>Ing. Hádková Zuzana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125</v>
      </c>
      <c r="D120" s="161" t="s">
        <v>60</v>
      </c>
      <c r="E120" s="161" t="s">
        <v>56</v>
      </c>
      <c r="F120" s="161" t="s">
        <v>57</v>
      </c>
      <c r="G120" s="161" t="s">
        <v>126</v>
      </c>
      <c r="H120" s="161" t="s">
        <v>127</v>
      </c>
      <c r="I120" s="161" t="s">
        <v>128</v>
      </c>
      <c r="J120" s="162" t="s">
        <v>94</v>
      </c>
      <c r="K120" s="163" t="s">
        <v>129</v>
      </c>
      <c r="L120" s="164"/>
      <c r="M120" s="74" t="s">
        <v>1</v>
      </c>
      <c r="N120" s="75" t="s">
        <v>39</v>
      </c>
      <c r="O120" s="75" t="s">
        <v>130</v>
      </c>
      <c r="P120" s="75" t="s">
        <v>131</v>
      </c>
      <c r="Q120" s="75" t="s">
        <v>132</v>
      </c>
      <c r="R120" s="75" t="s">
        <v>133</v>
      </c>
      <c r="S120" s="75" t="s">
        <v>134</v>
      </c>
      <c r="T120" s="76" t="s">
        <v>135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8" customHeight="1">
      <c r="A121" s="33"/>
      <c r="B121" s="34"/>
      <c r="C121" s="81" t="s">
        <v>136</v>
      </c>
      <c r="D121" s="35"/>
      <c r="E121" s="35"/>
      <c r="F121" s="35"/>
      <c r="G121" s="35"/>
      <c r="H121" s="35"/>
      <c r="I121" s="35"/>
      <c r="J121" s="165">
        <f>BK121</f>
        <v>0</v>
      </c>
      <c r="K121" s="35"/>
      <c r="L121" s="38"/>
      <c r="M121" s="77"/>
      <c r="N121" s="166"/>
      <c r="O121" s="78"/>
      <c r="P121" s="167">
        <f>P122+P132+P151+P189+P207</f>
        <v>0</v>
      </c>
      <c r="Q121" s="78"/>
      <c r="R121" s="167">
        <f>R122+R132+R151+R189+R207</f>
        <v>0</v>
      </c>
      <c r="S121" s="78"/>
      <c r="T121" s="168">
        <f>T122+T132+T151+T189+T207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74</v>
      </c>
      <c r="AU121" s="16" t="s">
        <v>96</v>
      </c>
      <c r="BK121" s="169">
        <f>BK122+BK132+BK151+BK189+BK207</f>
        <v>0</v>
      </c>
    </row>
    <row r="122" spans="2:63" s="12" customFormat="1" ht="25.95" customHeight="1">
      <c r="B122" s="170"/>
      <c r="C122" s="171"/>
      <c r="D122" s="172" t="s">
        <v>74</v>
      </c>
      <c r="E122" s="173" t="s">
        <v>769</v>
      </c>
      <c r="F122" s="173" t="s">
        <v>770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SUM(P123:P131)</f>
        <v>0</v>
      </c>
      <c r="Q122" s="178"/>
      <c r="R122" s="179">
        <f>SUM(R123:R131)</f>
        <v>0</v>
      </c>
      <c r="S122" s="178"/>
      <c r="T122" s="180">
        <f>SUM(T123:T131)</f>
        <v>0</v>
      </c>
      <c r="AR122" s="181" t="s">
        <v>83</v>
      </c>
      <c r="AT122" s="182" t="s">
        <v>74</v>
      </c>
      <c r="AU122" s="182" t="s">
        <v>75</v>
      </c>
      <c r="AY122" s="181" t="s">
        <v>139</v>
      </c>
      <c r="BK122" s="183">
        <f>SUM(BK123:BK131)</f>
        <v>0</v>
      </c>
    </row>
    <row r="123" spans="1:65" s="2" customFormat="1" ht="16.5" customHeight="1">
      <c r="A123" s="33"/>
      <c r="B123" s="34"/>
      <c r="C123" s="212" t="s">
        <v>83</v>
      </c>
      <c r="D123" s="212" t="s">
        <v>188</v>
      </c>
      <c r="E123" s="213" t="s">
        <v>771</v>
      </c>
      <c r="F123" s="214" t="s">
        <v>772</v>
      </c>
      <c r="G123" s="215" t="s">
        <v>272</v>
      </c>
      <c r="H123" s="216">
        <v>1</v>
      </c>
      <c r="I123" s="217"/>
      <c r="J123" s="218">
        <f aca="true" t="shared" si="0" ref="J123:J131">ROUND(I123*H123,2)</f>
        <v>0</v>
      </c>
      <c r="K123" s="219"/>
      <c r="L123" s="220"/>
      <c r="M123" s="221" t="s">
        <v>1</v>
      </c>
      <c r="N123" s="222" t="s">
        <v>40</v>
      </c>
      <c r="O123" s="70"/>
      <c r="P123" s="196">
        <f aca="true" t="shared" si="1" ref="P123:P131">O123*H123</f>
        <v>0</v>
      </c>
      <c r="Q123" s="196">
        <v>0</v>
      </c>
      <c r="R123" s="196">
        <f aca="true" t="shared" si="2" ref="R123:R131">Q123*H123</f>
        <v>0</v>
      </c>
      <c r="S123" s="196">
        <v>0</v>
      </c>
      <c r="T123" s="197">
        <f aca="true" t="shared" si="3" ref="T123:T131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176</v>
      </c>
      <c r="AT123" s="198" t="s">
        <v>188</v>
      </c>
      <c r="AU123" s="198" t="s">
        <v>83</v>
      </c>
      <c r="AY123" s="16" t="s">
        <v>139</v>
      </c>
      <c r="BE123" s="199">
        <f aca="true" t="shared" si="4" ref="BE123:BE131">IF(N123="základní",J123,0)</f>
        <v>0</v>
      </c>
      <c r="BF123" s="199">
        <f aca="true" t="shared" si="5" ref="BF123:BF131">IF(N123="snížená",J123,0)</f>
        <v>0</v>
      </c>
      <c r="BG123" s="199">
        <f aca="true" t="shared" si="6" ref="BG123:BG131">IF(N123="zákl. přenesená",J123,0)</f>
        <v>0</v>
      </c>
      <c r="BH123" s="199">
        <f aca="true" t="shared" si="7" ref="BH123:BH131">IF(N123="sníž. přenesená",J123,0)</f>
        <v>0</v>
      </c>
      <c r="BI123" s="199">
        <f aca="true" t="shared" si="8" ref="BI123:BI131">IF(N123="nulová",J123,0)</f>
        <v>0</v>
      </c>
      <c r="BJ123" s="16" t="s">
        <v>83</v>
      </c>
      <c r="BK123" s="199">
        <f aca="true" t="shared" si="9" ref="BK123:BK131">ROUND(I123*H123,2)</f>
        <v>0</v>
      </c>
      <c r="BL123" s="16" t="s">
        <v>145</v>
      </c>
      <c r="BM123" s="198" t="s">
        <v>85</v>
      </c>
    </row>
    <row r="124" spans="1:65" s="2" customFormat="1" ht="16.5" customHeight="1">
      <c r="A124" s="33"/>
      <c r="B124" s="34"/>
      <c r="C124" s="212" t="s">
        <v>85</v>
      </c>
      <c r="D124" s="212" t="s">
        <v>188</v>
      </c>
      <c r="E124" s="213" t="s">
        <v>773</v>
      </c>
      <c r="F124" s="214" t="s">
        <v>774</v>
      </c>
      <c r="G124" s="215" t="s">
        <v>272</v>
      </c>
      <c r="H124" s="216">
        <v>1</v>
      </c>
      <c r="I124" s="217"/>
      <c r="J124" s="218">
        <f t="shared" si="0"/>
        <v>0</v>
      </c>
      <c r="K124" s="219"/>
      <c r="L124" s="220"/>
      <c r="M124" s="221" t="s">
        <v>1</v>
      </c>
      <c r="N124" s="222" t="s">
        <v>40</v>
      </c>
      <c r="O124" s="70"/>
      <c r="P124" s="196">
        <f t="shared" si="1"/>
        <v>0</v>
      </c>
      <c r="Q124" s="196">
        <v>0</v>
      </c>
      <c r="R124" s="196">
        <f t="shared" si="2"/>
        <v>0</v>
      </c>
      <c r="S124" s="196">
        <v>0</v>
      </c>
      <c r="T124" s="197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176</v>
      </c>
      <c r="AT124" s="198" t="s">
        <v>188</v>
      </c>
      <c r="AU124" s="198" t="s">
        <v>83</v>
      </c>
      <c r="AY124" s="16" t="s">
        <v>139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6" t="s">
        <v>83</v>
      </c>
      <c r="BK124" s="199">
        <f t="shared" si="9"/>
        <v>0</v>
      </c>
      <c r="BL124" s="16" t="s">
        <v>145</v>
      </c>
      <c r="BM124" s="198" t="s">
        <v>145</v>
      </c>
    </row>
    <row r="125" spans="1:65" s="2" customFormat="1" ht="16.5" customHeight="1">
      <c r="A125" s="33"/>
      <c r="B125" s="34"/>
      <c r="C125" s="212" t="s">
        <v>153</v>
      </c>
      <c r="D125" s="212" t="s">
        <v>188</v>
      </c>
      <c r="E125" s="213" t="s">
        <v>775</v>
      </c>
      <c r="F125" s="214" t="s">
        <v>776</v>
      </c>
      <c r="G125" s="215" t="s">
        <v>272</v>
      </c>
      <c r="H125" s="216">
        <v>3</v>
      </c>
      <c r="I125" s="217"/>
      <c r="J125" s="218">
        <f t="shared" si="0"/>
        <v>0</v>
      </c>
      <c r="K125" s="219"/>
      <c r="L125" s="220"/>
      <c r="M125" s="221" t="s">
        <v>1</v>
      </c>
      <c r="N125" s="222" t="s">
        <v>40</v>
      </c>
      <c r="O125" s="70"/>
      <c r="P125" s="196">
        <f t="shared" si="1"/>
        <v>0</v>
      </c>
      <c r="Q125" s="196">
        <v>0</v>
      </c>
      <c r="R125" s="196">
        <f t="shared" si="2"/>
        <v>0</v>
      </c>
      <c r="S125" s="196">
        <v>0</v>
      </c>
      <c r="T125" s="19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176</v>
      </c>
      <c r="AT125" s="198" t="s">
        <v>188</v>
      </c>
      <c r="AU125" s="198" t="s">
        <v>83</v>
      </c>
      <c r="AY125" s="16" t="s">
        <v>139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6" t="s">
        <v>83</v>
      </c>
      <c r="BK125" s="199">
        <f t="shared" si="9"/>
        <v>0</v>
      </c>
      <c r="BL125" s="16" t="s">
        <v>145</v>
      </c>
      <c r="BM125" s="198" t="s">
        <v>167</v>
      </c>
    </row>
    <row r="126" spans="1:65" s="2" customFormat="1" ht="16.5" customHeight="1">
      <c r="A126" s="33"/>
      <c r="B126" s="34"/>
      <c r="C126" s="212" t="s">
        <v>145</v>
      </c>
      <c r="D126" s="212" t="s">
        <v>188</v>
      </c>
      <c r="E126" s="213" t="s">
        <v>777</v>
      </c>
      <c r="F126" s="214" t="s">
        <v>778</v>
      </c>
      <c r="G126" s="215" t="s">
        <v>272</v>
      </c>
      <c r="H126" s="216">
        <v>1</v>
      </c>
      <c r="I126" s="217"/>
      <c r="J126" s="218">
        <f t="shared" si="0"/>
        <v>0</v>
      </c>
      <c r="K126" s="219"/>
      <c r="L126" s="220"/>
      <c r="M126" s="221" t="s">
        <v>1</v>
      </c>
      <c r="N126" s="222" t="s">
        <v>40</v>
      </c>
      <c r="O126" s="70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176</v>
      </c>
      <c r="AT126" s="198" t="s">
        <v>188</v>
      </c>
      <c r="AU126" s="198" t="s">
        <v>83</v>
      </c>
      <c r="AY126" s="16" t="s">
        <v>139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6" t="s">
        <v>83</v>
      </c>
      <c r="BK126" s="199">
        <f t="shared" si="9"/>
        <v>0</v>
      </c>
      <c r="BL126" s="16" t="s">
        <v>145</v>
      </c>
      <c r="BM126" s="198" t="s">
        <v>176</v>
      </c>
    </row>
    <row r="127" spans="1:65" s="2" customFormat="1" ht="16.5" customHeight="1">
      <c r="A127" s="33"/>
      <c r="B127" s="34"/>
      <c r="C127" s="212" t="s">
        <v>162</v>
      </c>
      <c r="D127" s="212" t="s">
        <v>188</v>
      </c>
      <c r="E127" s="213" t="s">
        <v>779</v>
      </c>
      <c r="F127" s="214" t="s">
        <v>780</v>
      </c>
      <c r="G127" s="215" t="s">
        <v>272</v>
      </c>
      <c r="H127" s="216">
        <v>1</v>
      </c>
      <c r="I127" s="217"/>
      <c r="J127" s="218">
        <f t="shared" si="0"/>
        <v>0</v>
      </c>
      <c r="K127" s="219"/>
      <c r="L127" s="220"/>
      <c r="M127" s="221" t="s">
        <v>1</v>
      </c>
      <c r="N127" s="222" t="s">
        <v>40</v>
      </c>
      <c r="O127" s="70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176</v>
      </c>
      <c r="AT127" s="198" t="s">
        <v>188</v>
      </c>
      <c r="AU127" s="198" t="s">
        <v>83</v>
      </c>
      <c r="AY127" s="16" t="s">
        <v>139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6" t="s">
        <v>83</v>
      </c>
      <c r="BK127" s="199">
        <f t="shared" si="9"/>
        <v>0</v>
      </c>
      <c r="BL127" s="16" t="s">
        <v>145</v>
      </c>
      <c r="BM127" s="198" t="s">
        <v>187</v>
      </c>
    </row>
    <row r="128" spans="1:65" s="2" customFormat="1" ht="16.5" customHeight="1">
      <c r="A128" s="33"/>
      <c r="B128" s="34"/>
      <c r="C128" s="212" t="s">
        <v>167</v>
      </c>
      <c r="D128" s="212" t="s">
        <v>188</v>
      </c>
      <c r="E128" s="213" t="s">
        <v>781</v>
      </c>
      <c r="F128" s="214" t="s">
        <v>782</v>
      </c>
      <c r="G128" s="215" t="s">
        <v>272</v>
      </c>
      <c r="H128" s="216">
        <v>1</v>
      </c>
      <c r="I128" s="217"/>
      <c r="J128" s="218">
        <f t="shared" si="0"/>
        <v>0</v>
      </c>
      <c r="K128" s="219"/>
      <c r="L128" s="220"/>
      <c r="M128" s="221" t="s">
        <v>1</v>
      </c>
      <c r="N128" s="222" t="s">
        <v>40</v>
      </c>
      <c r="O128" s="70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176</v>
      </c>
      <c r="AT128" s="198" t="s">
        <v>188</v>
      </c>
      <c r="AU128" s="198" t="s">
        <v>83</v>
      </c>
      <c r="AY128" s="16" t="s">
        <v>139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6" t="s">
        <v>83</v>
      </c>
      <c r="BK128" s="199">
        <f t="shared" si="9"/>
        <v>0</v>
      </c>
      <c r="BL128" s="16" t="s">
        <v>145</v>
      </c>
      <c r="BM128" s="198" t="s">
        <v>200</v>
      </c>
    </row>
    <row r="129" spans="1:65" s="2" customFormat="1" ht="16.5" customHeight="1">
      <c r="A129" s="33"/>
      <c r="B129" s="34"/>
      <c r="C129" s="212" t="s">
        <v>172</v>
      </c>
      <c r="D129" s="212" t="s">
        <v>188</v>
      </c>
      <c r="E129" s="213" t="s">
        <v>783</v>
      </c>
      <c r="F129" s="214" t="s">
        <v>782</v>
      </c>
      <c r="G129" s="215" t="s">
        <v>272</v>
      </c>
      <c r="H129" s="216">
        <v>1</v>
      </c>
      <c r="I129" s="217"/>
      <c r="J129" s="218">
        <f t="shared" si="0"/>
        <v>0</v>
      </c>
      <c r="K129" s="219"/>
      <c r="L129" s="220"/>
      <c r="M129" s="221" t="s">
        <v>1</v>
      </c>
      <c r="N129" s="222" t="s">
        <v>40</v>
      </c>
      <c r="O129" s="70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176</v>
      </c>
      <c r="AT129" s="198" t="s">
        <v>188</v>
      </c>
      <c r="AU129" s="198" t="s">
        <v>83</v>
      </c>
      <c r="AY129" s="16" t="s">
        <v>139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6" t="s">
        <v>83</v>
      </c>
      <c r="BK129" s="199">
        <f t="shared" si="9"/>
        <v>0</v>
      </c>
      <c r="BL129" s="16" t="s">
        <v>145</v>
      </c>
      <c r="BM129" s="198" t="s">
        <v>210</v>
      </c>
    </row>
    <row r="130" spans="1:65" s="2" customFormat="1" ht="16.5" customHeight="1">
      <c r="A130" s="33"/>
      <c r="B130" s="34"/>
      <c r="C130" s="212" t="s">
        <v>176</v>
      </c>
      <c r="D130" s="212" t="s">
        <v>188</v>
      </c>
      <c r="E130" s="213" t="s">
        <v>784</v>
      </c>
      <c r="F130" s="214" t="s">
        <v>785</v>
      </c>
      <c r="G130" s="215" t="s">
        <v>786</v>
      </c>
      <c r="H130" s="216">
        <v>1</v>
      </c>
      <c r="I130" s="217"/>
      <c r="J130" s="218">
        <f t="shared" si="0"/>
        <v>0</v>
      </c>
      <c r="K130" s="219"/>
      <c r="L130" s="220"/>
      <c r="M130" s="221" t="s">
        <v>1</v>
      </c>
      <c r="N130" s="222" t="s">
        <v>40</v>
      </c>
      <c r="O130" s="70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176</v>
      </c>
      <c r="AT130" s="198" t="s">
        <v>188</v>
      </c>
      <c r="AU130" s="198" t="s">
        <v>83</v>
      </c>
      <c r="AY130" s="16" t="s">
        <v>139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6" t="s">
        <v>83</v>
      </c>
      <c r="BK130" s="199">
        <f t="shared" si="9"/>
        <v>0</v>
      </c>
      <c r="BL130" s="16" t="s">
        <v>145</v>
      </c>
      <c r="BM130" s="198" t="s">
        <v>219</v>
      </c>
    </row>
    <row r="131" spans="1:65" s="2" customFormat="1" ht="16.5" customHeight="1">
      <c r="A131" s="33"/>
      <c r="B131" s="34"/>
      <c r="C131" s="186" t="s">
        <v>182</v>
      </c>
      <c r="D131" s="186" t="s">
        <v>141</v>
      </c>
      <c r="E131" s="187" t="s">
        <v>787</v>
      </c>
      <c r="F131" s="188" t="s">
        <v>788</v>
      </c>
      <c r="G131" s="189" t="s">
        <v>786</v>
      </c>
      <c r="H131" s="190">
        <v>1</v>
      </c>
      <c r="I131" s="191"/>
      <c r="J131" s="192">
        <f t="shared" si="0"/>
        <v>0</v>
      </c>
      <c r="K131" s="193"/>
      <c r="L131" s="38"/>
      <c r="M131" s="194" t="s">
        <v>1</v>
      </c>
      <c r="N131" s="195" t="s">
        <v>40</v>
      </c>
      <c r="O131" s="70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145</v>
      </c>
      <c r="AT131" s="198" t="s">
        <v>141</v>
      </c>
      <c r="AU131" s="198" t="s">
        <v>83</v>
      </c>
      <c r="AY131" s="16" t="s">
        <v>139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6" t="s">
        <v>83</v>
      </c>
      <c r="BK131" s="199">
        <f t="shared" si="9"/>
        <v>0</v>
      </c>
      <c r="BL131" s="16" t="s">
        <v>145</v>
      </c>
      <c r="BM131" s="198" t="s">
        <v>229</v>
      </c>
    </row>
    <row r="132" spans="2:63" s="12" customFormat="1" ht="25.95" customHeight="1">
      <c r="B132" s="170"/>
      <c r="C132" s="171"/>
      <c r="D132" s="172" t="s">
        <v>74</v>
      </c>
      <c r="E132" s="173" t="s">
        <v>789</v>
      </c>
      <c r="F132" s="173" t="s">
        <v>790</v>
      </c>
      <c r="G132" s="171"/>
      <c r="H132" s="171"/>
      <c r="I132" s="174"/>
      <c r="J132" s="175">
        <f>BK132</f>
        <v>0</v>
      </c>
      <c r="K132" s="171"/>
      <c r="L132" s="176"/>
      <c r="M132" s="177"/>
      <c r="N132" s="178"/>
      <c r="O132" s="178"/>
      <c r="P132" s="179">
        <f>SUM(P133:P150)</f>
        <v>0</v>
      </c>
      <c r="Q132" s="178"/>
      <c r="R132" s="179">
        <f>SUM(R133:R150)</f>
        <v>0</v>
      </c>
      <c r="S132" s="178"/>
      <c r="T132" s="180">
        <f>SUM(T133:T150)</f>
        <v>0</v>
      </c>
      <c r="AR132" s="181" t="s">
        <v>83</v>
      </c>
      <c r="AT132" s="182" t="s">
        <v>74</v>
      </c>
      <c r="AU132" s="182" t="s">
        <v>75</v>
      </c>
      <c r="AY132" s="181" t="s">
        <v>139</v>
      </c>
      <c r="BK132" s="183">
        <f>SUM(BK133:BK150)</f>
        <v>0</v>
      </c>
    </row>
    <row r="133" spans="1:65" s="2" customFormat="1" ht="16.5" customHeight="1">
      <c r="A133" s="33"/>
      <c r="B133" s="34"/>
      <c r="C133" s="212" t="s">
        <v>187</v>
      </c>
      <c r="D133" s="212" t="s">
        <v>188</v>
      </c>
      <c r="E133" s="213" t="s">
        <v>791</v>
      </c>
      <c r="F133" s="214" t="s">
        <v>792</v>
      </c>
      <c r="G133" s="215" t="s">
        <v>272</v>
      </c>
      <c r="H133" s="216">
        <v>1</v>
      </c>
      <c r="I133" s="217"/>
      <c r="J133" s="218">
        <f aca="true" t="shared" si="10" ref="J133:J150">ROUND(I133*H133,2)</f>
        <v>0</v>
      </c>
      <c r="K133" s="219"/>
      <c r="L133" s="220"/>
      <c r="M133" s="221" t="s">
        <v>1</v>
      </c>
      <c r="N133" s="222" t="s">
        <v>40</v>
      </c>
      <c r="O133" s="70"/>
      <c r="P133" s="196">
        <f aca="true" t="shared" si="11" ref="P133:P150">O133*H133</f>
        <v>0</v>
      </c>
      <c r="Q133" s="196">
        <v>0</v>
      </c>
      <c r="R133" s="196">
        <f aca="true" t="shared" si="12" ref="R133:R150">Q133*H133</f>
        <v>0</v>
      </c>
      <c r="S133" s="196">
        <v>0</v>
      </c>
      <c r="T133" s="197">
        <f aca="true" t="shared" si="13" ref="T133:T150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176</v>
      </c>
      <c r="AT133" s="198" t="s">
        <v>188</v>
      </c>
      <c r="AU133" s="198" t="s">
        <v>83</v>
      </c>
      <c r="AY133" s="16" t="s">
        <v>139</v>
      </c>
      <c r="BE133" s="199">
        <f aca="true" t="shared" si="14" ref="BE133:BE150">IF(N133="základní",J133,0)</f>
        <v>0</v>
      </c>
      <c r="BF133" s="199">
        <f aca="true" t="shared" si="15" ref="BF133:BF150">IF(N133="snížená",J133,0)</f>
        <v>0</v>
      </c>
      <c r="BG133" s="199">
        <f aca="true" t="shared" si="16" ref="BG133:BG150">IF(N133="zákl. přenesená",J133,0)</f>
        <v>0</v>
      </c>
      <c r="BH133" s="199">
        <f aca="true" t="shared" si="17" ref="BH133:BH150">IF(N133="sníž. přenesená",J133,0)</f>
        <v>0</v>
      </c>
      <c r="BI133" s="199">
        <f aca="true" t="shared" si="18" ref="BI133:BI150">IF(N133="nulová",J133,0)</f>
        <v>0</v>
      </c>
      <c r="BJ133" s="16" t="s">
        <v>83</v>
      </c>
      <c r="BK133" s="199">
        <f aca="true" t="shared" si="19" ref="BK133:BK150">ROUND(I133*H133,2)</f>
        <v>0</v>
      </c>
      <c r="BL133" s="16" t="s">
        <v>145</v>
      </c>
      <c r="BM133" s="198" t="s">
        <v>240</v>
      </c>
    </row>
    <row r="134" spans="1:65" s="2" customFormat="1" ht="16.5" customHeight="1">
      <c r="A134" s="33"/>
      <c r="B134" s="34"/>
      <c r="C134" s="212" t="s">
        <v>195</v>
      </c>
      <c r="D134" s="212" t="s">
        <v>188</v>
      </c>
      <c r="E134" s="213" t="s">
        <v>793</v>
      </c>
      <c r="F134" s="214" t="s">
        <v>794</v>
      </c>
      <c r="G134" s="215" t="s">
        <v>272</v>
      </c>
      <c r="H134" s="216">
        <v>1</v>
      </c>
      <c r="I134" s="217"/>
      <c r="J134" s="218">
        <f t="shared" si="10"/>
        <v>0</v>
      </c>
      <c r="K134" s="219"/>
      <c r="L134" s="220"/>
      <c r="M134" s="221" t="s">
        <v>1</v>
      </c>
      <c r="N134" s="222" t="s">
        <v>40</v>
      </c>
      <c r="O134" s="70"/>
      <c r="P134" s="196">
        <f t="shared" si="11"/>
        <v>0</v>
      </c>
      <c r="Q134" s="196">
        <v>0</v>
      </c>
      <c r="R134" s="196">
        <f t="shared" si="12"/>
        <v>0</v>
      </c>
      <c r="S134" s="196">
        <v>0</v>
      </c>
      <c r="T134" s="197">
        <f t="shared" si="1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176</v>
      </c>
      <c r="AT134" s="198" t="s">
        <v>188</v>
      </c>
      <c r="AU134" s="198" t="s">
        <v>83</v>
      </c>
      <c r="AY134" s="16" t="s">
        <v>139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6" t="s">
        <v>83</v>
      </c>
      <c r="BK134" s="199">
        <f t="shared" si="19"/>
        <v>0</v>
      </c>
      <c r="BL134" s="16" t="s">
        <v>145</v>
      </c>
      <c r="BM134" s="198" t="s">
        <v>252</v>
      </c>
    </row>
    <row r="135" spans="1:65" s="2" customFormat="1" ht="16.5" customHeight="1">
      <c r="A135" s="33"/>
      <c r="B135" s="34"/>
      <c r="C135" s="212" t="s">
        <v>200</v>
      </c>
      <c r="D135" s="212" t="s">
        <v>188</v>
      </c>
      <c r="E135" s="213" t="s">
        <v>795</v>
      </c>
      <c r="F135" s="214" t="s">
        <v>796</v>
      </c>
      <c r="G135" s="215" t="s">
        <v>272</v>
      </c>
      <c r="H135" s="216">
        <v>1</v>
      </c>
      <c r="I135" s="217"/>
      <c r="J135" s="218">
        <f t="shared" si="10"/>
        <v>0</v>
      </c>
      <c r="K135" s="219"/>
      <c r="L135" s="220"/>
      <c r="M135" s="221" t="s">
        <v>1</v>
      </c>
      <c r="N135" s="222" t="s">
        <v>40</v>
      </c>
      <c r="O135" s="70"/>
      <c r="P135" s="196">
        <f t="shared" si="11"/>
        <v>0</v>
      </c>
      <c r="Q135" s="196">
        <v>0</v>
      </c>
      <c r="R135" s="196">
        <f t="shared" si="12"/>
        <v>0</v>
      </c>
      <c r="S135" s="196">
        <v>0</v>
      </c>
      <c r="T135" s="197">
        <f t="shared" si="1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176</v>
      </c>
      <c r="AT135" s="198" t="s">
        <v>188</v>
      </c>
      <c r="AU135" s="198" t="s">
        <v>83</v>
      </c>
      <c r="AY135" s="16" t="s">
        <v>139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6" t="s">
        <v>83</v>
      </c>
      <c r="BK135" s="199">
        <f t="shared" si="19"/>
        <v>0</v>
      </c>
      <c r="BL135" s="16" t="s">
        <v>145</v>
      </c>
      <c r="BM135" s="198" t="s">
        <v>264</v>
      </c>
    </row>
    <row r="136" spans="1:65" s="2" customFormat="1" ht="16.5" customHeight="1">
      <c r="A136" s="33"/>
      <c r="B136" s="34"/>
      <c r="C136" s="212" t="s">
        <v>205</v>
      </c>
      <c r="D136" s="212" t="s">
        <v>188</v>
      </c>
      <c r="E136" s="213" t="s">
        <v>797</v>
      </c>
      <c r="F136" s="214" t="s">
        <v>798</v>
      </c>
      <c r="G136" s="215" t="s">
        <v>272</v>
      </c>
      <c r="H136" s="216">
        <v>3</v>
      </c>
      <c r="I136" s="217"/>
      <c r="J136" s="218">
        <f t="shared" si="10"/>
        <v>0</v>
      </c>
      <c r="K136" s="219"/>
      <c r="L136" s="220"/>
      <c r="M136" s="221" t="s">
        <v>1</v>
      </c>
      <c r="N136" s="222" t="s">
        <v>40</v>
      </c>
      <c r="O136" s="70"/>
      <c r="P136" s="196">
        <f t="shared" si="11"/>
        <v>0</v>
      </c>
      <c r="Q136" s="196">
        <v>0</v>
      </c>
      <c r="R136" s="196">
        <f t="shared" si="12"/>
        <v>0</v>
      </c>
      <c r="S136" s="196">
        <v>0</v>
      </c>
      <c r="T136" s="197">
        <f t="shared" si="1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176</v>
      </c>
      <c r="AT136" s="198" t="s">
        <v>188</v>
      </c>
      <c r="AU136" s="198" t="s">
        <v>83</v>
      </c>
      <c r="AY136" s="16" t="s">
        <v>139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6" t="s">
        <v>83</v>
      </c>
      <c r="BK136" s="199">
        <f t="shared" si="19"/>
        <v>0</v>
      </c>
      <c r="BL136" s="16" t="s">
        <v>145</v>
      </c>
      <c r="BM136" s="198" t="s">
        <v>274</v>
      </c>
    </row>
    <row r="137" spans="1:65" s="2" customFormat="1" ht="16.5" customHeight="1">
      <c r="A137" s="33"/>
      <c r="B137" s="34"/>
      <c r="C137" s="212" t="s">
        <v>210</v>
      </c>
      <c r="D137" s="212" t="s">
        <v>188</v>
      </c>
      <c r="E137" s="213" t="s">
        <v>799</v>
      </c>
      <c r="F137" s="214" t="s">
        <v>772</v>
      </c>
      <c r="G137" s="215" t="s">
        <v>272</v>
      </c>
      <c r="H137" s="216">
        <v>1</v>
      </c>
      <c r="I137" s="217"/>
      <c r="J137" s="218">
        <f t="shared" si="10"/>
        <v>0</v>
      </c>
      <c r="K137" s="219"/>
      <c r="L137" s="220"/>
      <c r="M137" s="221" t="s">
        <v>1</v>
      </c>
      <c r="N137" s="222" t="s">
        <v>40</v>
      </c>
      <c r="O137" s="70"/>
      <c r="P137" s="196">
        <f t="shared" si="11"/>
        <v>0</v>
      </c>
      <c r="Q137" s="196">
        <v>0</v>
      </c>
      <c r="R137" s="196">
        <f t="shared" si="12"/>
        <v>0</v>
      </c>
      <c r="S137" s="196">
        <v>0</v>
      </c>
      <c r="T137" s="197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176</v>
      </c>
      <c r="AT137" s="198" t="s">
        <v>188</v>
      </c>
      <c r="AU137" s="198" t="s">
        <v>83</v>
      </c>
      <c r="AY137" s="16" t="s">
        <v>139</v>
      </c>
      <c r="BE137" s="199">
        <f t="shared" si="14"/>
        <v>0</v>
      </c>
      <c r="BF137" s="199">
        <f t="shared" si="15"/>
        <v>0</v>
      </c>
      <c r="BG137" s="199">
        <f t="shared" si="16"/>
        <v>0</v>
      </c>
      <c r="BH137" s="199">
        <f t="shared" si="17"/>
        <v>0</v>
      </c>
      <c r="BI137" s="199">
        <f t="shared" si="18"/>
        <v>0</v>
      </c>
      <c r="BJ137" s="16" t="s">
        <v>83</v>
      </c>
      <c r="BK137" s="199">
        <f t="shared" si="19"/>
        <v>0</v>
      </c>
      <c r="BL137" s="16" t="s">
        <v>145</v>
      </c>
      <c r="BM137" s="198" t="s">
        <v>283</v>
      </c>
    </row>
    <row r="138" spans="1:65" s="2" customFormat="1" ht="16.5" customHeight="1">
      <c r="A138" s="33"/>
      <c r="B138" s="34"/>
      <c r="C138" s="212" t="s">
        <v>8</v>
      </c>
      <c r="D138" s="212" t="s">
        <v>188</v>
      </c>
      <c r="E138" s="213" t="s">
        <v>800</v>
      </c>
      <c r="F138" s="214" t="s">
        <v>772</v>
      </c>
      <c r="G138" s="215" t="s">
        <v>272</v>
      </c>
      <c r="H138" s="216">
        <v>1</v>
      </c>
      <c r="I138" s="217"/>
      <c r="J138" s="218">
        <f t="shared" si="10"/>
        <v>0</v>
      </c>
      <c r="K138" s="219"/>
      <c r="L138" s="220"/>
      <c r="M138" s="221" t="s">
        <v>1</v>
      </c>
      <c r="N138" s="222" t="s">
        <v>40</v>
      </c>
      <c r="O138" s="70"/>
      <c r="P138" s="196">
        <f t="shared" si="11"/>
        <v>0</v>
      </c>
      <c r="Q138" s="196">
        <v>0</v>
      </c>
      <c r="R138" s="196">
        <f t="shared" si="12"/>
        <v>0</v>
      </c>
      <c r="S138" s="196">
        <v>0</v>
      </c>
      <c r="T138" s="197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176</v>
      </c>
      <c r="AT138" s="198" t="s">
        <v>188</v>
      </c>
      <c r="AU138" s="198" t="s">
        <v>83</v>
      </c>
      <c r="AY138" s="16" t="s">
        <v>139</v>
      </c>
      <c r="BE138" s="199">
        <f t="shared" si="14"/>
        <v>0</v>
      </c>
      <c r="BF138" s="199">
        <f t="shared" si="15"/>
        <v>0</v>
      </c>
      <c r="BG138" s="199">
        <f t="shared" si="16"/>
        <v>0</v>
      </c>
      <c r="BH138" s="199">
        <f t="shared" si="17"/>
        <v>0</v>
      </c>
      <c r="BI138" s="199">
        <f t="shared" si="18"/>
        <v>0</v>
      </c>
      <c r="BJ138" s="16" t="s">
        <v>83</v>
      </c>
      <c r="BK138" s="199">
        <f t="shared" si="19"/>
        <v>0</v>
      </c>
      <c r="BL138" s="16" t="s">
        <v>145</v>
      </c>
      <c r="BM138" s="198" t="s">
        <v>292</v>
      </c>
    </row>
    <row r="139" spans="1:65" s="2" customFormat="1" ht="16.5" customHeight="1">
      <c r="A139" s="33"/>
      <c r="B139" s="34"/>
      <c r="C139" s="212" t="s">
        <v>219</v>
      </c>
      <c r="D139" s="212" t="s">
        <v>188</v>
      </c>
      <c r="E139" s="213" t="s">
        <v>801</v>
      </c>
      <c r="F139" s="214" t="s">
        <v>772</v>
      </c>
      <c r="G139" s="215" t="s">
        <v>272</v>
      </c>
      <c r="H139" s="216">
        <v>2</v>
      </c>
      <c r="I139" s="217"/>
      <c r="J139" s="218">
        <f t="shared" si="10"/>
        <v>0</v>
      </c>
      <c r="K139" s="219"/>
      <c r="L139" s="220"/>
      <c r="M139" s="221" t="s">
        <v>1</v>
      </c>
      <c r="N139" s="222" t="s">
        <v>40</v>
      </c>
      <c r="O139" s="70"/>
      <c r="P139" s="196">
        <f t="shared" si="11"/>
        <v>0</v>
      </c>
      <c r="Q139" s="196">
        <v>0</v>
      </c>
      <c r="R139" s="196">
        <f t="shared" si="12"/>
        <v>0</v>
      </c>
      <c r="S139" s="196">
        <v>0</v>
      </c>
      <c r="T139" s="197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176</v>
      </c>
      <c r="AT139" s="198" t="s">
        <v>188</v>
      </c>
      <c r="AU139" s="198" t="s">
        <v>83</v>
      </c>
      <c r="AY139" s="16" t="s">
        <v>139</v>
      </c>
      <c r="BE139" s="199">
        <f t="shared" si="14"/>
        <v>0</v>
      </c>
      <c r="BF139" s="199">
        <f t="shared" si="15"/>
        <v>0</v>
      </c>
      <c r="BG139" s="199">
        <f t="shared" si="16"/>
        <v>0</v>
      </c>
      <c r="BH139" s="199">
        <f t="shared" si="17"/>
        <v>0</v>
      </c>
      <c r="BI139" s="199">
        <f t="shared" si="18"/>
        <v>0</v>
      </c>
      <c r="BJ139" s="16" t="s">
        <v>83</v>
      </c>
      <c r="BK139" s="199">
        <f t="shared" si="19"/>
        <v>0</v>
      </c>
      <c r="BL139" s="16" t="s">
        <v>145</v>
      </c>
      <c r="BM139" s="198" t="s">
        <v>304</v>
      </c>
    </row>
    <row r="140" spans="1:65" s="2" customFormat="1" ht="16.5" customHeight="1">
      <c r="A140" s="33"/>
      <c r="B140" s="34"/>
      <c r="C140" s="212" t="s">
        <v>224</v>
      </c>
      <c r="D140" s="212" t="s">
        <v>188</v>
      </c>
      <c r="E140" s="213" t="s">
        <v>802</v>
      </c>
      <c r="F140" s="214" t="s">
        <v>772</v>
      </c>
      <c r="G140" s="215" t="s">
        <v>272</v>
      </c>
      <c r="H140" s="216">
        <v>4</v>
      </c>
      <c r="I140" s="217"/>
      <c r="J140" s="218">
        <f t="shared" si="10"/>
        <v>0</v>
      </c>
      <c r="K140" s="219"/>
      <c r="L140" s="220"/>
      <c r="M140" s="221" t="s">
        <v>1</v>
      </c>
      <c r="N140" s="222" t="s">
        <v>40</v>
      </c>
      <c r="O140" s="70"/>
      <c r="P140" s="196">
        <f t="shared" si="11"/>
        <v>0</v>
      </c>
      <c r="Q140" s="196">
        <v>0</v>
      </c>
      <c r="R140" s="196">
        <f t="shared" si="12"/>
        <v>0</v>
      </c>
      <c r="S140" s="196">
        <v>0</v>
      </c>
      <c r="T140" s="197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176</v>
      </c>
      <c r="AT140" s="198" t="s">
        <v>188</v>
      </c>
      <c r="AU140" s="198" t="s">
        <v>83</v>
      </c>
      <c r="AY140" s="16" t="s">
        <v>139</v>
      </c>
      <c r="BE140" s="199">
        <f t="shared" si="14"/>
        <v>0</v>
      </c>
      <c r="BF140" s="199">
        <f t="shared" si="15"/>
        <v>0</v>
      </c>
      <c r="BG140" s="199">
        <f t="shared" si="16"/>
        <v>0</v>
      </c>
      <c r="BH140" s="199">
        <f t="shared" si="17"/>
        <v>0</v>
      </c>
      <c r="BI140" s="199">
        <f t="shared" si="18"/>
        <v>0</v>
      </c>
      <c r="BJ140" s="16" t="s">
        <v>83</v>
      </c>
      <c r="BK140" s="199">
        <f t="shared" si="19"/>
        <v>0</v>
      </c>
      <c r="BL140" s="16" t="s">
        <v>145</v>
      </c>
      <c r="BM140" s="198" t="s">
        <v>312</v>
      </c>
    </row>
    <row r="141" spans="1:65" s="2" customFormat="1" ht="16.5" customHeight="1">
      <c r="A141" s="33"/>
      <c r="B141" s="34"/>
      <c r="C141" s="212" t="s">
        <v>229</v>
      </c>
      <c r="D141" s="212" t="s">
        <v>188</v>
      </c>
      <c r="E141" s="213" t="s">
        <v>775</v>
      </c>
      <c r="F141" s="214" t="s">
        <v>776</v>
      </c>
      <c r="G141" s="215" t="s">
        <v>272</v>
      </c>
      <c r="H141" s="216">
        <v>18</v>
      </c>
      <c r="I141" s="217"/>
      <c r="J141" s="218">
        <f t="shared" si="10"/>
        <v>0</v>
      </c>
      <c r="K141" s="219"/>
      <c r="L141" s="220"/>
      <c r="M141" s="221" t="s">
        <v>1</v>
      </c>
      <c r="N141" s="222" t="s">
        <v>40</v>
      </c>
      <c r="O141" s="70"/>
      <c r="P141" s="196">
        <f t="shared" si="11"/>
        <v>0</v>
      </c>
      <c r="Q141" s="196">
        <v>0</v>
      </c>
      <c r="R141" s="196">
        <f t="shared" si="12"/>
        <v>0</v>
      </c>
      <c r="S141" s="196">
        <v>0</v>
      </c>
      <c r="T141" s="197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176</v>
      </c>
      <c r="AT141" s="198" t="s">
        <v>188</v>
      </c>
      <c r="AU141" s="198" t="s">
        <v>83</v>
      </c>
      <c r="AY141" s="16" t="s">
        <v>139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6" t="s">
        <v>83</v>
      </c>
      <c r="BK141" s="199">
        <f t="shared" si="19"/>
        <v>0</v>
      </c>
      <c r="BL141" s="16" t="s">
        <v>145</v>
      </c>
      <c r="BM141" s="198" t="s">
        <v>322</v>
      </c>
    </row>
    <row r="142" spans="1:65" s="2" customFormat="1" ht="16.5" customHeight="1">
      <c r="A142" s="33"/>
      <c r="B142" s="34"/>
      <c r="C142" s="212" t="s">
        <v>234</v>
      </c>
      <c r="D142" s="212" t="s">
        <v>188</v>
      </c>
      <c r="E142" s="213" t="s">
        <v>777</v>
      </c>
      <c r="F142" s="214" t="s">
        <v>778</v>
      </c>
      <c r="G142" s="215" t="s">
        <v>272</v>
      </c>
      <c r="H142" s="216">
        <v>8</v>
      </c>
      <c r="I142" s="217"/>
      <c r="J142" s="218">
        <f t="shared" si="10"/>
        <v>0</v>
      </c>
      <c r="K142" s="219"/>
      <c r="L142" s="220"/>
      <c r="M142" s="221" t="s">
        <v>1</v>
      </c>
      <c r="N142" s="222" t="s">
        <v>40</v>
      </c>
      <c r="O142" s="70"/>
      <c r="P142" s="196">
        <f t="shared" si="11"/>
        <v>0</v>
      </c>
      <c r="Q142" s="196">
        <v>0</v>
      </c>
      <c r="R142" s="196">
        <f t="shared" si="12"/>
        <v>0</v>
      </c>
      <c r="S142" s="196">
        <v>0</v>
      </c>
      <c r="T142" s="197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176</v>
      </c>
      <c r="AT142" s="198" t="s">
        <v>188</v>
      </c>
      <c r="AU142" s="198" t="s">
        <v>83</v>
      </c>
      <c r="AY142" s="16" t="s">
        <v>139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6" t="s">
        <v>83</v>
      </c>
      <c r="BK142" s="199">
        <f t="shared" si="19"/>
        <v>0</v>
      </c>
      <c r="BL142" s="16" t="s">
        <v>145</v>
      </c>
      <c r="BM142" s="198" t="s">
        <v>332</v>
      </c>
    </row>
    <row r="143" spans="1:65" s="2" customFormat="1" ht="16.5" customHeight="1">
      <c r="A143" s="33"/>
      <c r="B143" s="34"/>
      <c r="C143" s="212" t="s">
        <v>240</v>
      </c>
      <c r="D143" s="212" t="s">
        <v>188</v>
      </c>
      <c r="E143" s="213" t="s">
        <v>803</v>
      </c>
      <c r="F143" s="214" t="s">
        <v>780</v>
      </c>
      <c r="G143" s="215" t="s">
        <v>272</v>
      </c>
      <c r="H143" s="216">
        <v>8</v>
      </c>
      <c r="I143" s="217"/>
      <c r="J143" s="218">
        <f t="shared" si="10"/>
        <v>0</v>
      </c>
      <c r="K143" s="219"/>
      <c r="L143" s="220"/>
      <c r="M143" s="221" t="s">
        <v>1</v>
      </c>
      <c r="N143" s="222" t="s">
        <v>40</v>
      </c>
      <c r="O143" s="70"/>
      <c r="P143" s="196">
        <f t="shared" si="11"/>
        <v>0</v>
      </c>
      <c r="Q143" s="196">
        <v>0</v>
      </c>
      <c r="R143" s="196">
        <f t="shared" si="12"/>
        <v>0</v>
      </c>
      <c r="S143" s="196">
        <v>0</v>
      </c>
      <c r="T143" s="197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176</v>
      </c>
      <c r="AT143" s="198" t="s">
        <v>188</v>
      </c>
      <c r="AU143" s="198" t="s">
        <v>83</v>
      </c>
      <c r="AY143" s="16" t="s">
        <v>139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6" t="s">
        <v>83</v>
      </c>
      <c r="BK143" s="199">
        <f t="shared" si="19"/>
        <v>0</v>
      </c>
      <c r="BL143" s="16" t="s">
        <v>145</v>
      </c>
      <c r="BM143" s="198" t="s">
        <v>343</v>
      </c>
    </row>
    <row r="144" spans="1:65" s="2" customFormat="1" ht="16.5" customHeight="1">
      <c r="A144" s="33"/>
      <c r="B144" s="34"/>
      <c r="C144" s="212" t="s">
        <v>7</v>
      </c>
      <c r="D144" s="212" t="s">
        <v>188</v>
      </c>
      <c r="E144" s="213" t="s">
        <v>804</v>
      </c>
      <c r="F144" s="214" t="s">
        <v>805</v>
      </c>
      <c r="G144" s="215" t="s">
        <v>272</v>
      </c>
      <c r="H144" s="216">
        <v>1</v>
      </c>
      <c r="I144" s="217"/>
      <c r="J144" s="218">
        <f t="shared" si="10"/>
        <v>0</v>
      </c>
      <c r="K144" s="219"/>
      <c r="L144" s="220"/>
      <c r="M144" s="221" t="s">
        <v>1</v>
      </c>
      <c r="N144" s="222" t="s">
        <v>40</v>
      </c>
      <c r="O144" s="70"/>
      <c r="P144" s="196">
        <f t="shared" si="11"/>
        <v>0</v>
      </c>
      <c r="Q144" s="196">
        <v>0</v>
      </c>
      <c r="R144" s="196">
        <f t="shared" si="12"/>
        <v>0</v>
      </c>
      <c r="S144" s="196">
        <v>0</v>
      </c>
      <c r="T144" s="197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176</v>
      </c>
      <c r="AT144" s="198" t="s">
        <v>188</v>
      </c>
      <c r="AU144" s="198" t="s">
        <v>83</v>
      </c>
      <c r="AY144" s="16" t="s">
        <v>139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6" t="s">
        <v>83</v>
      </c>
      <c r="BK144" s="199">
        <f t="shared" si="19"/>
        <v>0</v>
      </c>
      <c r="BL144" s="16" t="s">
        <v>145</v>
      </c>
      <c r="BM144" s="198" t="s">
        <v>352</v>
      </c>
    </row>
    <row r="145" spans="1:65" s="2" customFormat="1" ht="16.5" customHeight="1">
      <c r="A145" s="33"/>
      <c r="B145" s="34"/>
      <c r="C145" s="212" t="s">
        <v>252</v>
      </c>
      <c r="D145" s="212" t="s">
        <v>188</v>
      </c>
      <c r="E145" s="213" t="s">
        <v>806</v>
      </c>
      <c r="F145" s="214" t="s">
        <v>807</v>
      </c>
      <c r="G145" s="215" t="s">
        <v>272</v>
      </c>
      <c r="H145" s="216">
        <v>1</v>
      </c>
      <c r="I145" s="217"/>
      <c r="J145" s="218">
        <f t="shared" si="10"/>
        <v>0</v>
      </c>
      <c r="K145" s="219"/>
      <c r="L145" s="220"/>
      <c r="M145" s="221" t="s">
        <v>1</v>
      </c>
      <c r="N145" s="222" t="s">
        <v>40</v>
      </c>
      <c r="O145" s="70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176</v>
      </c>
      <c r="AT145" s="198" t="s">
        <v>188</v>
      </c>
      <c r="AU145" s="198" t="s">
        <v>83</v>
      </c>
      <c r="AY145" s="16" t="s">
        <v>139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6" t="s">
        <v>83</v>
      </c>
      <c r="BK145" s="199">
        <f t="shared" si="19"/>
        <v>0</v>
      </c>
      <c r="BL145" s="16" t="s">
        <v>145</v>
      </c>
      <c r="BM145" s="198" t="s">
        <v>361</v>
      </c>
    </row>
    <row r="146" spans="1:65" s="2" customFormat="1" ht="16.5" customHeight="1">
      <c r="A146" s="33"/>
      <c r="B146" s="34"/>
      <c r="C146" s="212" t="s">
        <v>258</v>
      </c>
      <c r="D146" s="212" t="s">
        <v>188</v>
      </c>
      <c r="E146" s="213" t="s">
        <v>808</v>
      </c>
      <c r="F146" s="214" t="s">
        <v>782</v>
      </c>
      <c r="G146" s="215" t="s">
        <v>272</v>
      </c>
      <c r="H146" s="216">
        <v>4</v>
      </c>
      <c r="I146" s="217"/>
      <c r="J146" s="218">
        <f t="shared" si="10"/>
        <v>0</v>
      </c>
      <c r="K146" s="219"/>
      <c r="L146" s="220"/>
      <c r="M146" s="221" t="s">
        <v>1</v>
      </c>
      <c r="N146" s="222" t="s">
        <v>40</v>
      </c>
      <c r="O146" s="70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176</v>
      </c>
      <c r="AT146" s="198" t="s">
        <v>188</v>
      </c>
      <c r="AU146" s="198" t="s">
        <v>83</v>
      </c>
      <c r="AY146" s="16" t="s">
        <v>139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6" t="s">
        <v>83</v>
      </c>
      <c r="BK146" s="199">
        <f t="shared" si="19"/>
        <v>0</v>
      </c>
      <c r="BL146" s="16" t="s">
        <v>145</v>
      </c>
      <c r="BM146" s="198" t="s">
        <v>371</v>
      </c>
    </row>
    <row r="147" spans="1:65" s="2" customFormat="1" ht="16.5" customHeight="1">
      <c r="A147" s="33"/>
      <c r="B147" s="34"/>
      <c r="C147" s="212" t="s">
        <v>264</v>
      </c>
      <c r="D147" s="212" t="s">
        <v>188</v>
      </c>
      <c r="E147" s="213" t="s">
        <v>783</v>
      </c>
      <c r="F147" s="214" t="s">
        <v>782</v>
      </c>
      <c r="G147" s="215" t="s">
        <v>272</v>
      </c>
      <c r="H147" s="216">
        <v>4</v>
      </c>
      <c r="I147" s="217"/>
      <c r="J147" s="218">
        <f t="shared" si="10"/>
        <v>0</v>
      </c>
      <c r="K147" s="219"/>
      <c r="L147" s="220"/>
      <c r="M147" s="221" t="s">
        <v>1</v>
      </c>
      <c r="N147" s="222" t="s">
        <v>40</v>
      </c>
      <c r="O147" s="70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176</v>
      </c>
      <c r="AT147" s="198" t="s">
        <v>188</v>
      </c>
      <c r="AU147" s="198" t="s">
        <v>83</v>
      </c>
      <c r="AY147" s="16" t="s">
        <v>139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6" t="s">
        <v>83</v>
      </c>
      <c r="BK147" s="199">
        <f t="shared" si="19"/>
        <v>0</v>
      </c>
      <c r="BL147" s="16" t="s">
        <v>145</v>
      </c>
      <c r="BM147" s="198" t="s">
        <v>381</v>
      </c>
    </row>
    <row r="148" spans="1:65" s="2" customFormat="1" ht="16.5" customHeight="1">
      <c r="A148" s="33"/>
      <c r="B148" s="34"/>
      <c r="C148" s="212" t="s">
        <v>269</v>
      </c>
      <c r="D148" s="212" t="s">
        <v>188</v>
      </c>
      <c r="E148" s="213" t="s">
        <v>809</v>
      </c>
      <c r="F148" s="214" t="s">
        <v>782</v>
      </c>
      <c r="G148" s="215" t="s">
        <v>272</v>
      </c>
      <c r="H148" s="216">
        <v>1</v>
      </c>
      <c r="I148" s="217"/>
      <c r="J148" s="218">
        <f t="shared" si="10"/>
        <v>0</v>
      </c>
      <c r="K148" s="219"/>
      <c r="L148" s="220"/>
      <c r="M148" s="221" t="s">
        <v>1</v>
      </c>
      <c r="N148" s="222" t="s">
        <v>40</v>
      </c>
      <c r="O148" s="70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176</v>
      </c>
      <c r="AT148" s="198" t="s">
        <v>188</v>
      </c>
      <c r="AU148" s="198" t="s">
        <v>83</v>
      </c>
      <c r="AY148" s="16" t="s">
        <v>139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6" t="s">
        <v>83</v>
      </c>
      <c r="BK148" s="199">
        <f t="shared" si="19"/>
        <v>0</v>
      </c>
      <c r="BL148" s="16" t="s">
        <v>145</v>
      </c>
      <c r="BM148" s="198" t="s">
        <v>389</v>
      </c>
    </row>
    <row r="149" spans="1:65" s="2" customFormat="1" ht="16.5" customHeight="1">
      <c r="A149" s="33"/>
      <c r="B149" s="34"/>
      <c r="C149" s="212" t="s">
        <v>274</v>
      </c>
      <c r="D149" s="212" t="s">
        <v>188</v>
      </c>
      <c r="E149" s="213" t="s">
        <v>810</v>
      </c>
      <c r="F149" s="214" t="s">
        <v>785</v>
      </c>
      <c r="G149" s="215" t="s">
        <v>786</v>
      </c>
      <c r="H149" s="216">
        <v>1</v>
      </c>
      <c r="I149" s="217"/>
      <c r="J149" s="218">
        <f t="shared" si="10"/>
        <v>0</v>
      </c>
      <c r="K149" s="219"/>
      <c r="L149" s="220"/>
      <c r="M149" s="221" t="s">
        <v>1</v>
      </c>
      <c r="N149" s="222" t="s">
        <v>40</v>
      </c>
      <c r="O149" s="70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176</v>
      </c>
      <c r="AT149" s="198" t="s">
        <v>188</v>
      </c>
      <c r="AU149" s="198" t="s">
        <v>83</v>
      </c>
      <c r="AY149" s="16" t="s">
        <v>139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6" t="s">
        <v>83</v>
      </c>
      <c r="BK149" s="199">
        <f t="shared" si="19"/>
        <v>0</v>
      </c>
      <c r="BL149" s="16" t="s">
        <v>145</v>
      </c>
      <c r="BM149" s="198" t="s">
        <v>397</v>
      </c>
    </row>
    <row r="150" spans="1:65" s="2" customFormat="1" ht="16.5" customHeight="1">
      <c r="A150" s="33"/>
      <c r="B150" s="34"/>
      <c r="C150" s="186" t="s">
        <v>278</v>
      </c>
      <c r="D150" s="186" t="s">
        <v>141</v>
      </c>
      <c r="E150" s="187" t="s">
        <v>811</v>
      </c>
      <c r="F150" s="188" t="s">
        <v>812</v>
      </c>
      <c r="G150" s="189" t="s">
        <v>786</v>
      </c>
      <c r="H150" s="190">
        <v>1</v>
      </c>
      <c r="I150" s="191"/>
      <c r="J150" s="192">
        <f t="shared" si="10"/>
        <v>0</v>
      </c>
      <c r="K150" s="193"/>
      <c r="L150" s="38"/>
      <c r="M150" s="194" t="s">
        <v>1</v>
      </c>
      <c r="N150" s="195" t="s">
        <v>40</v>
      </c>
      <c r="O150" s="70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145</v>
      </c>
      <c r="AT150" s="198" t="s">
        <v>141</v>
      </c>
      <c r="AU150" s="198" t="s">
        <v>83</v>
      </c>
      <c r="AY150" s="16" t="s">
        <v>139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6" t="s">
        <v>83</v>
      </c>
      <c r="BK150" s="199">
        <f t="shared" si="19"/>
        <v>0</v>
      </c>
      <c r="BL150" s="16" t="s">
        <v>145</v>
      </c>
      <c r="BM150" s="198" t="s">
        <v>407</v>
      </c>
    </row>
    <row r="151" spans="2:63" s="12" customFormat="1" ht="25.95" customHeight="1">
      <c r="B151" s="170"/>
      <c r="C151" s="171"/>
      <c r="D151" s="172" t="s">
        <v>74</v>
      </c>
      <c r="E151" s="173" t="s">
        <v>813</v>
      </c>
      <c r="F151" s="173" t="s">
        <v>814</v>
      </c>
      <c r="G151" s="171"/>
      <c r="H151" s="171"/>
      <c r="I151" s="174"/>
      <c r="J151" s="175">
        <f>BK151</f>
        <v>0</v>
      </c>
      <c r="K151" s="171"/>
      <c r="L151" s="176"/>
      <c r="M151" s="177"/>
      <c r="N151" s="178"/>
      <c r="O151" s="178"/>
      <c r="P151" s="179">
        <f>SUM(P152:P188)</f>
        <v>0</v>
      </c>
      <c r="Q151" s="178"/>
      <c r="R151" s="179">
        <f>SUM(R152:R188)</f>
        <v>0</v>
      </c>
      <c r="S151" s="178"/>
      <c r="T151" s="180">
        <f>SUM(T152:T188)</f>
        <v>0</v>
      </c>
      <c r="AR151" s="181" t="s">
        <v>83</v>
      </c>
      <c r="AT151" s="182" t="s">
        <v>74</v>
      </c>
      <c r="AU151" s="182" t="s">
        <v>75</v>
      </c>
      <c r="AY151" s="181" t="s">
        <v>139</v>
      </c>
      <c r="BK151" s="183">
        <f>SUM(BK152:BK188)</f>
        <v>0</v>
      </c>
    </row>
    <row r="152" spans="1:65" s="2" customFormat="1" ht="16.5" customHeight="1">
      <c r="A152" s="33"/>
      <c r="B152" s="34"/>
      <c r="C152" s="212" t="s">
        <v>283</v>
      </c>
      <c r="D152" s="212" t="s">
        <v>188</v>
      </c>
      <c r="E152" s="213" t="s">
        <v>815</v>
      </c>
      <c r="F152" s="214" t="s">
        <v>816</v>
      </c>
      <c r="G152" s="215" t="s">
        <v>272</v>
      </c>
      <c r="H152" s="216">
        <v>1</v>
      </c>
      <c r="I152" s="217"/>
      <c r="J152" s="218">
        <f aca="true" t="shared" si="20" ref="J152:J188">ROUND(I152*H152,2)</f>
        <v>0</v>
      </c>
      <c r="K152" s="219"/>
      <c r="L152" s="220"/>
      <c r="M152" s="221" t="s">
        <v>1</v>
      </c>
      <c r="N152" s="222" t="s">
        <v>40</v>
      </c>
      <c r="O152" s="70"/>
      <c r="P152" s="196">
        <f aca="true" t="shared" si="21" ref="P152:P188">O152*H152</f>
        <v>0</v>
      </c>
      <c r="Q152" s="196">
        <v>0</v>
      </c>
      <c r="R152" s="196">
        <f aca="true" t="shared" si="22" ref="R152:R188">Q152*H152</f>
        <v>0</v>
      </c>
      <c r="S152" s="196">
        <v>0</v>
      </c>
      <c r="T152" s="197">
        <f aca="true" t="shared" si="23" ref="T152:T188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176</v>
      </c>
      <c r="AT152" s="198" t="s">
        <v>188</v>
      </c>
      <c r="AU152" s="198" t="s">
        <v>83</v>
      </c>
      <c r="AY152" s="16" t="s">
        <v>139</v>
      </c>
      <c r="BE152" s="199">
        <f aca="true" t="shared" si="24" ref="BE152:BE188">IF(N152="základní",J152,0)</f>
        <v>0</v>
      </c>
      <c r="BF152" s="199">
        <f aca="true" t="shared" si="25" ref="BF152:BF188">IF(N152="snížená",J152,0)</f>
        <v>0</v>
      </c>
      <c r="BG152" s="199">
        <f aca="true" t="shared" si="26" ref="BG152:BG188">IF(N152="zákl. přenesená",J152,0)</f>
        <v>0</v>
      </c>
      <c r="BH152" s="199">
        <f aca="true" t="shared" si="27" ref="BH152:BH188">IF(N152="sníž. přenesená",J152,0)</f>
        <v>0</v>
      </c>
      <c r="BI152" s="199">
        <f aca="true" t="shared" si="28" ref="BI152:BI188">IF(N152="nulová",J152,0)</f>
        <v>0</v>
      </c>
      <c r="BJ152" s="16" t="s">
        <v>83</v>
      </c>
      <c r="BK152" s="199">
        <f aca="true" t="shared" si="29" ref="BK152:BK188">ROUND(I152*H152,2)</f>
        <v>0</v>
      </c>
      <c r="BL152" s="16" t="s">
        <v>145</v>
      </c>
      <c r="BM152" s="198" t="s">
        <v>417</v>
      </c>
    </row>
    <row r="153" spans="1:65" s="2" customFormat="1" ht="16.5" customHeight="1">
      <c r="A153" s="33"/>
      <c r="B153" s="34"/>
      <c r="C153" s="212" t="s">
        <v>288</v>
      </c>
      <c r="D153" s="212" t="s">
        <v>188</v>
      </c>
      <c r="E153" s="213" t="s">
        <v>817</v>
      </c>
      <c r="F153" s="214" t="s">
        <v>818</v>
      </c>
      <c r="G153" s="215" t="s">
        <v>272</v>
      </c>
      <c r="H153" s="216">
        <v>4</v>
      </c>
      <c r="I153" s="217"/>
      <c r="J153" s="218">
        <f t="shared" si="20"/>
        <v>0</v>
      </c>
      <c r="K153" s="219"/>
      <c r="L153" s="220"/>
      <c r="M153" s="221" t="s">
        <v>1</v>
      </c>
      <c r="N153" s="222" t="s">
        <v>40</v>
      </c>
      <c r="O153" s="70"/>
      <c r="P153" s="196">
        <f t="shared" si="21"/>
        <v>0</v>
      </c>
      <c r="Q153" s="196">
        <v>0</v>
      </c>
      <c r="R153" s="196">
        <f t="shared" si="22"/>
        <v>0</v>
      </c>
      <c r="S153" s="196">
        <v>0</v>
      </c>
      <c r="T153" s="197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176</v>
      </c>
      <c r="AT153" s="198" t="s">
        <v>188</v>
      </c>
      <c r="AU153" s="198" t="s">
        <v>83</v>
      </c>
      <c r="AY153" s="16" t="s">
        <v>139</v>
      </c>
      <c r="BE153" s="199">
        <f t="shared" si="24"/>
        <v>0</v>
      </c>
      <c r="BF153" s="199">
        <f t="shared" si="25"/>
        <v>0</v>
      </c>
      <c r="BG153" s="199">
        <f t="shared" si="26"/>
        <v>0</v>
      </c>
      <c r="BH153" s="199">
        <f t="shared" si="27"/>
        <v>0</v>
      </c>
      <c r="BI153" s="199">
        <f t="shared" si="28"/>
        <v>0</v>
      </c>
      <c r="BJ153" s="16" t="s">
        <v>83</v>
      </c>
      <c r="BK153" s="199">
        <f t="shared" si="29"/>
        <v>0</v>
      </c>
      <c r="BL153" s="16" t="s">
        <v>145</v>
      </c>
      <c r="BM153" s="198" t="s">
        <v>427</v>
      </c>
    </row>
    <row r="154" spans="1:65" s="2" customFormat="1" ht="16.5" customHeight="1">
      <c r="A154" s="33"/>
      <c r="B154" s="34"/>
      <c r="C154" s="212" t="s">
        <v>292</v>
      </c>
      <c r="D154" s="212" t="s">
        <v>188</v>
      </c>
      <c r="E154" s="213" t="s">
        <v>819</v>
      </c>
      <c r="F154" s="214" t="s">
        <v>820</v>
      </c>
      <c r="G154" s="215" t="s">
        <v>272</v>
      </c>
      <c r="H154" s="216">
        <v>2</v>
      </c>
      <c r="I154" s="217"/>
      <c r="J154" s="218">
        <f t="shared" si="20"/>
        <v>0</v>
      </c>
      <c r="K154" s="219"/>
      <c r="L154" s="220"/>
      <c r="M154" s="221" t="s">
        <v>1</v>
      </c>
      <c r="N154" s="222" t="s">
        <v>40</v>
      </c>
      <c r="O154" s="70"/>
      <c r="P154" s="196">
        <f t="shared" si="21"/>
        <v>0</v>
      </c>
      <c r="Q154" s="196">
        <v>0</v>
      </c>
      <c r="R154" s="196">
        <f t="shared" si="22"/>
        <v>0</v>
      </c>
      <c r="S154" s="196">
        <v>0</v>
      </c>
      <c r="T154" s="197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176</v>
      </c>
      <c r="AT154" s="198" t="s">
        <v>188</v>
      </c>
      <c r="AU154" s="198" t="s">
        <v>83</v>
      </c>
      <c r="AY154" s="16" t="s">
        <v>139</v>
      </c>
      <c r="BE154" s="199">
        <f t="shared" si="24"/>
        <v>0</v>
      </c>
      <c r="BF154" s="199">
        <f t="shared" si="25"/>
        <v>0</v>
      </c>
      <c r="BG154" s="199">
        <f t="shared" si="26"/>
        <v>0</v>
      </c>
      <c r="BH154" s="199">
        <f t="shared" si="27"/>
        <v>0</v>
      </c>
      <c r="BI154" s="199">
        <f t="shared" si="28"/>
        <v>0</v>
      </c>
      <c r="BJ154" s="16" t="s">
        <v>83</v>
      </c>
      <c r="BK154" s="199">
        <f t="shared" si="29"/>
        <v>0</v>
      </c>
      <c r="BL154" s="16" t="s">
        <v>145</v>
      </c>
      <c r="BM154" s="198" t="s">
        <v>438</v>
      </c>
    </row>
    <row r="155" spans="1:65" s="2" customFormat="1" ht="16.5" customHeight="1">
      <c r="A155" s="33"/>
      <c r="B155" s="34"/>
      <c r="C155" s="212" t="s">
        <v>298</v>
      </c>
      <c r="D155" s="212" t="s">
        <v>188</v>
      </c>
      <c r="E155" s="213" t="s">
        <v>821</v>
      </c>
      <c r="F155" s="214" t="s">
        <v>822</v>
      </c>
      <c r="G155" s="215" t="s">
        <v>272</v>
      </c>
      <c r="H155" s="216">
        <v>4</v>
      </c>
      <c r="I155" s="217"/>
      <c r="J155" s="218">
        <f t="shared" si="20"/>
        <v>0</v>
      </c>
      <c r="K155" s="219"/>
      <c r="L155" s="220"/>
      <c r="M155" s="221" t="s">
        <v>1</v>
      </c>
      <c r="N155" s="222" t="s">
        <v>40</v>
      </c>
      <c r="O155" s="70"/>
      <c r="P155" s="196">
        <f t="shared" si="21"/>
        <v>0</v>
      </c>
      <c r="Q155" s="196">
        <v>0</v>
      </c>
      <c r="R155" s="196">
        <f t="shared" si="22"/>
        <v>0</v>
      </c>
      <c r="S155" s="196">
        <v>0</v>
      </c>
      <c r="T155" s="197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176</v>
      </c>
      <c r="AT155" s="198" t="s">
        <v>188</v>
      </c>
      <c r="AU155" s="198" t="s">
        <v>83</v>
      </c>
      <c r="AY155" s="16" t="s">
        <v>139</v>
      </c>
      <c r="BE155" s="199">
        <f t="shared" si="24"/>
        <v>0</v>
      </c>
      <c r="BF155" s="199">
        <f t="shared" si="25"/>
        <v>0</v>
      </c>
      <c r="BG155" s="199">
        <f t="shared" si="26"/>
        <v>0</v>
      </c>
      <c r="BH155" s="199">
        <f t="shared" si="27"/>
        <v>0</v>
      </c>
      <c r="BI155" s="199">
        <f t="shared" si="28"/>
        <v>0</v>
      </c>
      <c r="BJ155" s="16" t="s">
        <v>83</v>
      </c>
      <c r="BK155" s="199">
        <f t="shared" si="29"/>
        <v>0</v>
      </c>
      <c r="BL155" s="16" t="s">
        <v>145</v>
      </c>
      <c r="BM155" s="198" t="s">
        <v>451</v>
      </c>
    </row>
    <row r="156" spans="1:65" s="2" customFormat="1" ht="16.5" customHeight="1">
      <c r="A156" s="33"/>
      <c r="B156" s="34"/>
      <c r="C156" s="212" t="s">
        <v>304</v>
      </c>
      <c r="D156" s="212" t="s">
        <v>188</v>
      </c>
      <c r="E156" s="213" t="s">
        <v>823</v>
      </c>
      <c r="F156" s="214" t="s">
        <v>824</v>
      </c>
      <c r="G156" s="215" t="s">
        <v>272</v>
      </c>
      <c r="H156" s="216">
        <v>4</v>
      </c>
      <c r="I156" s="217"/>
      <c r="J156" s="218">
        <f t="shared" si="20"/>
        <v>0</v>
      </c>
      <c r="K156" s="219"/>
      <c r="L156" s="220"/>
      <c r="M156" s="221" t="s">
        <v>1</v>
      </c>
      <c r="N156" s="222" t="s">
        <v>40</v>
      </c>
      <c r="O156" s="70"/>
      <c r="P156" s="196">
        <f t="shared" si="21"/>
        <v>0</v>
      </c>
      <c r="Q156" s="196">
        <v>0</v>
      </c>
      <c r="R156" s="196">
        <f t="shared" si="22"/>
        <v>0</v>
      </c>
      <c r="S156" s="196">
        <v>0</v>
      </c>
      <c r="T156" s="197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176</v>
      </c>
      <c r="AT156" s="198" t="s">
        <v>188</v>
      </c>
      <c r="AU156" s="198" t="s">
        <v>83</v>
      </c>
      <c r="AY156" s="16" t="s">
        <v>139</v>
      </c>
      <c r="BE156" s="199">
        <f t="shared" si="24"/>
        <v>0</v>
      </c>
      <c r="BF156" s="199">
        <f t="shared" si="25"/>
        <v>0</v>
      </c>
      <c r="BG156" s="199">
        <f t="shared" si="26"/>
        <v>0</v>
      </c>
      <c r="BH156" s="199">
        <f t="shared" si="27"/>
        <v>0</v>
      </c>
      <c r="BI156" s="199">
        <f t="shared" si="28"/>
        <v>0</v>
      </c>
      <c r="BJ156" s="16" t="s">
        <v>83</v>
      </c>
      <c r="BK156" s="199">
        <f t="shared" si="29"/>
        <v>0</v>
      </c>
      <c r="BL156" s="16" t="s">
        <v>145</v>
      </c>
      <c r="BM156" s="198" t="s">
        <v>461</v>
      </c>
    </row>
    <row r="157" spans="1:65" s="2" customFormat="1" ht="16.5" customHeight="1">
      <c r="A157" s="33"/>
      <c r="B157" s="34"/>
      <c r="C157" s="212" t="s">
        <v>308</v>
      </c>
      <c r="D157" s="212" t="s">
        <v>188</v>
      </c>
      <c r="E157" s="213" t="s">
        <v>825</v>
      </c>
      <c r="F157" s="214" t="s">
        <v>826</v>
      </c>
      <c r="G157" s="215" t="s">
        <v>272</v>
      </c>
      <c r="H157" s="216">
        <v>40</v>
      </c>
      <c r="I157" s="217"/>
      <c r="J157" s="218">
        <f t="shared" si="20"/>
        <v>0</v>
      </c>
      <c r="K157" s="219"/>
      <c r="L157" s="220"/>
      <c r="M157" s="221" t="s">
        <v>1</v>
      </c>
      <c r="N157" s="222" t="s">
        <v>40</v>
      </c>
      <c r="O157" s="70"/>
      <c r="P157" s="196">
        <f t="shared" si="21"/>
        <v>0</v>
      </c>
      <c r="Q157" s="196">
        <v>0</v>
      </c>
      <c r="R157" s="196">
        <f t="shared" si="22"/>
        <v>0</v>
      </c>
      <c r="S157" s="196">
        <v>0</v>
      </c>
      <c r="T157" s="197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176</v>
      </c>
      <c r="AT157" s="198" t="s">
        <v>188</v>
      </c>
      <c r="AU157" s="198" t="s">
        <v>83</v>
      </c>
      <c r="AY157" s="16" t="s">
        <v>139</v>
      </c>
      <c r="BE157" s="199">
        <f t="shared" si="24"/>
        <v>0</v>
      </c>
      <c r="BF157" s="199">
        <f t="shared" si="25"/>
        <v>0</v>
      </c>
      <c r="BG157" s="199">
        <f t="shared" si="26"/>
        <v>0</v>
      </c>
      <c r="BH157" s="199">
        <f t="shared" si="27"/>
        <v>0</v>
      </c>
      <c r="BI157" s="199">
        <f t="shared" si="28"/>
        <v>0</v>
      </c>
      <c r="BJ157" s="16" t="s">
        <v>83</v>
      </c>
      <c r="BK157" s="199">
        <f t="shared" si="29"/>
        <v>0</v>
      </c>
      <c r="BL157" s="16" t="s">
        <v>145</v>
      </c>
      <c r="BM157" s="198" t="s">
        <v>470</v>
      </c>
    </row>
    <row r="158" spans="1:65" s="2" customFormat="1" ht="16.5" customHeight="1">
      <c r="A158" s="33"/>
      <c r="B158" s="34"/>
      <c r="C158" s="212" t="s">
        <v>312</v>
      </c>
      <c r="D158" s="212" t="s">
        <v>188</v>
      </c>
      <c r="E158" s="213" t="s">
        <v>827</v>
      </c>
      <c r="F158" s="214" t="s">
        <v>828</v>
      </c>
      <c r="G158" s="215" t="s">
        <v>272</v>
      </c>
      <c r="H158" s="216">
        <v>4</v>
      </c>
      <c r="I158" s="217"/>
      <c r="J158" s="218">
        <f t="shared" si="20"/>
        <v>0</v>
      </c>
      <c r="K158" s="219"/>
      <c r="L158" s="220"/>
      <c r="M158" s="221" t="s">
        <v>1</v>
      </c>
      <c r="N158" s="222" t="s">
        <v>40</v>
      </c>
      <c r="O158" s="70"/>
      <c r="P158" s="196">
        <f t="shared" si="21"/>
        <v>0</v>
      </c>
      <c r="Q158" s="196">
        <v>0</v>
      </c>
      <c r="R158" s="196">
        <f t="shared" si="22"/>
        <v>0</v>
      </c>
      <c r="S158" s="196">
        <v>0</v>
      </c>
      <c r="T158" s="197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176</v>
      </c>
      <c r="AT158" s="198" t="s">
        <v>188</v>
      </c>
      <c r="AU158" s="198" t="s">
        <v>83</v>
      </c>
      <c r="AY158" s="16" t="s">
        <v>139</v>
      </c>
      <c r="BE158" s="199">
        <f t="shared" si="24"/>
        <v>0</v>
      </c>
      <c r="BF158" s="199">
        <f t="shared" si="25"/>
        <v>0</v>
      </c>
      <c r="BG158" s="199">
        <f t="shared" si="26"/>
        <v>0</v>
      </c>
      <c r="BH158" s="199">
        <f t="shared" si="27"/>
        <v>0</v>
      </c>
      <c r="BI158" s="199">
        <f t="shared" si="28"/>
        <v>0</v>
      </c>
      <c r="BJ158" s="16" t="s">
        <v>83</v>
      </c>
      <c r="BK158" s="199">
        <f t="shared" si="29"/>
        <v>0</v>
      </c>
      <c r="BL158" s="16" t="s">
        <v>145</v>
      </c>
      <c r="BM158" s="198" t="s">
        <v>480</v>
      </c>
    </row>
    <row r="159" spans="1:65" s="2" customFormat="1" ht="16.5" customHeight="1">
      <c r="A159" s="33"/>
      <c r="B159" s="34"/>
      <c r="C159" s="212" t="s">
        <v>317</v>
      </c>
      <c r="D159" s="212" t="s">
        <v>188</v>
      </c>
      <c r="E159" s="213" t="s">
        <v>829</v>
      </c>
      <c r="F159" s="214" t="s">
        <v>830</v>
      </c>
      <c r="G159" s="215" t="s">
        <v>272</v>
      </c>
      <c r="H159" s="216">
        <v>1</v>
      </c>
      <c r="I159" s="217"/>
      <c r="J159" s="218">
        <f t="shared" si="20"/>
        <v>0</v>
      </c>
      <c r="K159" s="219"/>
      <c r="L159" s="220"/>
      <c r="M159" s="221" t="s">
        <v>1</v>
      </c>
      <c r="N159" s="222" t="s">
        <v>40</v>
      </c>
      <c r="O159" s="70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176</v>
      </c>
      <c r="AT159" s="198" t="s">
        <v>188</v>
      </c>
      <c r="AU159" s="198" t="s">
        <v>83</v>
      </c>
      <c r="AY159" s="16" t="s">
        <v>139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6" t="s">
        <v>83</v>
      </c>
      <c r="BK159" s="199">
        <f t="shared" si="29"/>
        <v>0</v>
      </c>
      <c r="BL159" s="16" t="s">
        <v>145</v>
      </c>
      <c r="BM159" s="198" t="s">
        <v>490</v>
      </c>
    </row>
    <row r="160" spans="1:65" s="2" customFormat="1" ht="24.15" customHeight="1">
      <c r="A160" s="33"/>
      <c r="B160" s="34"/>
      <c r="C160" s="212" t="s">
        <v>322</v>
      </c>
      <c r="D160" s="212" t="s">
        <v>188</v>
      </c>
      <c r="E160" s="213" t="s">
        <v>831</v>
      </c>
      <c r="F160" s="214" t="s">
        <v>832</v>
      </c>
      <c r="G160" s="215" t="s">
        <v>272</v>
      </c>
      <c r="H160" s="216">
        <v>10</v>
      </c>
      <c r="I160" s="217"/>
      <c r="J160" s="218">
        <f t="shared" si="20"/>
        <v>0</v>
      </c>
      <c r="K160" s="219"/>
      <c r="L160" s="220"/>
      <c r="M160" s="221" t="s">
        <v>1</v>
      </c>
      <c r="N160" s="222" t="s">
        <v>40</v>
      </c>
      <c r="O160" s="70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176</v>
      </c>
      <c r="AT160" s="198" t="s">
        <v>188</v>
      </c>
      <c r="AU160" s="198" t="s">
        <v>83</v>
      </c>
      <c r="AY160" s="16" t="s">
        <v>139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6" t="s">
        <v>83</v>
      </c>
      <c r="BK160" s="199">
        <f t="shared" si="29"/>
        <v>0</v>
      </c>
      <c r="BL160" s="16" t="s">
        <v>145</v>
      </c>
      <c r="BM160" s="198" t="s">
        <v>502</v>
      </c>
    </row>
    <row r="161" spans="1:65" s="2" customFormat="1" ht="24.15" customHeight="1">
      <c r="A161" s="33"/>
      <c r="B161" s="34"/>
      <c r="C161" s="212" t="s">
        <v>326</v>
      </c>
      <c r="D161" s="212" t="s">
        <v>188</v>
      </c>
      <c r="E161" s="213" t="s">
        <v>833</v>
      </c>
      <c r="F161" s="214" t="s">
        <v>834</v>
      </c>
      <c r="G161" s="215" t="s">
        <v>272</v>
      </c>
      <c r="H161" s="216">
        <v>1</v>
      </c>
      <c r="I161" s="217"/>
      <c r="J161" s="218">
        <f t="shared" si="20"/>
        <v>0</v>
      </c>
      <c r="K161" s="219"/>
      <c r="L161" s="220"/>
      <c r="M161" s="221" t="s">
        <v>1</v>
      </c>
      <c r="N161" s="222" t="s">
        <v>40</v>
      </c>
      <c r="O161" s="70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176</v>
      </c>
      <c r="AT161" s="198" t="s">
        <v>188</v>
      </c>
      <c r="AU161" s="198" t="s">
        <v>83</v>
      </c>
      <c r="AY161" s="16" t="s">
        <v>139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6" t="s">
        <v>83</v>
      </c>
      <c r="BK161" s="199">
        <f t="shared" si="29"/>
        <v>0</v>
      </c>
      <c r="BL161" s="16" t="s">
        <v>145</v>
      </c>
      <c r="BM161" s="198" t="s">
        <v>514</v>
      </c>
    </row>
    <row r="162" spans="1:65" s="2" customFormat="1" ht="16.5" customHeight="1">
      <c r="A162" s="33"/>
      <c r="B162" s="34"/>
      <c r="C162" s="212" t="s">
        <v>332</v>
      </c>
      <c r="D162" s="212" t="s">
        <v>188</v>
      </c>
      <c r="E162" s="213" t="s">
        <v>835</v>
      </c>
      <c r="F162" s="214" t="s">
        <v>836</v>
      </c>
      <c r="G162" s="215" t="s">
        <v>272</v>
      </c>
      <c r="H162" s="216">
        <v>2</v>
      </c>
      <c r="I162" s="217"/>
      <c r="J162" s="218">
        <f t="shared" si="20"/>
        <v>0</v>
      </c>
      <c r="K162" s="219"/>
      <c r="L162" s="220"/>
      <c r="M162" s="221" t="s">
        <v>1</v>
      </c>
      <c r="N162" s="222" t="s">
        <v>40</v>
      </c>
      <c r="O162" s="70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176</v>
      </c>
      <c r="AT162" s="198" t="s">
        <v>188</v>
      </c>
      <c r="AU162" s="198" t="s">
        <v>83</v>
      </c>
      <c r="AY162" s="16" t="s">
        <v>139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6" t="s">
        <v>83</v>
      </c>
      <c r="BK162" s="199">
        <f t="shared" si="29"/>
        <v>0</v>
      </c>
      <c r="BL162" s="16" t="s">
        <v>145</v>
      </c>
      <c r="BM162" s="198" t="s">
        <v>526</v>
      </c>
    </row>
    <row r="163" spans="1:65" s="2" customFormat="1" ht="16.5" customHeight="1">
      <c r="A163" s="33"/>
      <c r="B163" s="34"/>
      <c r="C163" s="212" t="s">
        <v>337</v>
      </c>
      <c r="D163" s="212" t="s">
        <v>188</v>
      </c>
      <c r="E163" s="213" t="s">
        <v>837</v>
      </c>
      <c r="F163" s="214" t="s">
        <v>838</v>
      </c>
      <c r="G163" s="215" t="s">
        <v>350</v>
      </c>
      <c r="H163" s="216">
        <v>45</v>
      </c>
      <c r="I163" s="217"/>
      <c r="J163" s="218">
        <f t="shared" si="20"/>
        <v>0</v>
      </c>
      <c r="K163" s="219"/>
      <c r="L163" s="220"/>
      <c r="M163" s="221" t="s">
        <v>1</v>
      </c>
      <c r="N163" s="222" t="s">
        <v>40</v>
      </c>
      <c r="O163" s="70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176</v>
      </c>
      <c r="AT163" s="198" t="s">
        <v>188</v>
      </c>
      <c r="AU163" s="198" t="s">
        <v>83</v>
      </c>
      <c r="AY163" s="16" t="s">
        <v>139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6" t="s">
        <v>83</v>
      </c>
      <c r="BK163" s="199">
        <f t="shared" si="29"/>
        <v>0</v>
      </c>
      <c r="BL163" s="16" t="s">
        <v>145</v>
      </c>
      <c r="BM163" s="198" t="s">
        <v>534</v>
      </c>
    </row>
    <row r="164" spans="1:65" s="2" customFormat="1" ht="16.5" customHeight="1">
      <c r="A164" s="33"/>
      <c r="B164" s="34"/>
      <c r="C164" s="212" t="s">
        <v>343</v>
      </c>
      <c r="D164" s="212" t="s">
        <v>188</v>
      </c>
      <c r="E164" s="213" t="s">
        <v>839</v>
      </c>
      <c r="F164" s="214" t="s">
        <v>838</v>
      </c>
      <c r="G164" s="215" t="s">
        <v>350</v>
      </c>
      <c r="H164" s="216">
        <v>115</v>
      </c>
      <c r="I164" s="217"/>
      <c r="J164" s="218">
        <f t="shared" si="20"/>
        <v>0</v>
      </c>
      <c r="K164" s="219"/>
      <c r="L164" s="220"/>
      <c r="M164" s="221" t="s">
        <v>1</v>
      </c>
      <c r="N164" s="222" t="s">
        <v>40</v>
      </c>
      <c r="O164" s="70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176</v>
      </c>
      <c r="AT164" s="198" t="s">
        <v>188</v>
      </c>
      <c r="AU164" s="198" t="s">
        <v>83</v>
      </c>
      <c r="AY164" s="16" t="s">
        <v>139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6" t="s">
        <v>83</v>
      </c>
      <c r="BK164" s="199">
        <f t="shared" si="29"/>
        <v>0</v>
      </c>
      <c r="BL164" s="16" t="s">
        <v>145</v>
      </c>
      <c r="BM164" s="198" t="s">
        <v>545</v>
      </c>
    </row>
    <row r="165" spans="1:65" s="2" customFormat="1" ht="16.5" customHeight="1">
      <c r="A165" s="33"/>
      <c r="B165" s="34"/>
      <c r="C165" s="212" t="s">
        <v>347</v>
      </c>
      <c r="D165" s="212" t="s">
        <v>188</v>
      </c>
      <c r="E165" s="213" t="s">
        <v>840</v>
      </c>
      <c r="F165" s="214" t="s">
        <v>838</v>
      </c>
      <c r="G165" s="215" t="s">
        <v>350</v>
      </c>
      <c r="H165" s="216">
        <v>45</v>
      </c>
      <c r="I165" s="217"/>
      <c r="J165" s="218">
        <f t="shared" si="20"/>
        <v>0</v>
      </c>
      <c r="K165" s="219"/>
      <c r="L165" s="220"/>
      <c r="M165" s="221" t="s">
        <v>1</v>
      </c>
      <c r="N165" s="222" t="s">
        <v>40</v>
      </c>
      <c r="O165" s="70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176</v>
      </c>
      <c r="AT165" s="198" t="s">
        <v>188</v>
      </c>
      <c r="AU165" s="198" t="s">
        <v>83</v>
      </c>
      <c r="AY165" s="16" t="s">
        <v>139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6" t="s">
        <v>83</v>
      </c>
      <c r="BK165" s="199">
        <f t="shared" si="29"/>
        <v>0</v>
      </c>
      <c r="BL165" s="16" t="s">
        <v>145</v>
      </c>
      <c r="BM165" s="198" t="s">
        <v>193</v>
      </c>
    </row>
    <row r="166" spans="1:65" s="2" customFormat="1" ht="16.5" customHeight="1">
      <c r="A166" s="33"/>
      <c r="B166" s="34"/>
      <c r="C166" s="212" t="s">
        <v>352</v>
      </c>
      <c r="D166" s="212" t="s">
        <v>188</v>
      </c>
      <c r="E166" s="213" t="s">
        <v>841</v>
      </c>
      <c r="F166" s="214" t="s">
        <v>838</v>
      </c>
      <c r="G166" s="215" t="s">
        <v>350</v>
      </c>
      <c r="H166" s="216">
        <v>85</v>
      </c>
      <c r="I166" s="217"/>
      <c r="J166" s="218">
        <f t="shared" si="20"/>
        <v>0</v>
      </c>
      <c r="K166" s="219"/>
      <c r="L166" s="220"/>
      <c r="M166" s="221" t="s">
        <v>1</v>
      </c>
      <c r="N166" s="222" t="s">
        <v>40</v>
      </c>
      <c r="O166" s="70"/>
      <c r="P166" s="196">
        <f t="shared" si="21"/>
        <v>0</v>
      </c>
      <c r="Q166" s="196">
        <v>0</v>
      </c>
      <c r="R166" s="196">
        <f t="shared" si="22"/>
        <v>0</v>
      </c>
      <c r="S166" s="196">
        <v>0</v>
      </c>
      <c r="T166" s="197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176</v>
      </c>
      <c r="AT166" s="198" t="s">
        <v>188</v>
      </c>
      <c r="AU166" s="198" t="s">
        <v>83</v>
      </c>
      <c r="AY166" s="16" t="s">
        <v>139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6" t="s">
        <v>83</v>
      </c>
      <c r="BK166" s="199">
        <f t="shared" si="29"/>
        <v>0</v>
      </c>
      <c r="BL166" s="16" t="s">
        <v>145</v>
      </c>
      <c r="BM166" s="198" t="s">
        <v>568</v>
      </c>
    </row>
    <row r="167" spans="1:65" s="2" customFormat="1" ht="16.5" customHeight="1">
      <c r="A167" s="33"/>
      <c r="B167" s="34"/>
      <c r="C167" s="212" t="s">
        <v>357</v>
      </c>
      <c r="D167" s="212" t="s">
        <v>188</v>
      </c>
      <c r="E167" s="213" t="s">
        <v>842</v>
      </c>
      <c r="F167" s="214" t="s">
        <v>838</v>
      </c>
      <c r="G167" s="215" t="s">
        <v>350</v>
      </c>
      <c r="H167" s="216">
        <v>120</v>
      </c>
      <c r="I167" s="217"/>
      <c r="J167" s="218">
        <f t="shared" si="20"/>
        <v>0</v>
      </c>
      <c r="K167" s="219"/>
      <c r="L167" s="220"/>
      <c r="M167" s="221" t="s">
        <v>1</v>
      </c>
      <c r="N167" s="222" t="s">
        <v>40</v>
      </c>
      <c r="O167" s="70"/>
      <c r="P167" s="196">
        <f t="shared" si="21"/>
        <v>0</v>
      </c>
      <c r="Q167" s="196">
        <v>0</v>
      </c>
      <c r="R167" s="196">
        <f t="shared" si="22"/>
        <v>0</v>
      </c>
      <c r="S167" s="196">
        <v>0</v>
      </c>
      <c r="T167" s="197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176</v>
      </c>
      <c r="AT167" s="198" t="s">
        <v>188</v>
      </c>
      <c r="AU167" s="198" t="s">
        <v>83</v>
      </c>
      <c r="AY167" s="16" t="s">
        <v>139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6" t="s">
        <v>83</v>
      </c>
      <c r="BK167" s="199">
        <f t="shared" si="29"/>
        <v>0</v>
      </c>
      <c r="BL167" s="16" t="s">
        <v>145</v>
      </c>
      <c r="BM167" s="198" t="s">
        <v>578</v>
      </c>
    </row>
    <row r="168" spans="1:65" s="2" customFormat="1" ht="16.5" customHeight="1">
      <c r="A168" s="33"/>
      <c r="B168" s="34"/>
      <c r="C168" s="212" t="s">
        <v>361</v>
      </c>
      <c r="D168" s="212" t="s">
        <v>188</v>
      </c>
      <c r="E168" s="213" t="s">
        <v>843</v>
      </c>
      <c r="F168" s="214" t="s">
        <v>838</v>
      </c>
      <c r="G168" s="215" t="s">
        <v>350</v>
      </c>
      <c r="H168" s="216">
        <v>5</v>
      </c>
      <c r="I168" s="217"/>
      <c r="J168" s="218">
        <f t="shared" si="20"/>
        <v>0</v>
      </c>
      <c r="K168" s="219"/>
      <c r="L168" s="220"/>
      <c r="M168" s="221" t="s">
        <v>1</v>
      </c>
      <c r="N168" s="222" t="s">
        <v>40</v>
      </c>
      <c r="O168" s="70"/>
      <c r="P168" s="196">
        <f t="shared" si="21"/>
        <v>0</v>
      </c>
      <c r="Q168" s="196">
        <v>0</v>
      </c>
      <c r="R168" s="196">
        <f t="shared" si="22"/>
        <v>0</v>
      </c>
      <c r="S168" s="196">
        <v>0</v>
      </c>
      <c r="T168" s="197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176</v>
      </c>
      <c r="AT168" s="198" t="s">
        <v>188</v>
      </c>
      <c r="AU168" s="198" t="s">
        <v>83</v>
      </c>
      <c r="AY168" s="16" t="s">
        <v>139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6" t="s">
        <v>83</v>
      </c>
      <c r="BK168" s="199">
        <f t="shared" si="29"/>
        <v>0</v>
      </c>
      <c r="BL168" s="16" t="s">
        <v>145</v>
      </c>
      <c r="BM168" s="198" t="s">
        <v>589</v>
      </c>
    </row>
    <row r="169" spans="1:65" s="2" customFormat="1" ht="16.5" customHeight="1">
      <c r="A169" s="33"/>
      <c r="B169" s="34"/>
      <c r="C169" s="212" t="s">
        <v>366</v>
      </c>
      <c r="D169" s="212" t="s">
        <v>188</v>
      </c>
      <c r="E169" s="213" t="s">
        <v>844</v>
      </c>
      <c r="F169" s="214" t="s">
        <v>845</v>
      </c>
      <c r="G169" s="215" t="s">
        <v>350</v>
      </c>
      <c r="H169" s="216">
        <v>70</v>
      </c>
      <c r="I169" s="217"/>
      <c r="J169" s="218">
        <f t="shared" si="20"/>
        <v>0</v>
      </c>
      <c r="K169" s="219"/>
      <c r="L169" s="220"/>
      <c r="M169" s="221" t="s">
        <v>1</v>
      </c>
      <c r="N169" s="222" t="s">
        <v>40</v>
      </c>
      <c r="O169" s="70"/>
      <c r="P169" s="196">
        <f t="shared" si="21"/>
        <v>0</v>
      </c>
      <c r="Q169" s="196">
        <v>0</v>
      </c>
      <c r="R169" s="196">
        <f t="shared" si="22"/>
        <v>0</v>
      </c>
      <c r="S169" s="196">
        <v>0</v>
      </c>
      <c r="T169" s="197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176</v>
      </c>
      <c r="AT169" s="198" t="s">
        <v>188</v>
      </c>
      <c r="AU169" s="198" t="s">
        <v>83</v>
      </c>
      <c r="AY169" s="16" t="s">
        <v>139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6" t="s">
        <v>83</v>
      </c>
      <c r="BK169" s="199">
        <f t="shared" si="29"/>
        <v>0</v>
      </c>
      <c r="BL169" s="16" t="s">
        <v>145</v>
      </c>
      <c r="BM169" s="198" t="s">
        <v>599</v>
      </c>
    </row>
    <row r="170" spans="1:65" s="2" customFormat="1" ht="16.5" customHeight="1">
      <c r="A170" s="33"/>
      <c r="B170" s="34"/>
      <c r="C170" s="212" t="s">
        <v>371</v>
      </c>
      <c r="D170" s="212" t="s">
        <v>188</v>
      </c>
      <c r="E170" s="213" t="s">
        <v>846</v>
      </c>
      <c r="F170" s="214" t="s">
        <v>845</v>
      </c>
      <c r="G170" s="215" t="s">
        <v>350</v>
      </c>
      <c r="H170" s="216">
        <v>22</v>
      </c>
      <c r="I170" s="217"/>
      <c r="J170" s="218">
        <f t="shared" si="20"/>
        <v>0</v>
      </c>
      <c r="K170" s="219"/>
      <c r="L170" s="220"/>
      <c r="M170" s="221" t="s">
        <v>1</v>
      </c>
      <c r="N170" s="222" t="s">
        <v>40</v>
      </c>
      <c r="O170" s="70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176</v>
      </c>
      <c r="AT170" s="198" t="s">
        <v>188</v>
      </c>
      <c r="AU170" s="198" t="s">
        <v>83</v>
      </c>
      <c r="AY170" s="16" t="s">
        <v>139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6" t="s">
        <v>83</v>
      </c>
      <c r="BK170" s="199">
        <f t="shared" si="29"/>
        <v>0</v>
      </c>
      <c r="BL170" s="16" t="s">
        <v>145</v>
      </c>
      <c r="BM170" s="198" t="s">
        <v>607</v>
      </c>
    </row>
    <row r="171" spans="1:65" s="2" customFormat="1" ht="16.5" customHeight="1">
      <c r="A171" s="33"/>
      <c r="B171" s="34"/>
      <c r="C171" s="212" t="s">
        <v>376</v>
      </c>
      <c r="D171" s="212" t="s">
        <v>188</v>
      </c>
      <c r="E171" s="213" t="s">
        <v>847</v>
      </c>
      <c r="F171" s="214" t="s">
        <v>845</v>
      </c>
      <c r="G171" s="215" t="s">
        <v>350</v>
      </c>
      <c r="H171" s="216">
        <v>3</v>
      </c>
      <c r="I171" s="217"/>
      <c r="J171" s="218">
        <f t="shared" si="20"/>
        <v>0</v>
      </c>
      <c r="K171" s="219"/>
      <c r="L171" s="220"/>
      <c r="M171" s="221" t="s">
        <v>1</v>
      </c>
      <c r="N171" s="222" t="s">
        <v>40</v>
      </c>
      <c r="O171" s="70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176</v>
      </c>
      <c r="AT171" s="198" t="s">
        <v>188</v>
      </c>
      <c r="AU171" s="198" t="s">
        <v>83</v>
      </c>
      <c r="AY171" s="16" t="s">
        <v>139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6" t="s">
        <v>83</v>
      </c>
      <c r="BK171" s="199">
        <f t="shared" si="29"/>
        <v>0</v>
      </c>
      <c r="BL171" s="16" t="s">
        <v>145</v>
      </c>
      <c r="BM171" s="198" t="s">
        <v>615</v>
      </c>
    </row>
    <row r="172" spans="1:65" s="2" customFormat="1" ht="21.75" customHeight="1">
      <c r="A172" s="33"/>
      <c r="B172" s="34"/>
      <c r="C172" s="212" t="s">
        <v>381</v>
      </c>
      <c r="D172" s="212" t="s">
        <v>188</v>
      </c>
      <c r="E172" s="213" t="s">
        <v>848</v>
      </c>
      <c r="F172" s="214" t="s">
        <v>849</v>
      </c>
      <c r="G172" s="215" t="s">
        <v>350</v>
      </c>
      <c r="H172" s="216">
        <v>10</v>
      </c>
      <c r="I172" s="217"/>
      <c r="J172" s="218">
        <f t="shared" si="20"/>
        <v>0</v>
      </c>
      <c r="K172" s="219"/>
      <c r="L172" s="220"/>
      <c r="M172" s="221" t="s">
        <v>1</v>
      </c>
      <c r="N172" s="222" t="s">
        <v>40</v>
      </c>
      <c r="O172" s="70"/>
      <c r="P172" s="196">
        <f t="shared" si="21"/>
        <v>0</v>
      </c>
      <c r="Q172" s="196">
        <v>0</v>
      </c>
      <c r="R172" s="196">
        <f t="shared" si="22"/>
        <v>0</v>
      </c>
      <c r="S172" s="196">
        <v>0</v>
      </c>
      <c r="T172" s="197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176</v>
      </c>
      <c r="AT172" s="198" t="s">
        <v>188</v>
      </c>
      <c r="AU172" s="198" t="s">
        <v>83</v>
      </c>
      <c r="AY172" s="16" t="s">
        <v>139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6" t="s">
        <v>83</v>
      </c>
      <c r="BK172" s="199">
        <f t="shared" si="29"/>
        <v>0</v>
      </c>
      <c r="BL172" s="16" t="s">
        <v>145</v>
      </c>
      <c r="BM172" s="198" t="s">
        <v>624</v>
      </c>
    </row>
    <row r="173" spans="1:65" s="2" customFormat="1" ht="21.75" customHeight="1">
      <c r="A173" s="33"/>
      <c r="B173" s="34"/>
      <c r="C173" s="212" t="s">
        <v>385</v>
      </c>
      <c r="D173" s="212" t="s">
        <v>188</v>
      </c>
      <c r="E173" s="213" t="s">
        <v>850</v>
      </c>
      <c r="F173" s="214" t="s">
        <v>851</v>
      </c>
      <c r="G173" s="215" t="s">
        <v>350</v>
      </c>
      <c r="H173" s="216">
        <v>32</v>
      </c>
      <c r="I173" s="217"/>
      <c r="J173" s="218">
        <f t="shared" si="20"/>
        <v>0</v>
      </c>
      <c r="K173" s="219"/>
      <c r="L173" s="220"/>
      <c r="M173" s="221" t="s">
        <v>1</v>
      </c>
      <c r="N173" s="222" t="s">
        <v>40</v>
      </c>
      <c r="O173" s="70"/>
      <c r="P173" s="196">
        <f t="shared" si="21"/>
        <v>0</v>
      </c>
      <c r="Q173" s="196">
        <v>0</v>
      </c>
      <c r="R173" s="196">
        <f t="shared" si="22"/>
        <v>0</v>
      </c>
      <c r="S173" s="196">
        <v>0</v>
      </c>
      <c r="T173" s="197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176</v>
      </c>
      <c r="AT173" s="198" t="s">
        <v>188</v>
      </c>
      <c r="AU173" s="198" t="s">
        <v>83</v>
      </c>
      <c r="AY173" s="16" t="s">
        <v>139</v>
      </c>
      <c r="BE173" s="199">
        <f t="shared" si="24"/>
        <v>0</v>
      </c>
      <c r="BF173" s="199">
        <f t="shared" si="25"/>
        <v>0</v>
      </c>
      <c r="BG173" s="199">
        <f t="shared" si="26"/>
        <v>0</v>
      </c>
      <c r="BH173" s="199">
        <f t="shared" si="27"/>
        <v>0</v>
      </c>
      <c r="BI173" s="199">
        <f t="shared" si="28"/>
        <v>0</v>
      </c>
      <c r="BJ173" s="16" t="s">
        <v>83</v>
      </c>
      <c r="BK173" s="199">
        <f t="shared" si="29"/>
        <v>0</v>
      </c>
      <c r="BL173" s="16" t="s">
        <v>145</v>
      </c>
      <c r="BM173" s="198" t="s">
        <v>634</v>
      </c>
    </row>
    <row r="174" spans="1:65" s="2" customFormat="1" ht="16.5" customHeight="1">
      <c r="A174" s="33"/>
      <c r="B174" s="34"/>
      <c r="C174" s="212" t="s">
        <v>389</v>
      </c>
      <c r="D174" s="212" t="s">
        <v>188</v>
      </c>
      <c r="E174" s="213" t="s">
        <v>852</v>
      </c>
      <c r="F174" s="214" t="s">
        <v>853</v>
      </c>
      <c r="G174" s="215" t="s">
        <v>350</v>
      </c>
      <c r="H174" s="216">
        <v>12</v>
      </c>
      <c r="I174" s="217"/>
      <c r="J174" s="218">
        <f t="shared" si="20"/>
        <v>0</v>
      </c>
      <c r="K174" s="219"/>
      <c r="L174" s="220"/>
      <c r="M174" s="221" t="s">
        <v>1</v>
      </c>
      <c r="N174" s="222" t="s">
        <v>40</v>
      </c>
      <c r="O174" s="70"/>
      <c r="P174" s="196">
        <f t="shared" si="21"/>
        <v>0</v>
      </c>
      <c r="Q174" s="196">
        <v>0</v>
      </c>
      <c r="R174" s="196">
        <f t="shared" si="22"/>
        <v>0</v>
      </c>
      <c r="S174" s="196">
        <v>0</v>
      </c>
      <c r="T174" s="197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176</v>
      </c>
      <c r="AT174" s="198" t="s">
        <v>188</v>
      </c>
      <c r="AU174" s="198" t="s">
        <v>83</v>
      </c>
      <c r="AY174" s="16" t="s">
        <v>139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6" t="s">
        <v>83</v>
      </c>
      <c r="BK174" s="199">
        <f t="shared" si="29"/>
        <v>0</v>
      </c>
      <c r="BL174" s="16" t="s">
        <v>145</v>
      </c>
      <c r="BM174" s="198" t="s">
        <v>643</v>
      </c>
    </row>
    <row r="175" spans="1:65" s="2" customFormat="1" ht="16.5" customHeight="1">
      <c r="A175" s="33"/>
      <c r="B175" s="34"/>
      <c r="C175" s="212" t="s">
        <v>393</v>
      </c>
      <c r="D175" s="212" t="s">
        <v>188</v>
      </c>
      <c r="E175" s="213" t="s">
        <v>854</v>
      </c>
      <c r="F175" s="214" t="s">
        <v>855</v>
      </c>
      <c r="G175" s="215" t="s">
        <v>350</v>
      </c>
      <c r="H175" s="216">
        <v>28</v>
      </c>
      <c r="I175" s="217"/>
      <c r="J175" s="218">
        <f t="shared" si="20"/>
        <v>0</v>
      </c>
      <c r="K175" s="219"/>
      <c r="L175" s="220"/>
      <c r="M175" s="221" t="s">
        <v>1</v>
      </c>
      <c r="N175" s="222" t="s">
        <v>40</v>
      </c>
      <c r="O175" s="70"/>
      <c r="P175" s="196">
        <f t="shared" si="21"/>
        <v>0</v>
      </c>
      <c r="Q175" s="196">
        <v>0</v>
      </c>
      <c r="R175" s="196">
        <f t="shared" si="22"/>
        <v>0</v>
      </c>
      <c r="S175" s="196">
        <v>0</v>
      </c>
      <c r="T175" s="197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176</v>
      </c>
      <c r="AT175" s="198" t="s">
        <v>188</v>
      </c>
      <c r="AU175" s="198" t="s">
        <v>83</v>
      </c>
      <c r="AY175" s="16" t="s">
        <v>139</v>
      </c>
      <c r="BE175" s="199">
        <f t="shared" si="24"/>
        <v>0</v>
      </c>
      <c r="BF175" s="199">
        <f t="shared" si="25"/>
        <v>0</v>
      </c>
      <c r="BG175" s="199">
        <f t="shared" si="26"/>
        <v>0</v>
      </c>
      <c r="BH175" s="199">
        <f t="shared" si="27"/>
        <v>0</v>
      </c>
      <c r="BI175" s="199">
        <f t="shared" si="28"/>
        <v>0</v>
      </c>
      <c r="BJ175" s="16" t="s">
        <v>83</v>
      </c>
      <c r="BK175" s="199">
        <f t="shared" si="29"/>
        <v>0</v>
      </c>
      <c r="BL175" s="16" t="s">
        <v>145</v>
      </c>
      <c r="BM175" s="198" t="s">
        <v>652</v>
      </c>
    </row>
    <row r="176" spans="1:65" s="2" customFormat="1" ht="16.5" customHeight="1">
      <c r="A176" s="33"/>
      <c r="B176" s="34"/>
      <c r="C176" s="212" t="s">
        <v>397</v>
      </c>
      <c r="D176" s="212" t="s">
        <v>188</v>
      </c>
      <c r="E176" s="213" t="s">
        <v>856</v>
      </c>
      <c r="F176" s="214" t="s">
        <v>857</v>
      </c>
      <c r="G176" s="215" t="s">
        <v>350</v>
      </c>
      <c r="H176" s="216">
        <v>10</v>
      </c>
      <c r="I176" s="217"/>
      <c r="J176" s="218">
        <f t="shared" si="20"/>
        <v>0</v>
      </c>
      <c r="K176" s="219"/>
      <c r="L176" s="220"/>
      <c r="M176" s="221" t="s">
        <v>1</v>
      </c>
      <c r="N176" s="222" t="s">
        <v>40</v>
      </c>
      <c r="O176" s="70"/>
      <c r="P176" s="196">
        <f t="shared" si="21"/>
        <v>0</v>
      </c>
      <c r="Q176" s="196">
        <v>0</v>
      </c>
      <c r="R176" s="196">
        <f t="shared" si="22"/>
        <v>0</v>
      </c>
      <c r="S176" s="196">
        <v>0</v>
      </c>
      <c r="T176" s="197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176</v>
      </c>
      <c r="AT176" s="198" t="s">
        <v>188</v>
      </c>
      <c r="AU176" s="198" t="s">
        <v>83</v>
      </c>
      <c r="AY176" s="16" t="s">
        <v>139</v>
      </c>
      <c r="BE176" s="199">
        <f t="shared" si="24"/>
        <v>0</v>
      </c>
      <c r="BF176" s="199">
        <f t="shared" si="25"/>
        <v>0</v>
      </c>
      <c r="BG176" s="199">
        <f t="shared" si="26"/>
        <v>0</v>
      </c>
      <c r="BH176" s="199">
        <f t="shared" si="27"/>
        <v>0</v>
      </c>
      <c r="BI176" s="199">
        <f t="shared" si="28"/>
        <v>0</v>
      </c>
      <c r="BJ176" s="16" t="s">
        <v>83</v>
      </c>
      <c r="BK176" s="199">
        <f t="shared" si="29"/>
        <v>0</v>
      </c>
      <c r="BL176" s="16" t="s">
        <v>145</v>
      </c>
      <c r="BM176" s="198" t="s">
        <v>661</v>
      </c>
    </row>
    <row r="177" spans="1:65" s="2" customFormat="1" ht="16.5" customHeight="1">
      <c r="A177" s="33"/>
      <c r="B177" s="34"/>
      <c r="C177" s="212" t="s">
        <v>402</v>
      </c>
      <c r="D177" s="212" t="s">
        <v>188</v>
      </c>
      <c r="E177" s="213" t="s">
        <v>858</v>
      </c>
      <c r="F177" s="214" t="s">
        <v>859</v>
      </c>
      <c r="G177" s="215" t="s">
        <v>350</v>
      </c>
      <c r="H177" s="216">
        <v>24</v>
      </c>
      <c r="I177" s="217"/>
      <c r="J177" s="218">
        <f t="shared" si="20"/>
        <v>0</v>
      </c>
      <c r="K177" s="219"/>
      <c r="L177" s="220"/>
      <c r="M177" s="221" t="s">
        <v>1</v>
      </c>
      <c r="N177" s="222" t="s">
        <v>40</v>
      </c>
      <c r="O177" s="70"/>
      <c r="P177" s="196">
        <f t="shared" si="21"/>
        <v>0</v>
      </c>
      <c r="Q177" s="196">
        <v>0</v>
      </c>
      <c r="R177" s="196">
        <f t="shared" si="22"/>
        <v>0</v>
      </c>
      <c r="S177" s="196">
        <v>0</v>
      </c>
      <c r="T177" s="197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176</v>
      </c>
      <c r="AT177" s="198" t="s">
        <v>188</v>
      </c>
      <c r="AU177" s="198" t="s">
        <v>83</v>
      </c>
      <c r="AY177" s="16" t="s">
        <v>139</v>
      </c>
      <c r="BE177" s="199">
        <f t="shared" si="24"/>
        <v>0</v>
      </c>
      <c r="BF177" s="199">
        <f t="shared" si="25"/>
        <v>0</v>
      </c>
      <c r="BG177" s="199">
        <f t="shared" si="26"/>
        <v>0</v>
      </c>
      <c r="BH177" s="199">
        <f t="shared" si="27"/>
        <v>0</v>
      </c>
      <c r="BI177" s="199">
        <f t="shared" si="28"/>
        <v>0</v>
      </c>
      <c r="BJ177" s="16" t="s">
        <v>83</v>
      </c>
      <c r="BK177" s="199">
        <f t="shared" si="29"/>
        <v>0</v>
      </c>
      <c r="BL177" s="16" t="s">
        <v>145</v>
      </c>
      <c r="BM177" s="198" t="s">
        <v>670</v>
      </c>
    </row>
    <row r="178" spans="1:65" s="2" customFormat="1" ht="16.5" customHeight="1">
      <c r="A178" s="33"/>
      <c r="B178" s="34"/>
      <c r="C178" s="212" t="s">
        <v>407</v>
      </c>
      <c r="D178" s="212" t="s">
        <v>188</v>
      </c>
      <c r="E178" s="213" t="s">
        <v>860</v>
      </c>
      <c r="F178" s="214" t="s">
        <v>861</v>
      </c>
      <c r="G178" s="215" t="s">
        <v>350</v>
      </c>
      <c r="H178" s="216">
        <v>12</v>
      </c>
      <c r="I178" s="217"/>
      <c r="J178" s="218">
        <f t="shared" si="20"/>
        <v>0</v>
      </c>
      <c r="K178" s="219"/>
      <c r="L178" s="220"/>
      <c r="M178" s="221" t="s">
        <v>1</v>
      </c>
      <c r="N178" s="222" t="s">
        <v>40</v>
      </c>
      <c r="O178" s="70"/>
      <c r="P178" s="196">
        <f t="shared" si="21"/>
        <v>0</v>
      </c>
      <c r="Q178" s="196">
        <v>0</v>
      </c>
      <c r="R178" s="196">
        <f t="shared" si="22"/>
        <v>0</v>
      </c>
      <c r="S178" s="196">
        <v>0</v>
      </c>
      <c r="T178" s="197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176</v>
      </c>
      <c r="AT178" s="198" t="s">
        <v>188</v>
      </c>
      <c r="AU178" s="198" t="s">
        <v>83</v>
      </c>
      <c r="AY178" s="16" t="s">
        <v>139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6" t="s">
        <v>83</v>
      </c>
      <c r="BK178" s="199">
        <f t="shared" si="29"/>
        <v>0</v>
      </c>
      <c r="BL178" s="16" t="s">
        <v>145</v>
      </c>
      <c r="BM178" s="198" t="s">
        <v>678</v>
      </c>
    </row>
    <row r="179" spans="1:65" s="2" customFormat="1" ht="16.5" customHeight="1">
      <c r="A179" s="33"/>
      <c r="B179" s="34"/>
      <c r="C179" s="212" t="s">
        <v>412</v>
      </c>
      <c r="D179" s="212" t="s">
        <v>188</v>
      </c>
      <c r="E179" s="213" t="s">
        <v>862</v>
      </c>
      <c r="F179" s="214" t="s">
        <v>863</v>
      </c>
      <c r="G179" s="215" t="s">
        <v>272</v>
      </c>
      <c r="H179" s="216">
        <v>2</v>
      </c>
      <c r="I179" s="217"/>
      <c r="J179" s="218">
        <f t="shared" si="20"/>
        <v>0</v>
      </c>
      <c r="K179" s="219"/>
      <c r="L179" s="220"/>
      <c r="M179" s="221" t="s">
        <v>1</v>
      </c>
      <c r="N179" s="222" t="s">
        <v>40</v>
      </c>
      <c r="O179" s="70"/>
      <c r="P179" s="196">
        <f t="shared" si="21"/>
        <v>0</v>
      </c>
      <c r="Q179" s="196">
        <v>0</v>
      </c>
      <c r="R179" s="196">
        <f t="shared" si="22"/>
        <v>0</v>
      </c>
      <c r="S179" s="196">
        <v>0</v>
      </c>
      <c r="T179" s="197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176</v>
      </c>
      <c r="AT179" s="198" t="s">
        <v>188</v>
      </c>
      <c r="AU179" s="198" t="s">
        <v>83</v>
      </c>
      <c r="AY179" s="16" t="s">
        <v>139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6" t="s">
        <v>83</v>
      </c>
      <c r="BK179" s="199">
        <f t="shared" si="29"/>
        <v>0</v>
      </c>
      <c r="BL179" s="16" t="s">
        <v>145</v>
      </c>
      <c r="BM179" s="198" t="s">
        <v>688</v>
      </c>
    </row>
    <row r="180" spans="1:65" s="2" customFormat="1" ht="16.5" customHeight="1">
      <c r="A180" s="33"/>
      <c r="B180" s="34"/>
      <c r="C180" s="212" t="s">
        <v>417</v>
      </c>
      <c r="D180" s="212" t="s">
        <v>188</v>
      </c>
      <c r="E180" s="213" t="s">
        <v>864</v>
      </c>
      <c r="F180" s="214" t="s">
        <v>865</v>
      </c>
      <c r="G180" s="215" t="s">
        <v>272</v>
      </c>
      <c r="H180" s="216">
        <v>2</v>
      </c>
      <c r="I180" s="217"/>
      <c r="J180" s="218">
        <f t="shared" si="20"/>
        <v>0</v>
      </c>
      <c r="K180" s="219"/>
      <c r="L180" s="220"/>
      <c r="M180" s="221" t="s">
        <v>1</v>
      </c>
      <c r="N180" s="222" t="s">
        <v>40</v>
      </c>
      <c r="O180" s="70"/>
      <c r="P180" s="196">
        <f t="shared" si="21"/>
        <v>0</v>
      </c>
      <c r="Q180" s="196">
        <v>0</v>
      </c>
      <c r="R180" s="196">
        <f t="shared" si="22"/>
        <v>0</v>
      </c>
      <c r="S180" s="196">
        <v>0</v>
      </c>
      <c r="T180" s="197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176</v>
      </c>
      <c r="AT180" s="198" t="s">
        <v>188</v>
      </c>
      <c r="AU180" s="198" t="s">
        <v>83</v>
      </c>
      <c r="AY180" s="16" t="s">
        <v>139</v>
      </c>
      <c r="BE180" s="199">
        <f t="shared" si="24"/>
        <v>0</v>
      </c>
      <c r="BF180" s="199">
        <f t="shared" si="25"/>
        <v>0</v>
      </c>
      <c r="BG180" s="199">
        <f t="shared" si="26"/>
        <v>0</v>
      </c>
      <c r="BH180" s="199">
        <f t="shared" si="27"/>
        <v>0</v>
      </c>
      <c r="BI180" s="199">
        <f t="shared" si="28"/>
        <v>0</v>
      </c>
      <c r="BJ180" s="16" t="s">
        <v>83</v>
      </c>
      <c r="BK180" s="199">
        <f t="shared" si="29"/>
        <v>0</v>
      </c>
      <c r="BL180" s="16" t="s">
        <v>145</v>
      </c>
      <c r="BM180" s="198" t="s">
        <v>696</v>
      </c>
    </row>
    <row r="181" spans="1:65" s="2" customFormat="1" ht="16.5" customHeight="1">
      <c r="A181" s="33"/>
      <c r="B181" s="34"/>
      <c r="C181" s="212" t="s">
        <v>423</v>
      </c>
      <c r="D181" s="212" t="s">
        <v>188</v>
      </c>
      <c r="E181" s="213" t="s">
        <v>866</v>
      </c>
      <c r="F181" s="214" t="s">
        <v>838</v>
      </c>
      <c r="G181" s="215" t="s">
        <v>350</v>
      </c>
      <c r="H181" s="216">
        <v>20</v>
      </c>
      <c r="I181" s="217"/>
      <c r="J181" s="218">
        <f t="shared" si="20"/>
        <v>0</v>
      </c>
      <c r="K181" s="219"/>
      <c r="L181" s="220"/>
      <c r="M181" s="221" t="s">
        <v>1</v>
      </c>
      <c r="N181" s="222" t="s">
        <v>40</v>
      </c>
      <c r="O181" s="70"/>
      <c r="P181" s="196">
        <f t="shared" si="21"/>
        <v>0</v>
      </c>
      <c r="Q181" s="196">
        <v>0</v>
      </c>
      <c r="R181" s="196">
        <f t="shared" si="22"/>
        <v>0</v>
      </c>
      <c r="S181" s="196">
        <v>0</v>
      </c>
      <c r="T181" s="197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176</v>
      </c>
      <c r="AT181" s="198" t="s">
        <v>188</v>
      </c>
      <c r="AU181" s="198" t="s">
        <v>83</v>
      </c>
      <c r="AY181" s="16" t="s">
        <v>139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6" t="s">
        <v>83</v>
      </c>
      <c r="BK181" s="199">
        <f t="shared" si="29"/>
        <v>0</v>
      </c>
      <c r="BL181" s="16" t="s">
        <v>145</v>
      </c>
      <c r="BM181" s="198" t="s">
        <v>705</v>
      </c>
    </row>
    <row r="182" spans="1:65" s="2" customFormat="1" ht="16.5" customHeight="1">
      <c r="A182" s="33"/>
      <c r="B182" s="34"/>
      <c r="C182" s="212" t="s">
        <v>427</v>
      </c>
      <c r="D182" s="212" t="s">
        <v>188</v>
      </c>
      <c r="E182" s="213" t="s">
        <v>867</v>
      </c>
      <c r="F182" s="214" t="s">
        <v>838</v>
      </c>
      <c r="G182" s="215" t="s">
        <v>350</v>
      </c>
      <c r="H182" s="216">
        <v>10</v>
      </c>
      <c r="I182" s="217"/>
      <c r="J182" s="218">
        <f t="shared" si="20"/>
        <v>0</v>
      </c>
      <c r="K182" s="219"/>
      <c r="L182" s="220"/>
      <c r="M182" s="221" t="s">
        <v>1</v>
      </c>
      <c r="N182" s="222" t="s">
        <v>40</v>
      </c>
      <c r="O182" s="70"/>
      <c r="P182" s="196">
        <f t="shared" si="21"/>
        <v>0</v>
      </c>
      <c r="Q182" s="196">
        <v>0</v>
      </c>
      <c r="R182" s="196">
        <f t="shared" si="22"/>
        <v>0</v>
      </c>
      <c r="S182" s="196">
        <v>0</v>
      </c>
      <c r="T182" s="197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176</v>
      </c>
      <c r="AT182" s="198" t="s">
        <v>188</v>
      </c>
      <c r="AU182" s="198" t="s">
        <v>83</v>
      </c>
      <c r="AY182" s="16" t="s">
        <v>139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6" t="s">
        <v>83</v>
      </c>
      <c r="BK182" s="199">
        <f t="shared" si="29"/>
        <v>0</v>
      </c>
      <c r="BL182" s="16" t="s">
        <v>145</v>
      </c>
      <c r="BM182" s="198" t="s">
        <v>713</v>
      </c>
    </row>
    <row r="183" spans="1:65" s="2" customFormat="1" ht="16.5" customHeight="1">
      <c r="A183" s="33"/>
      <c r="B183" s="34"/>
      <c r="C183" s="212" t="s">
        <v>431</v>
      </c>
      <c r="D183" s="212" t="s">
        <v>188</v>
      </c>
      <c r="E183" s="213" t="s">
        <v>868</v>
      </c>
      <c r="F183" s="214" t="s">
        <v>869</v>
      </c>
      <c r="G183" s="215" t="s">
        <v>272</v>
      </c>
      <c r="H183" s="216">
        <v>1</v>
      </c>
      <c r="I183" s="217"/>
      <c r="J183" s="218">
        <f t="shared" si="20"/>
        <v>0</v>
      </c>
      <c r="K183" s="219"/>
      <c r="L183" s="220"/>
      <c r="M183" s="221" t="s">
        <v>1</v>
      </c>
      <c r="N183" s="222" t="s">
        <v>40</v>
      </c>
      <c r="O183" s="70"/>
      <c r="P183" s="196">
        <f t="shared" si="21"/>
        <v>0</v>
      </c>
      <c r="Q183" s="196">
        <v>0</v>
      </c>
      <c r="R183" s="196">
        <f t="shared" si="22"/>
        <v>0</v>
      </c>
      <c r="S183" s="196">
        <v>0</v>
      </c>
      <c r="T183" s="197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176</v>
      </c>
      <c r="AT183" s="198" t="s">
        <v>188</v>
      </c>
      <c r="AU183" s="198" t="s">
        <v>83</v>
      </c>
      <c r="AY183" s="16" t="s">
        <v>139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6" t="s">
        <v>83</v>
      </c>
      <c r="BK183" s="199">
        <f t="shared" si="29"/>
        <v>0</v>
      </c>
      <c r="BL183" s="16" t="s">
        <v>145</v>
      </c>
      <c r="BM183" s="198" t="s">
        <v>723</v>
      </c>
    </row>
    <row r="184" spans="1:65" s="2" customFormat="1" ht="16.5" customHeight="1">
      <c r="A184" s="33"/>
      <c r="B184" s="34"/>
      <c r="C184" s="212" t="s">
        <v>438</v>
      </c>
      <c r="D184" s="212" t="s">
        <v>188</v>
      </c>
      <c r="E184" s="213" t="s">
        <v>870</v>
      </c>
      <c r="F184" s="214" t="s">
        <v>785</v>
      </c>
      <c r="G184" s="215" t="s">
        <v>786</v>
      </c>
      <c r="H184" s="216">
        <v>1</v>
      </c>
      <c r="I184" s="217"/>
      <c r="J184" s="218">
        <f t="shared" si="20"/>
        <v>0</v>
      </c>
      <c r="K184" s="219"/>
      <c r="L184" s="220"/>
      <c r="M184" s="221" t="s">
        <v>1</v>
      </c>
      <c r="N184" s="222" t="s">
        <v>40</v>
      </c>
      <c r="O184" s="70"/>
      <c r="P184" s="196">
        <f t="shared" si="21"/>
        <v>0</v>
      </c>
      <c r="Q184" s="196">
        <v>0</v>
      </c>
      <c r="R184" s="196">
        <f t="shared" si="22"/>
        <v>0</v>
      </c>
      <c r="S184" s="196">
        <v>0</v>
      </c>
      <c r="T184" s="197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176</v>
      </c>
      <c r="AT184" s="198" t="s">
        <v>188</v>
      </c>
      <c r="AU184" s="198" t="s">
        <v>83</v>
      </c>
      <c r="AY184" s="16" t="s">
        <v>139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6" t="s">
        <v>83</v>
      </c>
      <c r="BK184" s="199">
        <f t="shared" si="29"/>
        <v>0</v>
      </c>
      <c r="BL184" s="16" t="s">
        <v>145</v>
      </c>
      <c r="BM184" s="198" t="s">
        <v>739</v>
      </c>
    </row>
    <row r="185" spans="1:65" s="2" customFormat="1" ht="16.5" customHeight="1">
      <c r="A185" s="33"/>
      <c r="B185" s="34"/>
      <c r="C185" s="186" t="s">
        <v>442</v>
      </c>
      <c r="D185" s="186" t="s">
        <v>141</v>
      </c>
      <c r="E185" s="187" t="s">
        <v>871</v>
      </c>
      <c r="F185" s="188" t="s">
        <v>872</v>
      </c>
      <c r="G185" s="189" t="s">
        <v>272</v>
      </c>
      <c r="H185" s="190">
        <v>1</v>
      </c>
      <c r="I185" s="191"/>
      <c r="J185" s="192">
        <f t="shared" si="20"/>
        <v>0</v>
      </c>
      <c r="K185" s="193"/>
      <c r="L185" s="38"/>
      <c r="M185" s="194" t="s">
        <v>1</v>
      </c>
      <c r="N185" s="195" t="s">
        <v>40</v>
      </c>
      <c r="O185" s="70"/>
      <c r="P185" s="196">
        <f t="shared" si="21"/>
        <v>0</v>
      </c>
      <c r="Q185" s="196">
        <v>0</v>
      </c>
      <c r="R185" s="196">
        <f t="shared" si="22"/>
        <v>0</v>
      </c>
      <c r="S185" s="196">
        <v>0</v>
      </c>
      <c r="T185" s="197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8" t="s">
        <v>145</v>
      </c>
      <c r="AT185" s="198" t="s">
        <v>141</v>
      </c>
      <c r="AU185" s="198" t="s">
        <v>83</v>
      </c>
      <c r="AY185" s="16" t="s">
        <v>139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6" t="s">
        <v>83</v>
      </c>
      <c r="BK185" s="199">
        <f t="shared" si="29"/>
        <v>0</v>
      </c>
      <c r="BL185" s="16" t="s">
        <v>145</v>
      </c>
      <c r="BM185" s="198" t="s">
        <v>751</v>
      </c>
    </row>
    <row r="186" spans="1:65" s="2" customFormat="1" ht="16.5" customHeight="1">
      <c r="A186" s="33"/>
      <c r="B186" s="34"/>
      <c r="C186" s="186" t="s">
        <v>451</v>
      </c>
      <c r="D186" s="186" t="s">
        <v>141</v>
      </c>
      <c r="E186" s="187" t="s">
        <v>873</v>
      </c>
      <c r="F186" s="188" t="s">
        <v>874</v>
      </c>
      <c r="G186" s="189" t="s">
        <v>272</v>
      </c>
      <c r="H186" s="190">
        <v>1</v>
      </c>
      <c r="I186" s="191"/>
      <c r="J186" s="192">
        <f t="shared" si="20"/>
        <v>0</v>
      </c>
      <c r="K186" s="193"/>
      <c r="L186" s="38"/>
      <c r="M186" s="194" t="s">
        <v>1</v>
      </c>
      <c r="N186" s="195" t="s">
        <v>40</v>
      </c>
      <c r="O186" s="70"/>
      <c r="P186" s="196">
        <f t="shared" si="21"/>
        <v>0</v>
      </c>
      <c r="Q186" s="196">
        <v>0</v>
      </c>
      <c r="R186" s="196">
        <f t="shared" si="22"/>
        <v>0</v>
      </c>
      <c r="S186" s="196">
        <v>0</v>
      </c>
      <c r="T186" s="197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145</v>
      </c>
      <c r="AT186" s="198" t="s">
        <v>141</v>
      </c>
      <c r="AU186" s="198" t="s">
        <v>83</v>
      </c>
      <c r="AY186" s="16" t="s">
        <v>139</v>
      </c>
      <c r="BE186" s="199">
        <f t="shared" si="24"/>
        <v>0</v>
      </c>
      <c r="BF186" s="199">
        <f t="shared" si="25"/>
        <v>0</v>
      </c>
      <c r="BG186" s="199">
        <f t="shared" si="26"/>
        <v>0</v>
      </c>
      <c r="BH186" s="199">
        <f t="shared" si="27"/>
        <v>0</v>
      </c>
      <c r="BI186" s="199">
        <f t="shared" si="28"/>
        <v>0</v>
      </c>
      <c r="BJ186" s="16" t="s">
        <v>83</v>
      </c>
      <c r="BK186" s="199">
        <f t="shared" si="29"/>
        <v>0</v>
      </c>
      <c r="BL186" s="16" t="s">
        <v>145</v>
      </c>
      <c r="BM186" s="198" t="s">
        <v>759</v>
      </c>
    </row>
    <row r="187" spans="1:65" s="2" customFormat="1" ht="16.5" customHeight="1">
      <c r="A187" s="33"/>
      <c r="B187" s="34"/>
      <c r="C187" s="186" t="s">
        <v>456</v>
      </c>
      <c r="D187" s="186" t="s">
        <v>141</v>
      </c>
      <c r="E187" s="187" t="s">
        <v>875</v>
      </c>
      <c r="F187" s="188" t="s">
        <v>876</v>
      </c>
      <c r="G187" s="189" t="s">
        <v>272</v>
      </c>
      <c r="H187" s="190">
        <v>1</v>
      </c>
      <c r="I187" s="191"/>
      <c r="J187" s="192">
        <f t="shared" si="20"/>
        <v>0</v>
      </c>
      <c r="K187" s="193"/>
      <c r="L187" s="38"/>
      <c r="M187" s="194" t="s">
        <v>1</v>
      </c>
      <c r="N187" s="195" t="s">
        <v>40</v>
      </c>
      <c r="O187" s="70"/>
      <c r="P187" s="196">
        <f t="shared" si="21"/>
        <v>0</v>
      </c>
      <c r="Q187" s="196">
        <v>0</v>
      </c>
      <c r="R187" s="196">
        <f t="shared" si="22"/>
        <v>0</v>
      </c>
      <c r="S187" s="196">
        <v>0</v>
      </c>
      <c r="T187" s="197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145</v>
      </c>
      <c r="AT187" s="198" t="s">
        <v>141</v>
      </c>
      <c r="AU187" s="198" t="s">
        <v>83</v>
      </c>
      <c r="AY187" s="16" t="s">
        <v>139</v>
      </c>
      <c r="BE187" s="199">
        <f t="shared" si="24"/>
        <v>0</v>
      </c>
      <c r="BF187" s="199">
        <f t="shared" si="25"/>
        <v>0</v>
      </c>
      <c r="BG187" s="199">
        <f t="shared" si="26"/>
        <v>0</v>
      </c>
      <c r="BH187" s="199">
        <f t="shared" si="27"/>
        <v>0</v>
      </c>
      <c r="BI187" s="199">
        <f t="shared" si="28"/>
        <v>0</v>
      </c>
      <c r="BJ187" s="16" t="s">
        <v>83</v>
      </c>
      <c r="BK187" s="199">
        <f t="shared" si="29"/>
        <v>0</v>
      </c>
      <c r="BL187" s="16" t="s">
        <v>145</v>
      </c>
      <c r="BM187" s="198" t="s">
        <v>877</v>
      </c>
    </row>
    <row r="188" spans="1:65" s="2" customFormat="1" ht="16.5" customHeight="1">
      <c r="A188" s="33"/>
      <c r="B188" s="34"/>
      <c r="C188" s="186" t="s">
        <v>461</v>
      </c>
      <c r="D188" s="186" t="s">
        <v>141</v>
      </c>
      <c r="E188" s="187" t="s">
        <v>878</v>
      </c>
      <c r="F188" s="188" t="s">
        <v>879</v>
      </c>
      <c r="G188" s="189" t="s">
        <v>272</v>
      </c>
      <c r="H188" s="190">
        <v>1</v>
      </c>
      <c r="I188" s="191"/>
      <c r="J188" s="192">
        <f t="shared" si="20"/>
        <v>0</v>
      </c>
      <c r="K188" s="193"/>
      <c r="L188" s="38"/>
      <c r="M188" s="194" t="s">
        <v>1</v>
      </c>
      <c r="N188" s="195" t="s">
        <v>40</v>
      </c>
      <c r="O188" s="70"/>
      <c r="P188" s="196">
        <f t="shared" si="21"/>
        <v>0</v>
      </c>
      <c r="Q188" s="196">
        <v>0</v>
      </c>
      <c r="R188" s="196">
        <f t="shared" si="22"/>
        <v>0</v>
      </c>
      <c r="S188" s="196">
        <v>0</v>
      </c>
      <c r="T188" s="197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145</v>
      </c>
      <c r="AT188" s="198" t="s">
        <v>141</v>
      </c>
      <c r="AU188" s="198" t="s">
        <v>83</v>
      </c>
      <c r="AY188" s="16" t="s">
        <v>139</v>
      </c>
      <c r="BE188" s="199">
        <f t="shared" si="24"/>
        <v>0</v>
      </c>
      <c r="BF188" s="199">
        <f t="shared" si="25"/>
        <v>0</v>
      </c>
      <c r="BG188" s="199">
        <f t="shared" si="26"/>
        <v>0</v>
      </c>
      <c r="BH188" s="199">
        <f t="shared" si="27"/>
        <v>0</v>
      </c>
      <c r="BI188" s="199">
        <f t="shared" si="28"/>
        <v>0</v>
      </c>
      <c r="BJ188" s="16" t="s">
        <v>83</v>
      </c>
      <c r="BK188" s="199">
        <f t="shared" si="29"/>
        <v>0</v>
      </c>
      <c r="BL188" s="16" t="s">
        <v>145</v>
      </c>
      <c r="BM188" s="198" t="s">
        <v>880</v>
      </c>
    </row>
    <row r="189" spans="2:63" s="12" customFormat="1" ht="25.95" customHeight="1">
      <c r="B189" s="170"/>
      <c r="C189" s="171"/>
      <c r="D189" s="172" t="s">
        <v>74</v>
      </c>
      <c r="E189" s="173" t="s">
        <v>881</v>
      </c>
      <c r="F189" s="173" t="s">
        <v>882</v>
      </c>
      <c r="G189" s="171"/>
      <c r="H189" s="171"/>
      <c r="I189" s="174"/>
      <c r="J189" s="175">
        <f>BK189</f>
        <v>0</v>
      </c>
      <c r="K189" s="171"/>
      <c r="L189" s="176"/>
      <c r="M189" s="177"/>
      <c r="N189" s="178"/>
      <c r="O189" s="178"/>
      <c r="P189" s="179">
        <f>SUM(P190:P206)</f>
        <v>0</v>
      </c>
      <c r="Q189" s="178"/>
      <c r="R189" s="179">
        <f>SUM(R190:R206)</f>
        <v>0</v>
      </c>
      <c r="S189" s="178"/>
      <c r="T189" s="180">
        <f>SUM(T190:T206)</f>
        <v>0</v>
      </c>
      <c r="AR189" s="181" t="s">
        <v>83</v>
      </c>
      <c r="AT189" s="182" t="s">
        <v>74</v>
      </c>
      <c r="AU189" s="182" t="s">
        <v>75</v>
      </c>
      <c r="AY189" s="181" t="s">
        <v>139</v>
      </c>
      <c r="BK189" s="183">
        <f>SUM(BK190:BK206)</f>
        <v>0</v>
      </c>
    </row>
    <row r="190" spans="1:65" s="2" customFormat="1" ht="16.5" customHeight="1">
      <c r="A190" s="33"/>
      <c r="B190" s="34"/>
      <c r="C190" s="212" t="s">
        <v>466</v>
      </c>
      <c r="D190" s="212" t="s">
        <v>188</v>
      </c>
      <c r="E190" s="213" t="s">
        <v>883</v>
      </c>
      <c r="F190" s="214" t="s">
        <v>884</v>
      </c>
      <c r="G190" s="215" t="s">
        <v>350</v>
      </c>
      <c r="H190" s="216">
        <v>25</v>
      </c>
      <c r="I190" s="217"/>
      <c r="J190" s="218">
        <f aca="true" t="shared" si="30" ref="J190:J206">ROUND(I190*H190,2)</f>
        <v>0</v>
      </c>
      <c r="K190" s="219"/>
      <c r="L190" s="220"/>
      <c r="M190" s="221" t="s">
        <v>1</v>
      </c>
      <c r="N190" s="222" t="s">
        <v>40</v>
      </c>
      <c r="O190" s="70"/>
      <c r="P190" s="196">
        <f aca="true" t="shared" si="31" ref="P190:P206">O190*H190</f>
        <v>0</v>
      </c>
      <c r="Q190" s="196">
        <v>0</v>
      </c>
      <c r="R190" s="196">
        <f aca="true" t="shared" si="32" ref="R190:R206">Q190*H190</f>
        <v>0</v>
      </c>
      <c r="S190" s="196">
        <v>0</v>
      </c>
      <c r="T190" s="197">
        <f aca="true" t="shared" si="33" ref="T190:T206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176</v>
      </c>
      <c r="AT190" s="198" t="s">
        <v>188</v>
      </c>
      <c r="AU190" s="198" t="s">
        <v>83</v>
      </c>
      <c r="AY190" s="16" t="s">
        <v>139</v>
      </c>
      <c r="BE190" s="199">
        <f aca="true" t="shared" si="34" ref="BE190:BE206">IF(N190="základní",J190,0)</f>
        <v>0</v>
      </c>
      <c r="BF190" s="199">
        <f aca="true" t="shared" si="35" ref="BF190:BF206">IF(N190="snížená",J190,0)</f>
        <v>0</v>
      </c>
      <c r="BG190" s="199">
        <f aca="true" t="shared" si="36" ref="BG190:BG206">IF(N190="zákl. přenesená",J190,0)</f>
        <v>0</v>
      </c>
      <c r="BH190" s="199">
        <f aca="true" t="shared" si="37" ref="BH190:BH206">IF(N190="sníž. přenesená",J190,0)</f>
        <v>0</v>
      </c>
      <c r="BI190" s="199">
        <f aca="true" t="shared" si="38" ref="BI190:BI206">IF(N190="nulová",J190,0)</f>
        <v>0</v>
      </c>
      <c r="BJ190" s="16" t="s">
        <v>83</v>
      </c>
      <c r="BK190" s="199">
        <f aca="true" t="shared" si="39" ref="BK190:BK206">ROUND(I190*H190,2)</f>
        <v>0</v>
      </c>
      <c r="BL190" s="16" t="s">
        <v>145</v>
      </c>
      <c r="BM190" s="198" t="s">
        <v>885</v>
      </c>
    </row>
    <row r="191" spans="1:65" s="2" customFormat="1" ht="16.5" customHeight="1">
      <c r="A191" s="33"/>
      <c r="B191" s="34"/>
      <c r="C191" s="212" t="s">
        <v>470</v>
      </c>
      <c r="D191" s="212" t="s">
        <v>188</v>
      </c>
      <c r="E191" s="213" t="s">
        <v>886</v>
      </c>
      <c r="F191" s="214" t="s">
        <v>887</v>
      </c>
      <c r="G191" s="215" t="s">
        <v>272</v>
      </c>
      <c r="H191" s="216">
        <v>6</v>
      </c>
      <c r="I191" s="217"/>
      <c r="J191" s="218">
        <f t="shared" si="30"/>
        <v>0</v>
      </c>
      <c r="K191" s="219"/>
      <c r="L191" s="220"/>
      <c r="M191" s="221" t="s">
        <v>1</v>
      </c>
      <c r="N191" s="222" t="s">
        <v>40</v>
      </c>
      <c r="O191" s="70"/>
      <c r="P191" s="196">
        <f t="shared" si="31"/>
        <v>0</v>
      </c>
      <c r="Q191" s="196">
        <v>0</v>
      </c>
      <c r="R191" s="196">
        <f t="shared" si="32"/>
        <v>0</v>
      </c>
      <c r="S191" s="196">
        <v>0</v>
      </c>
      <c r="T191" s="197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176</v>
      </c>
      <c r="AT191" s="198" t="s">
        <v>188</v>
      </c>
      <c r="AU191" s="198" t="s">
        <v>83</v>
      </c>
      <c r="AY191" s="16" t="s">
        <v>139</v>
      </c>
      <c r="BE191" s="199">
        <f t="shared" si="34"/>
        <v>0</v>
      </c>
      <c r="BF191" s="199">
        <f t="shared" si="35"/>
        <v>0</v>
      </c>
      <c r="BG191" s="199">
        <f t="shared" si="36"/>
        <v>0</v>
      </c>
      <c r="BH191" s="199">
        <f t="shared" si="37"/>
        <v>0</v>
      </c>
      <c r="BI191" s="199">
        <f t="shared" si="38"/>
        <v>0</v>
      </c>
      <c r="BJ191" s="16" t="s">
        <v>83</v>
      </c>
      <c r="BK191" s="199">
        <f t="shared" si="39"/>
        <v>0</v>
      </c>
      <c r="BL191" s="16" t="s">
        <v>145</v>
      </c>
      <c r="BM191" s="198" t="s">
        <v>888</v>
      </c>
    </row>
    <row r="192" spans="1:65" s="2" customFormat="1" ht="16.5" customHeight="1">
      <c r="A192" s="33"/>
      <c r="B192" s="34"/>
      <c r="C192" s="212" t="s">
        <v>474</v>
      </c>
      <c r="D192" s="212" t="s">
        <v>188</v>
      </c>
      <c r="E192" s="213" t="s">
        <v>889</v>
      </c>
      <c r="F192" s="214" t="s">
        <v>890</v>
      </c>
      <c r="G192" s="215" t="s">
        <v>350</v>
      </c>
      <c r="H192" s="216">
        <v>16</v>
      </c>
      <c r="I192" s="217"/>
      <c r="J192" s="218">
        <f t="shared" si="30"/>
        <v>0</v>
      </c>
      <c r="K192" s="219"/>
      <c r="L192" s="220"/>
      <c r="M192" s="221" t="s">
        <v>1</v>
      </c>
      <c r="N192" s="222" t="s">
        <v>40</v>
      </c>
      <c r="O192" s="70"/>
      <c r="P192" s="196">
        <f t="shared" si="31"/>
        <v>0</v>
      </c>
      <c r="Q192" s="196">
        <v>0</v>
      </c>
      <c r="R192" s="196">
        <f t="shared" si="32"/>
        <v>0</v>
      </c>
      <c r="S192" s="196">
        <v>0</v>
      </c>
      <c r="T192" s="197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176</v>
      </c>
      <c r="AT192" s="198" t="s">
        <v>188</v>
      </c>
      <c r="AU192" s="198" t="s">
        <v>83</v>
      </c>
      <c r="AY192" s="16" t="s">
        <v>139</v>
      </c>
      <c r="BE192" s="199">
        <f t="shared" si="34"/>
        <v>0</v>
      </c>
      <c r="BF192" s="199">
        <f t="shared" si="35"/>
        <v>0</v>
      </c>
      <c r="BG192" s="199">
        <f t="shared" si="36"/>
        <v>0</v>
      </c>
      <c r="BH192" s="199">
        <f t="shared" si="37"/>
        <v>0</v>
      </c>
      <c r="BI192" s="199">
        <f t="shared" si="38"/>
        <v>0</v>
      </c>
      <c r="BJ192" s="16" t="s">
        <v>83</v>
      </c>
      <c r="BK192" s="199">
        <f t="shared" si="39"/>
        <v>0</v>
      </c>
      <c r="BL192" s="16" t="s">
        <v>145</v>
      </c>
      <c r="BM192" s="198" t="s">
        <v>891</v>
      </c>
    </row>
    <row r="193" spans="1:65" s="2" customFormat="1" ht="16.5" customHeight="1">
      <c r="A193" s="33"/>
      <c r="B193" s="34"/>
      <c r="C193" s="212" t="s">
        <v>480</v>
      </c>
      <c r="D193" s="212" t="s">
        <v>188</v>
      </c>
      <c r="E193" s="213" t="s">
        <v>892</v>
      </c>
      <c r="F193" s="214" t="s">
        <v>893</v>
      </c>
      <c r="G193" s="215" t="s">
        <v>272</v>
      </c>
      <c r="H193" s="216">
        <v>10</v>
      </c>
      <c r="I193" s="217"/>
      <c r="J193" s="218">
        <f t="shared" si="30"/>
        <v>0</v>
      </c>
      <c r="K193" s="219"/>
      <c r="L193" s="220"/>
      <c r="M193" s="221" t="s">
        <v>1</v>
      </c>
      <c r="N193" s="222" t="s">
        <v>40</v>
      </c>
      <c r="O193" s="70"/>
      <c r="P193" s="196">
        <f t="shared" si="31"/>
        <v>0</v>
      </c>
      <c r="Q193" s="196">
        <v>0</v>
      </c>
      <c r="R193" s="196">
        <f t="shared" si="32"/>
        <v>0</v>
      </c>
      <c r="S193" s="196">
        <v>0</v>
      </c>
      <c r="T193" s="197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176</v>
      </c>
      <c r="AT193" s="198" t="s">
        <v>188</v>
      </c>
      <c r="AU193" s="198" t="s">
        <v>83</v>
      </c>
      <c r="AY193" s="16" t="s">
        <v>139</v>
      </c>
      <c r="BE193" s="199">
        <f t="shared" si="34"/>
        <v>0</v>
      </c>
      <c r="BF193" s="199">
        <f t="shared" si="35"/>
        <v>0</v>
      </c>
      <c r="BG193" s="199">
        <f t="shared" si="36"/>
        <v>0</v>
      </c>
      <c r="BH193" s="199">
        <f t="shared" si="37"/>
        <v>0</v>
      </c>
      <c r="BI193" s="199">
        <f t="shared" si="38"/>
        <v>0</v>
      </c>
      <c r="BJ193" s="16" t="s">
        <v>83</v>
      </c>
      <c r="BK193" s="199">
        <f t="shared" si="39"/>
        <v>0</v>
      </c>
      <c r="BL193" s="16" t="s">
        <v>145</v>
      </c>
      <c r="BM193" s="198" t="s">
        <v>894</v>
      </c>
    </row>
    <row r="194" spans="1:65" s="2" customFormat="1" ht="16.5" customHeight="1">
      <c r="A194" s="33"/>
      <c r="B194" s="34"/>
      <c r="C194" s="212" t="s">
        <v>484</v>
      </c>
      <c r="D194" s="212" t="s">
        <v>188</v>
      </c>
      <c r="E194" s="213" t="s">
        <v>895</v>
      </c>
      <c r="F194" s="214" t="s">
        <v>896</v>
      </c>
      <c r="G194" s="215" t="s">
        <v>350</v>
      </c>
      <c r="H194" s="216">
        <v>25</v>
      </c>
      <c r="I194" s="217"/>
      <c r="J194" s="218">
        <f t="shared" si="30"/>
        <v>0</v>
      </c>
      <c r="K194" s="219"/>
      <c r="L194" s="220"/>
      <c r="M194" s="221" t="s">
        <v>1</v>
      </c>
      <c r="N194" s="222" t="s">
        <v>40</v>
      </c>
      <c r="O194" s="70"/>
      <c r="P194" s="196">
        <f t="shared" si="31"/>
        <v>0</v>
      </c>
      <c r="Q194" s="196">
        <v>0</v>
      </c>
      <c r="R194" s="196">
        <f t="shared" si="32"/>
        <v>0</v>
      </c>
      <c r="S194" s="196">
        <v>0</v>
      </c>
      <c r="T194" s="197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176</v>
      </c>
      <c r="AT194" s="198" t="s">
        <v>188</v>
      </c>
      <c r="AU194" s="198" t="s">
        <v>83</v>
      </c>
      <c r="AY194" s="16" t="s">
        <v>139</v>
      </c>
      <c r="BE194" s="199">
        <f t="shared" si="34"/>
        <v>0</v>
      </c>
      <c r="BF194" s="199">
        <f t="shared" si="35"/>
        <v>0</v>
      </c>
      <c r="BG194" s="199">
        <f t="shared" si="36"/>
        <v>0</v>
      </c>
      <c r="BH194" s="199">
        <f t="shared" si="37"/>
        <v>0</v>
      </c>
      <c r="BI194" s="199">
        <f t="shared" si="38"/>
        <v>0</v>
      </c>
      <c r="BJ194" s="16" t="s">
        <v>83</v>
      </c>
      <c r="BK194" s="199">
        <f t="shared" si="39"/>
        <v>0</v>
      </c>
      <c r="BL194" s="16" t="s">
        <v>145</v>
      </c>
      <c r="BM194" s="198" t="s">
        <v>897</v>
      </c>
    </row>
    <row r="195" spans="1:65" s="2" customFormat="1" ht="24.15" customHeight="1">
      <c r="A195" s="33"/>
      <c r="B195" s="34"/>
      <c r="C195" s="212" t="s">
        <v>490</v>
      </c>
      <c r="D195" s="212" t="s">
        <v>188</v>
      </c>
      <c r="E195" s="213" t="s">
        <v>898</v>
      </c>
      <c r="F195" s="214" t="s">
        <v>899</v>
      </c>
      <c r="G195" s="215" t="s">
        <v>272</v>
      </c>
      <c r="H195" s="216">
        <v>1</v>
      </c>
      <c r="I195" s="217"/>
      <c r="J195" s="218">
        <f t="shared" si="30"/>
        <v>0</v>
      </c>
      <c r="K195" s="219"/>
      <c r="L195" s="220"/>
      <c r="M195" s="221" t="s">
        <v>1</v>
      </c>
      <c r="N195" s="222" t="s">
        <v>40</v>
      </c>
      <c r="O195" s="70"/>
      <c r="P195" s="196">
        <f t="shared" si="31"/>
        <v>0</v>
      </c>
      <c r="Q195" s="196">
        <v>0</v>
      </c>
      <c r="R195" s="196">
        <f t="shared" si="32"/>
        <v>0</v>
      </c>
      <c r="S195" s="196">
        <v>0</v>
      </c>
      <c r="T195" s="197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176</v>
      </c>
      <c r="AT195" s="198" t="s">
        <v>188</v>
      </c>
      <c r="AU195" s="198" t="s">
        <v>83</v>
      </c>
      <c r="AY195" s="16" t="s">
        <v>139</v>
      </c>
      <c r="BE195" s="199">
        <f t="shared" si="34"/>
        <v>0</v>
      </c>
      <c r="BF195" s="199">
        <f t="shared" si="35"/>
        <v>0</v>
      </c>
      <c r="BG195" s="199">
        <f t="shared" si="36"/>
        <v>0</v>
      </c>
      <c r="BH195" s="199">
        <f t="shared" si="37"/>
        <v>0</v>
      </c>
      <c r="BI195" s="199">
        <f t="shared" si="38"/>
        <v>0</v>
      </c>
      <c r="BJ195" s="16" t="s">
        <v>83</v>
      </c>
      <c r="BK195" s="199">
        <f t="shared" si="39"/>
        <v>0</v>
      </c>
      <c r="BL195" s="16" t="s">
        <v>145</v>
      </c>
      <c r="BM195" s="198" t="s">
        <v>900</v>
      </c>
    </row>
    <row r="196" spans="1:65" s="2" customFormat="1" ht="16.5" customHeight="1">
      <c r="A196" s="33"/>
      <c r="B196" s="34"/>
      <c r="C196" s="212" t="s">
        <v>497</v>
      </c>
      <c r="D196" s="212" t="s">
        <v>188</v>
      </c>
      <c r="E196" s="213" t="s">
        <v>901</v>
      </c>
      <c r="F196" s="214" t="s">
        <v>902</v>
      </c>
      <c r="G196" s="215" t="s">
        <v>272</v>
      </c>
      <c r="H196" s="216">
        <v>1</v>
      </c>
      <c r="I196" s="217"/>
      <c r="J196" s="218">
        <f t="shared" si="30"/>
        <v>0</v>
      </c>
      <c r="K196" s="219"/>
      <c r="L196" s="220"/>
      <c r="M196" s="221" t="s">
        <v>1</v>
      </c>
      <c r="N196" s="222" t="s">
        <v>40</v>
      </c>
      <c r="O196" s="70"/>
      <c r="P196" s="196">
        <f t="shared" si="31"/>
        <v>0</v>
      </c>
      <c r="Q196" s="196">
        <v>0</v>
      </c>
      <c r="R196" s="196">
        <f t="shared" si="32"/>
        <v>0</v>
      </c>
      <c r="S196" s="196">
        <v>0</v>
      </c>
      <c r="T196" s="197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176</v>
      </c>
      <c r="AT196" s="198" t="s">
        <v>188</v>
      </c>
      <c r="AU196" s="198" t="s">
        <v>83</v>
      </c>
      <c r="AY196" s="16" t="s">
        <v>139</v>
      </c>
      <c r="BE196" s="199">
        <f t="shared" si="34"/>
        <v>0</v>
      </c>
      <c r="BF196" s="199">
        <f t="shared" si="35"/>
        <v>0</v>
      </c>
      <c r="BG196" s="199">
        <f t="shared" si="36"/>
        <v>0</v>
      </c>
      <c r="BH196" s="199">
        <f t="shared" si="37"/>
        <v>0</v>
      </c>
      <c r="BI196" s="199">
        <f t="shared" si="38"/>
        <v>0</v>
      </c>
      <c r="BJ196" s="16" t="s">
        <v>83</v>
      </c>
      <c r="BK196" s="199">
        <f t="shared" si="39"/>
        <v>0</v>
      </c>
      <c r="BL196" s="16" t="s">
        <v>145</v>
      </c>
      <c r="BM196" s="198" t="s">
        <v>903</v>
      </c>
    </row>
    <row r="197" spans="1:65" s="2" customFormat="1" ht="24.15" customHeight="1">
      <c r="A197" s="33"/>
      <c r="B197" s="34"/>
      <c r="C197" s="212" t="s">
        <v>502</v>
      </c>
      <c r="D197" s="212" t="s">
        <v>188</v>
      </c>
      <c r="E197" s="213" t="s">
        <v>904</v>
      </c>
      <c r="F197" s="214" t="s">
        <v>905</v>
      </c>
      <c r="G197" s="215" t="s">
        <v>272</v>
      </c>
      <c r="H197" s="216">
        <v>1</v>
      </c>
      <c r="I197" s="217"/>
      <c r="J197" s="218">
        <f t="shared" si="30"/>
        <v>0</v>
      </c>
      <c r="K197" s="219"/>
      <c r="L197" s="220"/>
      <c r="M197" s="221" t="s">
        <v>1</v>
      </c>
      <c r="N197" s="222" t="s">
        <v>40</v>
      </c>
      <c r="O197" s="70"/>
      <c r="P197" s="196">
        <f t="shared" si="31"/>
        <v>0</v>
      </c>
      <c r="Q197" s="196">
        <v>0</v>
      </c>
      <c r="R197" s="196">
        <f t="shared" si="32"/>
        <v>0</v>
      </c>
      <c r="S197" s="196">
        <v>0</v>
      </c>
      <c r="T197" s="197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176</v>
      </c>
      <c r="AT197" s="198" t="s">
        <v>188</v>
      </c>
      <c r="AU197" s="198" t="s">
        <v>83</v>
      </c>
      <c r="AY197" s="16" t="s">
        <v>139</v>
      </c>
      <c r="BE197" s="199">
        <f t="shared" si="34"/>
        <v>0</v>
      </c>
      <c r="BF197" s="199">
        <f t="shared" si="35"/>
        <v>0</v>
      </c>
      <c r="BG197" s="199">
        <f t="shared" si="36"/>
        <v>0</v>
      </c>
      <c r="BH197" s="199">
        <f t="shared" si="37"/>
        <v>0</v>
      </c>
      <c r="BI197" s="199">
        <f t="shared" si="38"/>
        <v>0</v>
      </c>
      <c r="BJ197" s="16" t="s">
        <v>83</v>
      </c>
      <c r="BK197" s="199">
        <f t="shared" si="39"/>
        <v>0</v>
      </c>
      <c r="BL197" s="16" t="s">
        <v>145</v>
      </c>
      <c r="BM197" s="198" t="s">
        <v>906</v>
      </c>
    </row>
    <row r="198" spans="1:65" s="2" customFormat="1" ht="16.5" customHeight="1">
      <c r="A198" s="33"/>
      <c r="B198" s="34"/>
      <c r="C198" s="212" t="s">
        <v>507</v>
      </c>
      <c r="D198" s="212" t="s">
        <v>188</v>
      </c>
      <c r="E198" s="213" t="s">
        <v>907</v>
      </c>
      <c r="F198" s="214" t="s">
        <v>908</v>
      </c>
      <c r="G198" s="215" t="s">
        <v>272</v>
      </c>
      <c r="H198" s="216">
        <v>8</v>
      </c>
      <c r="I198" s="217"/>
      <c r="J198" s="218">
        <f t="shared" si="30"/>
        <v>0</v>
      </c>
      <c r="K198" s="219"/>
      <c r="L198" s="220"/>
      <c r="M198" s="221" t="s">
        <v>1</v>
      </c>
      <c r="N198" s="222" t="s">
        <v>40</v>
      </c>
      <c r="O198" s="70"/>
      <c r="P198" s="196">
        <f t="shared" si="31"/>
        <v>0</v>
      </c>
      <c r="Q198" s="196">
        <v>0</v>
      </c>
      <c r="R198" s="196">
        <f t="shared" si="32"/>
        <v>0</v>
      </c>
      <c r="S198" s="196">
        <v>0</v>
      </c>
      <c r="T198" s="197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176</v>
      </c>
      <c r="AT198" s="198" t="s">
        <v>188</v>
      </c>
      <c r="AU198" s="198" t="s">
        <v>83</v>
      </c>
      <c r="AY198" s="16" t="s">
        <v>139</v>
      </c>
      <c r="BE198" s="199">
        <f t="shared" si="34"/>
        <v>0</v>
      </c>
      <c r="BF198" s="199">
        <f t="shared" si="35"/>
        <v>0</v>
      </c>
      <c r="BG198" s="199">
        <f t="shared" si="36"/>
        <v>0</v>
      </c>
      <c r="BH198" s="199">
        <f t="shared" si="37"/>
        <v>0</v>
      </c>
      <c r="BI198" s="199">
        <f t="shared" si="38"/>
        <v>0</v>
      </c>
      <c r="BJ198" s="16" t="s">
        <v>83</v>
      </c>
      <c r="BK198" s="199">
        <f t="shared" si="39"/>
        <v>0</v>
      </c>
      <c r="BL198" s="16" t="s">
        <v>145</v>
      </c>
      <c r="BM198" s="198" t="s">
        <v>909</v>
      </c>
    </row>
    <row r="199" spans="1:65" s="2" customFormat="1" ht="16.5" customHeight="1">
      <c r="A199" s="33"/>
      <c r="B199" s="34"/>
      <c r="C199" s="212" t="s">
        <v>514</v>
      </c>
      <c r="D199" s="212" t="s">
        <v>188</v>
      </c>
      <c r="E199" s="213" t="s">
        <v>910</v>
      </c>
      <c r="F199" s="214" t="s">
        <v>911</v>
      </c>
      <c r="G199" s="215" t="s">
        <v>272</v>
      </c>
      <c r="H199" s="216">
        <v>9</v>
      </c>
      <c r="I199" s="217"/>
      <c r="J199" s="218">
        <f t="shared" si="30"/>
        <v>0</v>
      </c>
      <c r="K199" s="219"/>
      <c r="L199" s="220"/>
      <c r="M199" s="221" t="s">
        <v>1</v>
      </c>
      <c r="N199" s="222" t="s">
        <v>40</v>
      </c>
      <c r="O199" s="70"/>
      <c r="P199" s="196">
        <f t="shared" si="31"/>
        <v>0</v>
      </c>
      <c r="Q199" s="196">
        <v>0</v>
      </c>
      <c r="R199" s="196">
        <f t="shared" si="32"/>
        <v>0</v>
      </c>
      <c r="S199" s="196">
        <v>0</v>
      </c>
      <c r="T199" s="197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176</v>
      </c>
      <c r="AT199" s="198" t="s">
        <v>188</v>
      </c>
      <c r="AU199" s="198" t="s">
        <v>83</v>
      </c>
      <c r="AY199" s="16" t="s">
        <v>139</v>
      </c>
      <c r="BE199" s="199">
        <f t="shared" si="34"/>
        <v>0</v>
      </c>
      <c r="BF199" s="199">
        <f t="shared" si="35"/>
        <v>0</v>
      </c>
      <c r="BG199" s="199">
        <f t="shared" si="36"/>
        <v>0</v>
      </c>
      <c r="BH199" s="199">
        <f t="shared" si="37"/>
        <v>0</v>
      </c>
      <c r="BI199" s="199">
        <f t="shared" si="38"/>
        <v>0</v>
      </c>
      <c r="BJ199" s="16" t="s">
        <v>83</v>
      </c>
      <c r="BK199" s="199">
        <f t="shared" si="39"/>
        <v>0</v>
      </c>
      <c r="BL199" s="16" t="s">
        <v>145</v>
      </c>
      <c r="BM199" s="198" t="s">
        <v>912</v>
      </c>
    </row>
    <row r="200" spans="1:65" s="2" customFormat="1" ht="16.5" customHeight="1">
      <c r="A200" s="33"/>
      <c r="B200" s="34"/>
      <c r="C200" s="212" t="s">
        <v>520</v>
      </c>
      <c r="D200" s="212" t="s">
        <v>188</v>
      </c>
      <c r="E200" s="213" t="s">
        <v>913</v>
      </c>
      <c r="F200" s="214" t="s">
        <v>914</v>
      </c>
      <c r="G200" s="215" t="s">
        <v>272</v>
      </c>
      <c r="H200" s="216">
        <v>1</v>
      </c>
      <c r="I200" s="217"/>
      <c r="J200" s="218">
        <f t="shared" si="30"/>
        <v>0</v>
      </c>
      <c r="K200" s="219"/>
      <c r="L200" s="220"/>
      <c r="M200" s="221" t="s">
        <v>1</v>
      </c>
      <c r="N200" s="222" t="s">
        <v>40</v>
      </c>
      <c r="O200" s="70"/>
      <c r="P200" s="196">
        <f t="shared" si="31"/>
        <v>0</v>
      </c>
      <c r="Q200" s="196">
        <v>0</v>
      </c>
      <c r="R200" s="196">
        <f t="shared" si="32"/>
        <v>0</v>
      </c>
      <c r="S200" s="196">
        <v>0</v>
      </c>
      <c r="T200" s="197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176</v>
      </c>
      <c r="AT200" s="198" t="s">
        <v>188</v>
      </c>
      <c r="AU200" s="198" t="s">
        <v>83</v>
      </c>
      <c r="AY200" s="16" t="s">
        <v>139</v>
      </c>
      <c r="BE200" s="199">
        <f t="shared" si="34"/>
        <v>0</v>
      </c>
      <c r="BF200" s="199">
        <f t="shared" si="35"/>
        <v>0</v>
      </c>
      <c r="BG200" s="199">
        <f t="shared" si="36"/>
        <v>0</v>
      </c>
      <c r="BH200" s="199">
        <f t="shared" si="37"/>
        <v>0</v>
      </c>
      <c r="BI200" s="199">
        <f t="shared" si="38"/>
        <v>0</v>
      </c>
      <c r="BJ200" s="16" t="s">
        <v>83</v>
      </c>
      <c r="BK200" s="199">
        <f t="shared" si="39"/>
        <v>0</v>
      </c>
      <c r="BL200" s="16" t="s">
        <v>145</v>
      </c>
      <c r="BM200" s="198" t="s">
        <v>915</v>
      </c>
    </row>
    <row r="201" spans="1:65" s="2" customFormat="1" ht="16.5" customHeight="1">
      <c r="A201" s="33"/>
      <c r="B201" s="34"/>
      <c r="C201" s="212" t="s">
        <v>526</v>
      </c>
      <c r="D201" s="212" t="s">
        <v>188</v>
      </c>
      <c r="E201" s="213" t="s">
        <v>916</v>
      </c>
      <c r="F201" s="214" t="s">
        <v>917</v>
      </c>
      <c r="G201" s="215" t="s">
        <v>272</v>
      </c>
      <c r="H201" s="216">
        <v>1</v>
      </c>
      <c r="I201" s="217"/>
      <c r="J201" s="218">
        <f t="shared" si="30"/>
        <v>0</v>
      </c>
      <c r="K201" s="219"/>
      <c r="L201" s="220"/>
      <c r="M201" s="221" t="s">
        <v>1</v>
      </c>
      <c r="N201" s="222" t="s">
        <v>40</v>
      </c>
      <c r="O201" s="70"/>
      <c r="P201" s="196">
        <f t="shared" si="31"/>
        <v>0</v>
      </c>
      <c r="Q201" s="196">
        <v>0</v>
      </c>
      <c r="R201" s="196">
        <f t="shared" si="32"/>
        <v>0</v>
      </c>
      <c r="S201" s="196">
        <v>0</v>
      </c>
      <c r="T201" s="197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176</v>
      </c>
      <c r="AT201" s="198" t="s">
        <v>188</v>
      </c>
      <c r="AU201" s="198" t="s">
        <v>83</v>
      </c>
      <c r="AY201" s="16" t="s">
        <v>139</v>
      </c>
      <c r="BE201" s="199">
        <f t="shared" si="34"/>
        <v>0</v>
      </c>
      <c r="BF201" s="199">
        <f t="shared" si="35"/>
        <v>0</v>
      </c>
      <c r="BG201" s="199">
        <f t="shared" si="36"/>
        <v>0</v>
      </c>
      <c r="BH201" s="199">
        <f t="shared" si="37"/>
        <v>0</v>
      </c>
      <c r="BI201" s="199">
        <f t="shared" si="38"/>
        <v>0</v>
      </c>
      <c r="BJ201" s="16" t="s">
        <v>83</v>
      </c>
      <c r="BK201" s="199">
        <f t="shared" si="39"/>
        <v>0</v>
      </c>
      <c r="BL201" s="16" t="s">
        <v>145</v>
      </c>
      <c r="BM201" s="198" t="s">
        <v>918</v>
      </c>
    </row>
    <row r="202" spans="1:65" s="2" customFormat="1" ht="16.5" customHeight="1">
      <c r="A202" s="33"/>
      <c r="B202" s="34"/>
      <c r="C202" s="212" t="s">
        <v>530</v>
      </c>
      <c r="D202" s="212" t="s">
        <v>188</v>
      </c>
      <c r="E202" s="213" t="s">
        <v>919</v>
      </c>
      <c r="F202" s="214" t="s">
        <v>920</v>
      </c>
      <c r="G202" s="215" t="s">
        <v>272</v>
      </c>
      <c r="H202" s="216">
        <v>20</v>
      </c>
      <c r="I202" s="217"/>
      <c r="J202" s="218">
        <f t="shared" si="30"/>
        <v>0</v>
      </c>
      <c r="K202" s="219"/>
      <c r="L202" s="220"/>
      <c r="M202" s="221" t="s">
        <v>1</v>
      </c>
      <c r="N202" s="222" t="s">
        <v>40</v>
      </c>
      <c r="O202" s="70"/>
      <c r="P202" s="196">
        <f t="shared" si="31"/>
        <v>0</v>
      </c>
      <c r="Q202" s="196">
        <v>0</v>
      </c>
      <c r="R202" s="196">
        <f t="shared" si="32"/>
        <v>0</v>
      </c>
      <c r="S202" s="196">
        <v>0</v>
      </c>
      <c r="T202" s="197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176</v>
      </c>
      <c r="AT202" s="198" t="s">
        <v>188</v>
      </c>
      <c r="AU202" s="198" t="s">
        <v>83</v>
      </c>
      <c r="AY202" s="16" t="s">
        <v>139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6" t="s">
        <v>83</v>
      </c>
      <c r="BK202" s="199">
        <f t="shared" si="39"/>
        <v>0</v>
      </c>
      <c r="BL202" s="16" t="s">
        <v>145</v>
      </c>
      <c r="BM202" s="198" t="s">
        <v>921</v>
      </c>
    </row>
    <row r="203" spans="1:65" s="2" customFormat="1" ht="16.5" customHeight="1">
      <c r="A203" s="33"/>
      <c r="B203" s="34"/>
      <c r="C203" s="212" t="s">
        <v>534</v>
      </c>
      <c r="D203" s="212" t="s">
        <v>188</v>
      </c>
      <c r="E203" s="213" t="s">
        <v>922</v>
      </c>
      <c r="F203" s="214" t="s">
        <v>923</v>
      </c>
      <c r="G203" s="215" t="s">
        <v>272</v>
      </c>
      <c r="H203" s="216">
        <v>2</v>
      </c>
      <c r="I203" s="217"/>
      <c r="J203" s="218">
        <f t="shared" si="30"/>
        <v>0</v>
      </c>
      <c r="K203" s="219"/>
      <c r="L203" s="220"/>
      <c r="M203" s="221" t="s">
        <v>1</v>
      </c>
      <c r="N203" s="222" t="s">
        <v>40</v>
      </c>
      <c r="O203" s="70"/>
      <c r="P203" s="196">
        <f t="shared" si="31"/>
        <v>0</v>
      </c>
      <c r="Q203" s="196">
        <v>0</v>
      </c>
      <c r="R203" s="196">
        <f t="shared" si="32"/>
        <v>0</v>
      </c>
      <c r="S203" s="196">
        <v>0</v>
      </c>
      <c r="T203" s="197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176</v>
      </c>
      <c r="AT203" s="198" t="s">
        <v>188</v>
      </c>
      <c r="AU203" s="198" t="s">
        <v>83</v>
      </c>
      <c r="AY203" s="16" t="s">
        <v>139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6" t="s">
        <v>83</v>
      </c>
      <c r="BK203" s="199">
        <f t="shared" si="39"/>
        <v>0</v>
      </c>
      <c r="BL203" s="16" t="s">
        <v>145</v>
      </c>
      <c r="BM203" s="198" t="s">
        <v>924</v>
      </c>
    </row>
    <row r="204" spans="1:65" s="2" customFormat="1" ht="16.5" customHeight="1">
      <c r="A204" s="33"/>
      <c r="B204" s="34"/>
      <c r="C204" s="212" t="s">
        <v>539</v>
      </c>
      <c r="D204" s="212" t="s">
        <v>188</v>
      </c>
      <c r="E204" s="213" t="s">
        <v>925</v>
      </c>
      <c r="F204" s="214" t="s">
        <v>926</v>
      </c>
      <c r="G204" s="215" t="s">
        <v>191</v>
      </c>
      <c r="H204" s="216">
        <v>1</v>
      </c>
      <c r="I204" s="217"/>
      <c r="J204" s="218">
        <f t="shared" si="30"/>
        <v>0</v>
      </c>
      <c r="K204" s="219"/>
      <c r="L204" s="220"/>
      <c r="M204" s="221" t="s">
        <v>1</v>
      </c>
      <c r="N204" s="222" t="s">
        <v>40</v>
      </c>
      <c r="O204" s="70"/>
      <c r="P204" s="196">
        <f t="shared" si="31"/>
        <v>0</v>
      </c>
      <c r="Q204" s="196">
        <v>0</v>
      </c>
      <c r="R204" s="196">
        <f t="shared" si="32"/>
        <v>0</v>
      </c>
      <c r="S204" s="196">
        <v>0</v>
      </c>
      <c r="T204" s="197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176</v>
      </c>
      <c r="AT204" s="198" t="s">
        <v>188</v>
      </c>
      <c r="AU204" s="198" t="s">
        <v>83</v>
      </c>
      <c r="AY204" s="16" t="s">
        <v>139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6" t="s">
        <v>83</v>
      </c>
      <c r="BK204" s="199">
        <f t="shared" si="39"/>
        <v>0</v>
      </c>
      <c r="BL204" s="16" t="s">
        <v>145</v>
      </c>
      <c r="BM204" s="198" t="s">
        <v>927</v>
      </c>
    </row>
    <row r="205" spans="1:65" s="2" customFormat="1" ht="16.5" customHeight="1">
      <c r="A205" s="33"/>
      <c r="B205" s="34"/>
      <c r="C205" s="212" t="s">
        <v>545</v>
      </c>
      <c r="D205" s="212" t="s">
        <v>188</v>
      </c>
      <c r="E205" s="213" t="s">
        <v>928</v>
      </c>
      <c r="F205" s="214" t="s">
        <v>929</v>
      </c>
      <c r="G205" s="215" t="s">
        <v>786</v>
      </c>
      <c r="H205" s="216">
        <v>1</v>
      </c>
      <c r="I205" s="217"/>
      <c r="J205" s="218">
        <f t="shared" si="30"/>
        <v>0</v>
      </c>
      <c r="K205" s="219"/>
      <c r="L205" s="220"/>
      <c r="M205" s="221" t="s">
        <v>1</v>
      </c>
      <c r="N205" s="222" t="s">
        <v>40</v>
      </c>
      <c r="O205" s="70"/>
      <c r="P205" s="196">
        <f t="shared" si="31"/>
        <v>0</v>
      </c>
      <c r="Q205" s="196">
        <v>0</v>
      </c>
      <c r="R205" s="196">
        <f t="shared" si="32"/>
        <v>0</v>
      </c>
      <c r="S205" s="196">
        <v>0</v>
      </c>
      <c r="T205" s="197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176</v>
      </c>
      <c r="AT205" s="198" t="s">
        <v>188</v>
      </c>
      <c r="AU205" s="198" t="s">
        <v>83</v>
      </c>
      <c r="AY205" s="16" t="s">
        <v>139</v>
      </c>
      <c r="BE205" s="199">
        <f t="shared" si="34"/>
        <v>0</v>
      </c>
      <c r="BF205" s="199">
        <f t="shared" si="35"/>
        <v>0</v>
      </c>
      <c r="BG205" s="199">
        <f t="shared" si="36"/>
        <v>0</v>
      </c>
      <c r="BH205" s="199">
        <f t="shared" si="37"/>
        <v>0</v>
      </c>
      <c r="BI205" s="199">
        <f t="shared" si="38"/>
        <v>0</v>
      </c>
      <c r="BJ205" s="16" t="s">
        <v>83</v>
      </c>
      <c r="BK205" s="199">
        <f t="shared" si="39"/>
        <v>0</v>
      </c>
      <c r="BL205" s="16" t="s">
        <v>145</v>
      </c>
      <c r="BM205" s="198" t="s">
        <v>930</v>
      </c>
    </row>
    <row r="206" spans="1:65" s="2" customFormat="1" ht="21.75" customHeight="1">
      <c r="A206" s="33"/>
      <c r="B206" s="34"/>
      <c r="C206" s="186" t="s">
        <v>551</v>
      </c>
      <c r="D206" s="186" t="s">
        <v>141</v>
      </c>
      <c r="E206" s="187" t="s">
        <v>931</v>
      </c>
      <c r="F206" s="188" t="s">
        <v>932</v>
      </c>
      <c r="G206" s="189" t="s">
        <v>786</v>
      </c>
      <c r="H206" s="190">
        <v>1</v>
      </c>
      <c r="I206" s="191"/>
      <c r="J206" s="192">
        <f t="shared" si="30"/>
        <v>0</v>
      </c>
      <c r="K206" s="193"/>
      <c r="L206" s="38"/>
      <c r="M206" s="194" t="s">
        <v>1</v>
      </c>
      <c r="N206" s="195" t="s">
        <v>40</v>
      </c>
      <c r="O206" s="70"/>
      <c r="P206" s="196">
        <f t="shared" si="31"/>
        <v>0</v>
      </c>
      <c r="Q206" s="196">
        <v>0</v>
      </c>
      <c r="R206" s="196">
        <f t="shared" si="32"/>
        <v>0</v>
      </c>
      <c r="S206" s="196">
        <v>0</v>
      </c>
      <c r="T206" s="197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8" t="s">
        <v>145</v>
      </c>
      <c r="AT206" s="198" t="s">
        <v>141</v>
      </c>
      <c r="AU206" s="198" t="s">
        <v>83</v>
      </c>
      <c r="AY206" s="16" t="s">
        <v>139</v>
      </c>
      <c r="BE206" s="199">
        <f t="shared" si="34"/>
        <v>0</v>
      </c>
      <c r="BF206" s="199">
        <f t="shared" si="35"/>
        <v>0</v>
      </c>
      <c r="BG206" s="199">
        <f t="shared" si="36"/>
        <v>0</v>
      </c>
      <c r="BH206" s="199">
        <f t="shared" si="37"/>
        <v>0</v>
      </c>
      <c r="BI206" s="199">
        <f t="shared" si="38"/>
        <v>0</v>
      </c>
      <c r="BJ206" s="16" t="s">
        <v>83</v>
      </c>
      <c r="BK206" s="199">
        <f t="shared" si="39"/>
        <v>0</v>
      </c>
      <c r="BL206" s="16" t="s">
        <v>145</v>
      </c>
      <c r="BM206" s="198" t="s">
        <v>933</v>
      </c>
    </row>
    <row r="207" spans="2:63" s="12" customFormat="1" ht="25.95" customHeight="1">
      <c r="B207" s="170"/>
      <c r="C207" s="171"/>
      <c r="D207" s="172" t="s">
        <v>74</v>
      </c>
      <c r="E207" s="173" t="s">
        <v>934</v>
      </c>
      <c r="F207" s="173" t="s">
        <v>140</v>
      </c>
      <c r="G207" s="171"/>
      <c r="H207" s="171"/>
      <c r="I207" s="174"/>
      <c r="J207" s="175">
        <f>BK207</f>
        <v>0</v>
      </c>
      <c r="K207" s="171"/>
      <c r="L207" s="176"/>
      <c r="M207" s="177"/>
      <c r="N207" s="178"/>
      <c r="O207" s="178"/>
      <c r="P207" s="179">
        <f>SUM(P208:P222)</f>
        <v>0</v>
      </c>
      <c r="Q207" s="178"/>
      <c r="R207" s="179">
        <f>SUM(R208:R222)</f>
        <v>0</v>
      </c>
      <c r="S207" s="178"/>
      <c r="T207" s="180">
        <f>SUM(T208:T222)</f>
        <v>0</v>
      </c>
      <c r="AR207" s="181" t="s">
        <v>83</v>
      </c>
      <c r="AT207" s="182" t="s">
        <v>74</v>
      </c>
      <c r="AU207" s="182" t="s">
        <v>75</v>
      </c>
      <c r="AY207" s="181" t="s">
        <v>139</v>
      </c>
      <c r="BK207" s="183">
        <f>SUM(BK208:BK222)</f>
        <v>0</v>
      </c>
    </row>
    <row r="208" spans="1:65" s="2" customFormat="1" ht="16.5" customHeight="1">
      <c r="A208" s="33"/>
      <c r="B208" s="34"/>
      <c r="C208" s="186" t="s">
        <v>193</v>
      </c>
      <c r="D208" s="186" t="s">
        <v>141</v>
      </c>
      <c r="E208" s="187" t="s">
        <v>935</v>
      </c>
      <c r="F208" s="188" t="s">
        <v>936</v>
      </c>
      <c r="G208" s="189" t="s">
        <v>350</v>
      </c>
      <c r="H208" s="190">
        <v>27</v>
      </c>
      <c r="I208" s="191"/>
      <c r="J208" s="192">
        <f aca="true" t="shared" si="40" ref="J208:J222">ROUND(I208*H208,2)</f>
        <v>0</v>
      </c>
      <c r="K208" s="193"/>
      <c r="L208" s="38"/>
      <c r="M208" s="194" t="s">
        <v>1</v>
      </c>
      <c r="N208" s="195" t="s">
        <v>40</v>
      </c>
      <c r="O208" s="70"/>
      <c r="P208" s="196">
        <f aca="true" t="shared" si="41" ref="P208:P222">O208*H208</f>
        <v>0</v>
      </c>
      <c r="Q208" s="196">
        <v>0</v>
      </c>
      <c r="R208" s="196">
        <f aca="true" t="shared" si="42" ref="R208:R222">Q208*H208</f>
        <v>0</v>
      </c>
      <c r="S208" s="196">
        <v>0</v>
      </c>
      <c r="T208" s="197">
        <f aca="true" t="shared" si="43" ref="T208:T222"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145</v>
      </c>
      <c r="AT208" s="198" t="s">
        <v>141</v>
      </c>
      <c r="AU208" s="198" t="s">
        <v>83</v>
      </c>
      <c r="AY208" s="16" t="s">
        <v>139</v>
      </c>
      <c r="BE208" s="199">
        <f aca="true" t="shared" si="44" ref="BE208:BE222">IF(N208="základní",J208,0)</f>
        <v>0</v>
      </c>
      <c r="BF208" s="199">
        <f aca="true" t="shared" si="45" ref="BF208:BF222">IF(N208="snížená",J208,0)</f>
        <v>0</v>
      </c>
      <c r="BG208" s="199">
        <f aca="true" t="shared" si="46" ref="BG208:BG222">IF(N208="zákl. přenesená",J208,0)</f>
        <v>0</v>
      </c>
      <c r="BH208" s="199">
        <f aca="true" t="shared" si="47" ref="BH208:BH222">IF(N208="sníž. přenesená",J208,0)</f>
        <v>0</v>
      </c>
      <c r="BI208" s="199">
        <f aca="true" t="shared" si="48" ref="BI208:BI222">IF(N208="nulová",J208,0)</f>
        <v>0</v>
      </c>
      <c r="BJ208" s="16" t="s">
        <v>83</v>
      </c>
      <c r="BK208" s="199">
        <f aca="true" t="shared" si="49" ref="BK208:BK222">ROUND(I208*H208,2)</f>
        <v>0</v>
      </c>
      <c r="BL208" s="16" t="s">
        <v>145</v>
      </c>
      <c r="BM208" s="198" t="s">
        <v>937</v>
      </c>
    </row>
    <row r="209" spans="1:65" s="2" customFormat="1" ht="16.5" customHeight="1">
      <c r="A209" s="33"/>
      <c r="B209" s="34"/>
      <c r="C209" s="186" t="s">
        <v>561</v>
      </c>
      <c r="D209" s="186" t="s">
        <v>141</v>
      </c>
      <c r="E209" s="187" t="s">
        <v>938</v>
      </c>
      <c r="F209" s="188" t="s">
        <v>939</v>
      </c>
      <c r="G209" s="189" t="s">
        <v>350</v>
      </c>
      <c r="H209" s="190">
        <v>27</v>
      </c>
      <c r="I209" s="191"/>
      <c r="J209" s="192">
        <f t="shared" si="40"/>
        <v>0</v>
      </c>
      <c r="K209" s="193"/>
      <c r="L209" s="38"/>
      <c r="M209" s="194" t="s">
        <v>1</v>
      </c>
      <c r="N209" s="195" t="s">
        <v>40</v>
      </c>
      <c r="O209" s="70"/>
      <c r="P209" s="196">
        <f t="shared" si="41"/>
        <v>0</v>
      </c>
      <c r="Q209" s="196">
        <v>0</v>
      </c>
      <c r="R209" s="196">
        <f t="shared" si="42"/>
        <v>0</v>
      </c>
      <c r="S209" s="196">
        <v>0</v>
      </c>
      <c r="T209" s="197">
        <f t="shared" si="4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145</v>
      </c>
      <c r="AT209" s="198" t="s">
        <v>141</v>
      </c>
      <c r="AU209" s="198" t="s">
        <v>83</v>
      </c>
      <c r="AY209" s="16" t="s">
        <v>139</v>
      </c>
      <c r="BE209" s="199">
        <f t="shared" si="44"/>
        <v>0</v>
      </c>
      <c r="BF209" s="199">
        <f t="shared" si="45"/>
        <v>0</v>
      </c>
      <c r="BG209" s="199">
        <f t="shared" si="46"/>
        <v>0</v>
      </c>
      <c r="BH209" s="199">
        <f t="shared" si="47"/>
        <v>0</v>
      </c>
      <c r="BI209" s="199">
        <f t="shared" si="48"/>
        <v>0</v>
      </c>
      <c r="BJ209" s="16" t="s">
        <v>83</v>
      </c>
      <c r="BK209" s="199">
        <f t="shared" si="49"/>
        <v>0</v>
      </c>
      <c r="BL209" s="16" t="s">
        <v>145</v>
      </c>
      <c r="BM209" s="198" t="s">
        <v>940</v>
      </c>
    </row>
    <row r="210" spans="1:65" s="2" customFormat="1" ht="16.5" customHeight="1">
      <c r="A210" s="33"/>
      <c r="B210" s="34"/>
      <c r="C210" s="186" t="s">
        <v>568</v>
      </c>
      <c r="D210" s="186" t="s">
        <v>141</v>
      </c>
      <c r="E210" s="187" t="s">
        <v>941</v>
      </c>
      <c r="F210" s="188" t="s">
        <v>942</v>
      </c>
      <c r="G210" s="189" t="s">
        <v>144</v>
      </c>
      <c r="H210" s="190">
        <v>10</v>
      </c>
      <c r="I210" s="191"/>
      <c r="J210" s="192">
        <f t="shared" si="40"/>
        <v>0</v>
      </c>
      <c r="K210" s="193"/>
      <c r="L210" s="38"/>
      <c r="M210" s="194" t="s">
        <v>1</v>
      </c>
      <c r="N210" s="195" t="s">
        <v>40</v>
      </c>
      <c r="O210" s="70"/>
      <c r="P210" s="196">
        <f t="shared" si="41"/>
        <v>0</v>
      </c>
      <c r="Q210" s="196">
        <v>0</v>
      </c>
      <c r="R210" s="196">
        <f t="shared" si="42"/>
        <v>0</v>
      </c>
      <c r="S210" s="196">
        <v>0</v>
      </c>
      <c r="T210" s="197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145</v>
      </c>
      <c r="AT210" s="198" t="s">
        <v>141</v>
      </c>
      <c r="AU210" s="198" t="s">
        <v>83</v>
      </c>
      <c r="AY210" s="16" t="s">
        <v>139</v>
      </c>
      <c r="BE210" s="199">
        <f t="shared" si="44"/>
        <v>0</v>
      </c>
      <c r="BF210" s="199">
        <f t="shared" si="45"/>
        <v>0</v>
      </c>
      <c r="BG210" s="199">
        <f t="shared" si="46"/>
        <v>0</v>
      </c>
      <c r="BH210" s="199">
        <f t="shared" si="47"/>
        <v>0</v>
      </c>
      <c r="BI210" s="199">
        <f t="shared" si="48"/>
        <v>0</v>
      </c>
      <c r="BJ210" s="16" t="s">
        <v>83</v>
      </c>
      <c r="BK210" s="199">
        <f t="shared" si="49"/>
        <v>0</v>
      </c>
      <c r="BL210" s="16" t="s">
        <v>145</v>
      </c>
      <c r="BM210" s="198" t="s">
        <v>943</v>
      </c>
    </row>
    <row r="211" spans="1:65" s="2" customFormat="1" ht="16.5" customHeight="1">
      <c r="A211" s="33"/>
      <c r="B211" s="34"/>
      <c r="C211" s="186" t="s">
        <v>572</v>
      </c>
      <c r="D211" s="186" t="s">
        <v>141</v>
      </c>
      <c r="E211" s="187" t="s">
        <v>944</v>
      </c>
      <c r="F211" s="188" t="s">
        <v>945</v>
      </c>
      <c r="G211" s="189" t="s">
        <v>350</v>
      </c>
      <c r="H211" s="190">
        <v>10</v>
      </c>
      <c r="I211" s="191"/>
      <c r="J211" s="192">
        <f t="shared" si="40"/>
        <v>0</v>
      </c>
      <c r="K211" s="193"/>
      <c r="L211" s="38"/>
      <c r="M211" s="194" t="s">
        <v>1</v>
      </c>
      <c r="N211" s="195" t="s">
        <v>40</v>
      </c>
      <c r="O211" s="70"/>
      <c r="P211" s="196">
        <f t="shared" si="41"/>
        <v>0</v>
      </c>
      <c r="Q211" s="196">
        <v>0</v>
      </c>
      <c r="R211" s="196">
        <f t="shared" si="42"/>
        <v>0</v>
      </c>
      <c r="S211" s="196">
        <v>0</v>
      </c>
      <c r="T211" s="197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145</v>
      </c>
      <c r="AT211" s="198" t="s">
        <v>141</v>
      </c>
      <c r="AU211" s="198" t="s">
        <v>83</v>
      </c>
      <c r="AY211" s="16" t="s">
        <v>139</v>
      </c>
      <c r="BE211" s="199">
        <f t="shared" si="44"/>
        <v>0</v>
      </c>
      <c r="BF211" s="199">
        <f t="shared" si="45"/>
        <v>0</v>
      </c>
      <c r="BG211" s="199">
        <f t="shared" si="46"/>
        <v>0</v>
      </c>
      <c r="BH211" s="199">
        <f t="shared" si="47"/>
        <v>0</v>
      </c>
      <c r="BI211" s="199">
        <f t="shared" si="48"/>
        <v>0</v>
      </c>
      <c r="BJ211" s="16" t="s">
        <v>83</v>
      </c>
      <c r="BK211" s="199">
        <f t="shared" si="49"/>
        <v>0</v>
      </c>
      <c r="BL211" s="16" t="s">
        <v>145</v>
      </c>
      <c r="BM211" s="198" t="s">
        <v>946</v>
      </c>
    </row>
    <row r="212" spans="1:65" s="2" customFormat="1" ht="16.5" customHeight="1">
      <c r="A212" s="33"/>
      <c r="B212" s="34"/>
      <c r="C212" s="186" t="s">
        <v>578</v>
      </c>
      <c r="D212" s="186" t="s">
        <v>141</v>
      </c>
      <c r="E212" s="187" t="s">
        <v>947</v>
      </c>
      <c r="F212" s="188" t="s">
        <v>948</v>
      </c>
      <c r="G212" s="189" t="s">
        <v>350</v>
      </c>
      <c r="H212" s="190">
        <v>10</v>
      </c>
      <c r="I212" s="191"/>
      <c r="J212" s="192">
        <f t="shared" si="40"/>
        <v>0</v>
      </c>
      <c r="K212" s="193"/>
      <c r="L212" s="38"/>
      <c r="M212" s="194" t="s">
        <v>1</v>
      </c>
      <c r="N212" s="195" t="s">
        <v>40</v>
      </c>
      <c r="O212" s="70"/>
      <c r="P212" s="196">
        <f t="shared" si="41"/>
        <v>0</v>
      </c>
      <c r="Q212" s="196">
        <v>0</v>
      </c>
      <c r="R212" s="196">
        <f t="shared" si="42"/>
        <v>0</v>
      </c>
      <c r="S212" s="196">
        <v>0</v>
      </c>
      <c r="T212" s="197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145</v>
      </c>
      <c r="AT212" s="198" t="s">
        <v>141</v>
      </c>
      <c r="AU212" s="198" t="s">
        <v>83</v>
      </c>
      <c r="AY212" s="16" t="s">
        <v>139</v>
      </c>
      <c r="BE212" s="199">
        <f t="shared" si="44"/>
        <v>0</v>
      </c>
      <c r="BF212" s="199">
        <f t="shared" si="45"/>
        <v>0</v>
      </c>
      <c r="BG212" s="199">
        <f t="shared" si="46"/>
        <v>0</v>
      </c>
      <c r="BH212" s="199">
        <f t="shared" si="47"/>
        <v>0</v>
      </c>
      <c r="BI212" s="199">
        <f t="shared" si="48"/>
        <v>0</v>
      </c>
      <c r="BJ212" s="16" t="s">
        <v>83</v>
      </c>
      <c r="BK212" s="199">
        <f t="shared" si="49"/>
        <v>0</v>
      </c>
      <c r="BL212" s="16" t="s">
        <v>145</v>
      </c>
      <c r="BM212" s="198" t="s">
        <v>949</v>
      </c>
    </row>
    <row r="213" spans="1:65" s="2" customFormat="1" ht="16.5" customHeight="1">
      <c r="A213" s="33"/>
      <c r="B213" s="34"/>
      <c r="C213" s="212" t="s">
        <v>584</v>
      </c>
      <c r="D213" s="212" t="s">
        <v>188</v>
      </c>
      <c r="E213" s="213" t="s">
        <v>950</v>
      </c>
      <c r="F213" s="214" t="s">
        <v>951</v>
      </c>
      <c r="G213" s="215" t="s">
        <v>350</v>
      </c>
      <c r="H213" s="216">
        <v>10</v>
      </c>
      <c r="I213" s="217"/>
      <c r="J213" s="218">
        <f t="shared" si="40"/>
        <v>0</v>
      </c>
      <c r="K213" s="219"/>
      <c r="L213" s="220"/>
      <c r="M213" s="221" t="s">
        <v>1</v>
      </c>
      <c r="N213" s="222" t="s">
        <v>40</v>
      </c>
      <c r="O213" s="70"/>
      <c r="P213" s="196">
        <f t="shared" si="41"/>
        <v>0</v>
      </c>
      <c r="Q213" s="196">
        <v>0</v>
      </c>
      <c r="R213" s="196">
        <f t="shared" si="42"/>
        <v>0</v>
      </c>
      <c r="S213" s="196">
        <v>0</v>
      </c>
      <c r="T213" s="197">
        <f t="shared" si="4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176</v>
      </c>
      <c r="AT213" s="198" t="s">
        <v>188</v>
      </c>
      <c r="AU213" s="198" t="s">
        <v>83</v>
      </c>
      <c r="AY213" s="16" t="s">
        <v>139</v>
      </c>
      <c r="BE213" s="199">
        <f t="shared" si="44"/>
        <v>0</v>
      </c>
      <c r="BF213" s="199">
        <f t="shared" si="45"/>
        <v>0</v>
      </c>
      <c r="BG213" s="199">
        <f t="shared" si="46"/>
        <v>0</v>
      </c>
      <c r="BH213" s="199">
        <f t="shared" si="47"/>
        <v>0</v>
      </c>
      <c r="BI213" s="199">
        <f t="shared" si="48"/>
        <v>0</v>
      </c>
      <c r="BJ213" s="16" t="s">
        <v>83</v>
      </c>
      <c r="BK213" s="199">
        <f t="shared" si="49"/>
        <v>0</v>
      </c>
      <c r="BL213" s="16" t="s">
        <v>145</v>
      </c>
      <c r="BM213" s="198" t="s">
        <v>952</v>
      </c>
    </row>
    <row r="214" spans="1:65" s="2" customFormat="1" ht="16.5" customHeight="1">
      <c r="A214" s="33"/>
      <c r="B214" s="34"/>
      <c r="C214" s="212" t="s">
        <v>589</v>
      </c>
      <c r="D214" s="212" t="s">
        <v>188</v>
      </c>
      <c r="E214" s="213" t="s">
        <v>953</v>
      </c>
      <c r="F214" s="214" t="s">
        <v>954</v>
      </c>
      <c r="G214" s="215" t="s">
        <v>350</v>
      </c>
      <c r="H214" s="216">
        <v>10</v>
      </c>
      <c r="I214" s="217"/>
      <c r="J214" s="218">
        <f t="shared" si="40"/>
        <v>0</v>
      </c>
      <c r="K214" s="219"/>
      <c r="L214" s="220"/>
      <c r="M214" s="221" t="s">
        <v>1</v>
      </c>
      <c r="N214" s="222" t="s">
        <v>40</v>
      </c>
      <c r="O214" s="70"/>
      <c r="P214" s="196">
        <f t="shared" si="41"/>
        <v>0</v>
      </c>
      <c r="Q214" s="196">
        <v>0</v>
      </c>
      <c r="R214" s="196">
        <f t="shared" si="42"/>
        <v>0</v>
      </c>
      <c r="S214" s="196">
        <v>0</v>
      </c>
      <c r="T214" s="197">
        <f t="shared" si="4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176</v>
      </c>
      <c r="AT214" s="198" t="s">
        <v>188</v>
      </c>
      <c r="AU214" s="198" t="s">
        <v>83</v>
      </c>
      <c r="AY214" s="16" t="s">
        <v>139</v>
      </c>
      <c r="BE214" s="199">
        <f t="shared" si="44"/>
        <v>0</v>
      </c>
      <c r="BF214" s="199">
        <f t="shared" si="45"/>
        <v>0</v>
      </c>
      <c r="BG214" s="199">
        <f t="shared" si="46"/>
        <v>0</v>
      </c>
      <c r="BH214" s="199">
        <f t="shared" si="47"/>
        <v>0</v>
      </c>
      <c r="BI214" s="199">
        <f t="shared" si="48"/>
        <v>0</v>
      </c>
      <c r="BJ214" s="16" t="s">
        <v>83</v>
      </c>
      <c r="BK214" s="199">
        <f t="shared" si="49"/>
        <v>0</v>
      </c>
      <c r="BL214" s="16" t="s">
        <v>145</v>
      </c>
      <c r="BM214" s="198" t="s">
        <v>955</v>
      </c>
    </row>
    <row r="215" spans="1:65" s="2" customFormat="1" ht="16.5" customHeight="1">
      <c r="A215" s="33"/>
      <c r="B215" s="34"/>
      <c r="C215" s="186" t="s">
        <v>595</v>
      </c>
      <c r="D215" s="186" t="s">
        <v>141</v>
      </c>
      <c r="E215" s="187" t="s">
        <v>956</v>
      </c>
      <c r="F215" s="188" t="s">
        <v>957</v>
      </c>
      <c r="G215" s="189" t="s">
        <v>350</v>
      </c>
      <c r="H215" s="190">
        <v>10</v>
      </c>
      <c r="I215" s="191"/>
      <c r="J215" s="192">
        <f t="shared" si="40"/>
        <v>0</v>
      </c>
      <c r="K215" s="193"/>
      <c r="L215" s="38"/>
      <c r="M215" s="194" t="s">
        <v>1</v>
      </c>
      <c r="N215" s="195" t="s">
        <v>40</v>
      </c>
      <c r="O215" s="70"/>
      <c r="P215" s="196">
        <f t="shared" si="41"/>
        <v>0</v>
      </c>
      <c r="Q215" s="196">
        <v>0</v>
      </c>
      <c r="R215" s="196">
        <f t="shared" si="42"/>
        <v>0</v>
      </c>
      <c r="S215" s="196">
        <v>0</v>
      </c>
      <c r="T215" s="197">
        <f t="shared" si="4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145</v>
      </c>
      <c r="AT215" s="198" t="s">
        <v>141</v>
      </c>
      <c r="AU215" s="198" t="s">
        <v>83</v>
      </c>
      <c r="AY215" s="16" t="s">
        <v>139</v>
      </c>
      <c r="BE215" s="199">
        <f t="shared" si="44"/>
        <v>0</v>
      </c>
      <c r="BF215" s="199">
        <f t="shared" si="45"/>
        <v>0</v>
      </c>
      <c r="BG215" s="199">
        <f t="shared" si="46"/>
        <v>0</v>
      </c>
      <c r="BH215" s="199">
        <f t="shared" si="47"/>
        <v>0</v>
      </c>
      <c r="BI215" s="199">
        <f t="shared" si="48"/>
        <v>0</v>
      </c>
      <c r="BJ215" s="16" t="s">
        <v>83</v>
      </c>
      <c r="BK215" s="199">
        <f t="shared" si="49"/>
        <v>0</v>
      </c>
      <c r="BL215" s="16" t="s">
        <v>145</v>
      </c>
      <c r="BM215" s="198" t="s">
        <v>958</v>
      </c>
    </row>
    <row r="216" spans="1:65" s="2" customFormat="1" ht="16.5" customHeight="1">
      <c r="A216" s="33"/>
      <c r="B216" s="34"/>
      <c r="C216" s="186" t="s">
        <v>599</v>
      </c>
      <c r="D216" s="186" t="s">
        <v>141</v>
      </c>
      <c r="E216" s="187" t="s">
        <v>959</v>
      </c>
      <c r="F216" s="188" t="s">
        <v>960</v>
      </c>
      <c r="G216" s="189" t="s">
        <v>151</v>
      </c>
      <c r="H216" s="190">
        <v>4</v>
      </c>
      <c r="I216" s="191"/>
      <c r="J216" s="192">
        <f t="shared" si="40"/>
        <v>0</v>
      </c>
      <c r="K216" s="193"/>
      <c r="L216" s="38"/>
      <c r="M216" s="194" t="s">
        <v>1</v>
      </c>
      <c r="N216" s="195" t="s">
        <v>40</v>
      </c>
      <c r="O216" s="70"/>
      <c r="P216" s="196">
        <f t="shared" si="41"/>
        <v>0</v>
      </c>
      <c r="Q216" s="196">
        <v>0</v>
      </c>
      <c r="R216" s="196">
        <f t="shared" si="42"/>
        <v>0</v>
      </c>
      <c r="S216" s="196">
        <v>0</v>
      </c>
      <c r="T216" s="197">
        <f t="shared" si="4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8" t="s">
        <v>145</v>
      </c>
      <c r="AT216" s="198" t="s">
        <v>141</v>
      </c>
      <c r="AU216" s="198" t="s">
        <v>83</v>
      </c>
      <c r="AY216" s="16" t="s">
        <v>139</v>
      </c>
      <c r="BE216" s="199">
        <f t="shared" si="44"/>
        <v>0</v>
      </c>
      <c r="BF216" s="199">
        <f t="shared" si="45"/>
        <v>0</v>
      </c>
      <c r="BG216" s="199">
        <f t="shared" si="46"/>
        <v>0</v>
      </c>
      <c r="BH216" s="199">
        <f t="shared" si="47"/>
        <v>0</v>
      </c>
      <c r="BI216" s="199">
        <f t="shared" si="48"/>
        <v>0</v>
      </c>
      <c r="BJ216" s="16" t="s">
        <v>83</v>
      </c>
      <c r="BK216" s="199">
        <f t="shared" si="49"/>
        <v>0</v>
      </c>
      <c r="BL216" s="16" t="s">
        <v>145</v>
      </c>
      <c r="BM216" s="198" t="s">
        <v>961</v>
      </c>
    </row>
    <row r="217" spans="1:65" s="2" customFormat="1" ht="16.5" customHeight="1">
      <c r="A217" s="33"/>
      <c r="B217" s="34"/>
      <c r="C217" s="186" t="s">
        <v>603</v>
      </c>
      <c r="D217" s="186" t="s">
        <v>141</v>
      </c>
      <c r="E217" s="187" t="s">
        <v>962</v>
      </c>
      <c r="F217" s="188" t="s">
        <v>963</v>
      </c>
      <c r="G217" s="189" t="s">
        <v>151</v>
      </c>
      <c r="H217" s="190">
        <v>0.7</v>
      </c>
      <c r="I217" s="191"/>
      <c r="J217" s="192">
        <f t="shared" si="40"/>
        <v>0</v>
      </c>
      <c r="K217" s="193"/>
      <c r="L217" s="38"/>
      <c r="M217" s="194" t="s">
        <v>1</v>
      </c>
      <c r="N217" s="195" t="s">
        <v>40</v>
      </c>
      <c r="O217" s="70"/>
      <c r="P217" s="196">
        <f t="shared" si="41"/>
        <v>0</v>
      </c>
      <c r="Q217" s="196">
        <v>0</v>
      </c>
      <c r="R217" s="196">
        <f t="shared" si="42"/>
        <v>0</v>
      </c>
      <c r="S217" s="196">
        <v>0</v>
      </c>
      <c r="T217" s="197">
        <f t="shared" si="4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145</v>
      </c>
      <c r="AT217" s="198" t="s">
        <v>141</v>
      </c>
      <c r="AU217" s="198" t="s">
        <v>83</v>
      </c>
      <c r="AY217" s="16" t="s">
        <v>139</v>
      </c>
      <c r="BE217" s="199">
        <f t="shared" si="44"/>
        <v>0</v>
      </c>
      <c r="BF217" s="199">
        <f t="shared" si="45"/>
        <v>0</v>
      </c>
      <c r="BG217" s="199">
        <f t="shared" si="46"/>
        <v>0</v>
      </c>
      <c r="BH217" s="199">
        <f t="shared" si="47"/>
        <v>0</v>
      </c>
      <c r="BI217" s="199">
        <f t="shared" si="48"/>
        <v>0</v>
      </c>
      <c r="BJ217" s="16" t="s">
        <v>83</v>
      </c>
      <c r="BK217" s="199">
        <f t="shared" si="49"/>
        <v>0</v>
      </c>
      <c r="BL217" s="16" t="s">
        <v>145</v>
      </c>
      <c r="BM217" s="198" t="s">
        <v>964</v>
      </c>
    </row>
    <row r="218" spans="1:65" s="2" customFormat="1" ht="16.5" customHeight="1">
      <c r="A218" s="33"/>
      <c r="B218" s="34"/>
      <c r="C218" s="186" t="s">
        <v>607</v>
      </c>
      <c r="D218" s="186" t="s">
        <v>141</v>
      </c>
      <c r="E218" s="187" t="s">
        <v>965</v>
      </c>
      <c r="F218" s="188" t="s">
        <v>942</v>
      </c>
      <c r="G218" s="189" t="s">
        <v>144</v>
      </c>
      <c r="H218" s="190">
        <v>9</v>
      </c>
      <c r="I218" s="191"/>
      <c r="J218" s="192">
        <f t="shared" si="40"/>
        <v>0</v>
      </c>
      <c r="K218" s="193"/>
      <c r="L218" s="38"/>
      <c r="M218" s="194" t="s">
        <v>1</v>
      </c>
      <c r="N218" s="195" t="s">
        <v>40</v>
      </c>
      <c r="O218" s="70"/>
      <c r="P218" s="196">
        <f t="shared" si="41"/>
        <v>0</v>
      </c>
      <c r="Q218" s="196">
        <v>0</v>
      </c>
      <c r="R218" s="196">
        <f t="shared" si="42"/>
        <v>0</v>
      </c>
      <c r="S218" s="196">
        <v>0</v>
      </c>
      <c r="T218" s="197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145</v>
      </c>
      <c r="AT218" s="198" t="s">
        <v>141</v>
      </c>
      <c r="AU218" s="198" t="s">
        <v>83</v>
      </c>
      <c r="AY218" s="16" t="s">
        <v>139</v>
      </c>
      <c r="BE218" s="199">
        <f t="shared" si="44"/>
        <v>0</v>
      </c>
      <c r="BF218" s="199">
        <f t="shared" si="45"/>
        <v>0</v>
      </c>
      <c r="BG218" s="199">
        <f t="shared" si="46"/>
        <v>0</v>
      </c>
      <c r="BH218" s="199">
        <f t="shared" si="47"/>
        <v>0</v>
      </c>
      <c r="BI218" s="199">
        <f t="shared" si="48"/>
        <v>0</v>
      </c>
      <c r="BJ218" s="16" t="s">
        <v>83</v>
      </c>
      <c r="BK218" s="199">
        <f t="shared" si="49"/>
        <v>0</v>
      </c>
      <c r="BL218" s="16" t="s">
        <v>145</v>
      </c>
      <c r="BM218" s="198" t="s">
        <v>966</v>
      </c>
    </row>
    <row r="219" spans="1:65" s="2" customFormat="1" ht="16.5" customHeight="1">
      <c r="A219" s="33"/>
      <c r="B219" s="34"/>
      <c r="C219" s="186" t="s">
        <v>611</v>
      </c>
      <c r="D219" s="186" t="s">
        <v>141</v>
      </c>
      <c r="E219" s="187" t="s">
        <v>967</v>
      </c>
      <c r="F219" s="188" t="s">
        <v>968</v>
      </c>
      <c r="G219" s="189" t="s">
        <v>272</v>
      </c>
      <c r="H219" s="190">
        <v>2</v>
      </c>
      <c r="I219" s="191"/>
      <c r="J219" s="192">
        <f t="shared" si="40"/>
        <v>0</v>
      </c>
      <c r="K219" s="193"/>
      <c r="L219" s="38"/>
      <c r="M219" s="194" t="s">
        <v>1</v>
      </c>
      <c r="N219" s="195" t="s">
        <v>40</v>
      </c>
      <c r="O219" s="70"/>
      <c r="P219" s="196">
        <f t="shared" si="41"/>
        <v>0</v>
      </c>
      <c r="Q219" s="196">
        <v>0</v>
      </c>
      <c r="R219" s="196">
        <f t="shared" si="42"/>
        <v>0</v>
      </c>
      <c r="S219" s="196">
        <v>0</v>
      </c>
      <c r="T219" s="197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8" t="s">
        <v>145</v>
      </c>
      <c r="AT219" s="198" t="s">
        <v>141</v>
      </c>
      <c r="AU219" s="198" t="s">
        <v>83</v>
      </c>
      <c r="AY219" s="16" t="s">
        <v>139</v>
      </c>
      <c r="BE219" s="199">
        <f t="shared" si="44"/>
        <v>0</v>
      </c>
      <c r="BF219" s="199">
        <f t="shared" si="45"/>
        <v>0</v>
      </c>
      <c r="BG219" s="199">
        <f t="shared" si="46"/>
        <v>0</v>
      </c>
      <c r="BH219" s="199">
        <f t="shared" si="47"/>
        <v>0</v>
      </c>
      <c r="BI219" s="199">
        <f t="shared" si="48"/>
        <v>0</v>
      </c>
      <c r="BJ219" s="16" t="s">
        <v>83</v>
      </c>
      <c r="BK219" s="199">
        <f t="shared" si="49"/>
        <v>0</v>
      </c>
      <c r="BL219" s="16" t="s">
        <v>145</v>
      </c>
      <c r="BM219" s="198" t="s">
        <v>969</v>
      </c>
    </row>
    <row r="220" spans="1:65" s="2" customFormat="1" ht="16.5" customHeight="1">
      <c r="A220" s="33"/>
      <c r="B220" s="34"/>
      <c r="C220" s="186" t="s">
        <v>615</v>
      </c>
      <c r="D220" s="186" t="s">
        <v>141</v>
      </c>
      <c r="E220" s="187" t="s">
        <v>970</v>
      </c>
      <c r="F220" s="188" t="s">
        <v>971</v>
      </c>
      <c r="G220" s="189" t="s">
        <v>272</v>
      </c>
      <c r="H220" s="190">
        <v>2</v>
      </c>
      <c r="I220" s="191"/>
      <c r="J220" s="192">
        <f t="shared" si="40"/>
        <v>0</v>
      </c>
      <c r="K220" s="193"/>
      <c r="L220" s="38"/>
      <c r="M220" s="194" t="s">
        <v>1</v>
      </c>
      <c r="N220" s="195" t="s">
        <v>40</v>
      </c>
      <c r="O220" s="70"/>
      <c r="P220" s="196">
        <f t="shared" si="41"/>
        <v>0</v>
      </c>
      <c r="Q220" s="196">
        <v>0</v>
      </c>
      <c r="R220" s="196">
        <f t="shared" si="42"/>
        <v>0</v>
      </c>
      <c r="S220" s="196">
        <v>0</v>
      </c>
      <c r="T220" s="197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145</v>
      </c>
      <c r="AT220" s="198" t="s">
        <v>141</v>
      </c>
      <c r="AU220" s="198" t="s">
        <v>83</v>
      </c>
      <c r="AY220" s="16" t="s">
        <v>139</v>
      </c>
      <c r="BE220" s="199">
        <f t="shared" si="44"/>
        <v>0</v>
      </c>
      <c r="BF220" s="199">
        <f t="shared" si="45"/>
        <v>0</v>
      </c>
      <c r="BG220" s="199">
        <f t="shared" si="46"/>
        <v>0</v>
      </c>
      <c r="BH220" s="199">
        <f t="shared" si="47"/>
        <v>0</v>
      </c>
      <c r="BI220" s="199">
        <f t="shared" si="48"/>
        <v>0</v>
      </c>
      <c r="BJ220" s="16" t="s">
        <v>83</v>
      </c>
      <c r="BK220" s="199">
        <f t="shared" si="49"/>
        <v>0</v>
      </c>
      <c r="BL220" s="16" t="s">
        <v>145</v>
      </c>
      <c r="BM220" s="198" t="s">
        <v>972</v>
      </c>
    </row>
    <row r="221" spans="1:65" s="2" customFormat="1" ht="16.5" customHeight="1">
      <c r="A221" s="33"/>
      <c r="B221" s="34"/>
      <c r="C221" s="212" t="s">
        <v>619</v>
      </c>
      <c r="D221" s="212" t="s">
        <v>188</v>
      </c>
      <c r="E221" s="213" t="s">
        <v>973</v>
      </c>
      <c r="F221" s="214" t="s">
        <v>974</v>
      </c>
      <c r="G221" s="215" t="s">
        <v>272</v>
      </c>
      <c r="H221" s="216">
        <v>20</v>
      </c>
      <c r="I221" s="217"/>
      <c r="J221" s="218">
        <f t="shared" si="40"/>
        <v>0</v>
      </c>
      <c r="K221" s="219"/>
      <c r="L221" s="220"/>
      <c r="M221" s="221" t="s">
        <v>1</v>
      </c>
      <c r="N221" s="222" t="s">
        <v>40</v>
      </c>
      <c r="O221" s="70"/>
      <c r="P221" s="196">
        <f t="shared" si="41"/>
        <v>0</v>
      </c>
      <c r="Q221" s="196">
        <v>0</v>
      </c>
      <c r="R221" s="196">
        <f t="shared" si="42"/>
        <v>0</v>
      </c>
      <c r="S221" s="196">
        <v>0</v>
      </c>
      <c r="T221" s="197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176</v>
      </c>
      <c r="AT221" s="198" t="s">
        <v>188</v>
      </c>
      <c r="AU221" s="198" t="s">
        <v>83</v>
      </c>
      <c r="AY221" s="16" t="s">
        <v>139</v>
      </c>
      <c r="BE221" s="199">
        <f t="shared" si="44"/>
        <v>0</v>
      </c>
      <c r="BF221" s="199">
        <f t="shared" si="45"/>
        <v>0</v>
      </c>
      <c r="BG221" s="199">
        <f t="shared" si="46"/>
        <v>0</v>
      </c>
      <c r="BH221" s="199">
        <f t="shared" si="47"/>
        <v>0</v>
      </c>
      <c r="BI221" s="199">
        <f t="shared" si="48"/>
        <v>0</v>
      </c>
      <c r="BJ221" s="16" t="s">
        <v>83</v>
      </c>
      <c r="BK221" s="199">
        <f t="shared" si="49"/>
        <v>0</v>
      </c>
      <c r="BL221" s="16" t="s">
        <v>145</v>
      </c>
      <c r="BM221" s="198" t="s">
        <v>975</v>
      </c>
    </row>
    <row r="222" spans="1:65" s="2" customFormat="1" ht="16.5" customHeight="1">
      <c r="A222" s="33"/>
      <c r="B222" s="34"/>
      <c r="C222" s="212" t="s">
        <v>624</v>
      </c>
      <c r="D222" s="212" t="s">
        <v>188</v>
      </c>
      <c r="E222" s="213" t="s">
        <v>976</v>
      </c>
      <c r="F222" s="214" t="s">
        <v>977</v>
      </c>
      <c r="G222" s="215" t="s">
        <v>151</v>
      </c>
      <c r="H222" s="216">
        <v>1</v>
      </c>
      <c r="I222" s="217"/>
      <c r="J222" s="218">
        <f t="shared" si="40"/>
        <v>0</v>
      </c>
      <c r="K222" s="219"/>
      <c r="L222" s="220"/>
      <c r="M222" s="240" t="s">
        <v>1</v>
      </c>
      <c r="N222" s="241" t="s">
        <v>40</v>
      </c>
      <c r="O222" s="237"/>
      <c r="P222" s="238">
        <f t="shared" si="41"/>
        <v>0</v>
      </c>
      <c r="Q222" s="238">
        <v>0</v>
      </c>
      <c r="R222" s="238">
        <f t="shared" si="42"/>
        <v>0</v>
      </c>
      <c r="S222" s="238">
        <v>0</v>
      </c>
      <c r="T222" s="239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176</v>
      </c>
      <c r="AT222" s="198" t="s">
        <v>188</v>
      </c>
      <c r="AU222" s="198" t="s">
        <v>83</v>
      </c>
      <c r="AY222" s="16" t="s">
        <v>139</v>
      </c>
      <c r="BE222" s="199">
        <f t="shared" si="44"/>
        <v>0</v>
      </c>
      <c r="BF222" s="199">
        <f t="shared" si="45"/>
        <v>0</v>
      </c>
      <c r="BG222" s="199">
        <f t="shared" si="46"/>
        <v>0</v>
      </c>
      <c r="BH222" s="199">
        <f t="shared" si="47"/>
        <v>0</v>
      </c>
      <c r="BI222" s="199">
        <f t="shared" si="48"/>
        <v>0</v>
      </c>
      <c r="BJ222" s="16" t="s">
        <v>83</v>
      </c>
      <c r="BK222" s="199">
        <f t="shared" si="49"/>
        <v>0</v>
      </c>
      <c r="BL222" s="16" t="s">
        <v>145</v>
      </c>
      <c r="BM222" s="198" t="s">
        <v>978</v>
      </c>
    </row>
    <row r="223" spans="1:31" s="2" customFormat="1" ht="6.9" customHeight="1">
      <c r="A223" s="33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38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sheetProtection algorithmName="SHA-512" hashValue="2U49A1gJ09JbhiT4GhHXs3LhDfEwrxHn7TmYzB/N/xlqI3VjN0+15ulfst6EyB0W3ZR3UgMd0Po7CzTpEyR10g==" saltValue="U26+qoXt7Gof58nwKh+LmU5CcwmAEVv4uA67+OeKTDlodXBQ0EeFqHsZZ9XGEjfjdl5RKlkjH8bYQhew6gwEUg==" spinCount="100000" sheet="1" objects="1" scenarios="1" formatColumns="0" formatRows="0" autoFilter="0"/>
  <autoFilter ref="C120:K22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5794FD02645BFE691C9F9B525B6" ma:contentTypeVersion="14" ma:contentTypeDescription="Vytvoří nový dokument" ma:contentTypeScope="" ma:versionID="c395675c05bafa979426d0b9c3adf7a3">
  <xsd:schema xmlns:xsd="http://www.w3.org/2001/XMLSchema" xmlns:xs="http://www.w3.org/2001/XMLSchema" xmlns:p="http://schemas.microsoft.com/office/2006/metadata/properties" xmlns:ns3="d7883553-eb63-4fcd-bad1-4fa6d6544756" xmlns:ns4="e6f95437-cf72-4b91-89be-504b7912db68" targetNamespace="http://schemas.microsoft.com/office/2006/metadata/properties" ma:root="true" ma:fieldsID="6cd9aee24a2b7fc9544643c67ea7b06e" ns3:_="" ns4:_="">
    <xsd:import namespace="d7883553-eb63-4fcd-bad1-4fa6d6544756"/>
    <xsd:import namespace="e6f95437-cf72-4b91-89be-504b7912d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3553-eb63-4fcd-bad1-4fa6d6544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95437-cf72-4b91-89be-504b7912d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1BB6A-5FC8-4B66-8B87-2008B76DC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83553-eb63-4fcd-bad1-4fa6d6544756"/>
    <ds:schemaRef ds:uri="e6f95437-cf72-4b91-89be-504b7912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2F38C-CBDC-45AA-A5E3-345CABDE5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F350A-0D16-401F-AA51-AFC21A7FC12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7883553-eb63-4fcd-bad1-4fa6d6544756"/>
    <ds:schemaRef ds:uri="http://schemas.microsoft.com/office/2006/metadata/properties"/>
    <ds:schemaRef ds:uri="http://www.w3.org/XML/1998/namespace"/>
    <ds:schemaRef ds:uri="e6f95437-cf72-4b91-89be-504b7912db68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PC22priprava\Skrivanek</dc:creator>
  <cp:keywords/>
  <dc:description/>
  <cp:lastModifiedBy>Borovská Eva</cp:lastModifiedBy>
  <dcterms:created xsi:type="dcterms:W3CDTF">2022-04-26T13:34:56Z</dcterms:created>
  <dcterms:modified xsi:type="dcterms:W3CDTF">2022-08-26T08:35:45Z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0x010100517E55794FD02645BFE691C9F9B525B6</vt:lpwstr>
  </property>
</Properties>
</file>