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80" activeTab="0"/>
  </bookViews>
  <sheets>
    <sheet name="Rekapitulace stavby" sheetId="1" r:id="rId1"/>
    <sheet name="KAR204-1 - SO 204 - Opěrn..." sheetId="2" r:id="rId2"/>
    <sheet name="KAR000 - Vedlejší a ostat..." sheetId="3" r:id="rId3"/>
  </sheets>
  <definedNames>
    <definedName name="_xlnm._FilterDatabase" localSheetId="2" hidden="1">'KAR000 - Vedlejší a ostat...'!$C$117:$K$148</definedName>
    <definedName name="_xlnm._FilterDatabase" localSheetId="1" hidden="1">'KAR204-1 - SO 204 - Opěrn...'!$C$124:$K$276</definedName>
    <definedName name="_xlnm.Print_Area" localSheetId="2">'KAR000 - Vedlejší a ostat...'!$C$4:$J$76,'KAR000 - Vedlejší a ostat...'!$C$82:$J$99,'KAR000 - Vedlejší a ostat...'!$C$105:$K$148</definedName>
    <definedName name="_xlnm.Print_Area" localSheetId="1">'KAR204-1 - SO 204 - Opěrn...'!$C$4:$J$76,'KAR204-1 - SO 204 - Opěrn...'!$C$82:$J$106,'KAR204-1 - SO 204 - Opěrn...'!$C$112:$K$276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'KAR204-1 - SO 204 - Opěrn...'!$124:$124</definedName>
    <definedName name="_xlnm.Print_Titles" localSheetId="2">'KAR000 - Vedlejší a ostat...'!$117:$117</definedName>
  </definedNames>
  <calcPr calcId="162913"/>
</workbook>
</file>

<file path=xl/sharedStrings.xml><?xml version="1.0" encoding="utf-8"?>
<sst xmlns="http://schemas.openxmlformats.org/spreadsheetml/2006/main" count="1770" uniqueCount="380">
  <si>
    <t>Export Komplet</t>
  </si>
  <si>
    <t/>
  </si>
  <si>
    <t>2.0</t>
  </si>
  <si>
    <t>ZAMOK</t>
  </si>
  <si>
    <t>False</t>
  </si>
  <si>
    <t>{72475fe8-bd89-415c-819a-37a51d1ff5f5}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</si>
  <si>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</si>
  <si>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</si>
  <si>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</si>
  <si>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</si>
  <si>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</si>
  <si>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</si>
  <si>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</si>
  <si>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</si>
  <si>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kar006_22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</si>
  <si>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</si>
  <si>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</si>
  <si>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II/116 před obcí Karlštejn, nestabilní skalní masiv - Opěrná zeď</t>
  </si>
  <si>
    <t>KSO:</t>
  </si>
  <si>
    <t>CC-CZ:</t>
  </si>
  <si>
    <t>Místo:</t>
  </si>
  <si>
    <t>Karlštejn</t>
  </si>
  <si>
    <t>Datum:</t>
  </si>
  <si>
    <t>11. 8. 2022</t>
  </si>
  <si>
    <t>Zadavatel:</t>
  </si>
  <si>
    <t>IČ:</t>
  </si>
  <si>
    <t>Krajská správa a údržba silnic Středočeského kraje</t>
  </si>
  <si>
    <t>DIČ:</t>
  </si>
  <si>
    <t>Uchazeč:</t>
  </si>
  <si>
    <t>Vyplň údaj</t>
  </si>
  <si>
    <t>Projektant:</t>
  </si>
  <si>
    <t>GeoTec-GS, a.s.</t>
  </si>
  <si>
    <t>True</t>
  </si>
  <si>
    <t>Zpracovatel:</t>
  </si>
  <si>
    <t>Ing. Komárek Martin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</si>
  <si>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</si>
  <si>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</si>
  <si>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</si>
  <si>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</si>
  <si>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</si>
  <si>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</si>
  <si>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</si>
  <si>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</si>
  <si>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</si>
  <si>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</si>
  <si>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</si>
  <si>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</si>
  <si>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</si>
  <si>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</si>
  <si>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</si>
  <si>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</si>
  <si>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</si>
  <si>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</si>
  <si>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</si>
  <si>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</si>
  <si>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</si>
  <si>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</si>
  <si>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</si>
  <si>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</si>
  <si>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</si>
  <si>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</si>
  <si>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</si>
  <si>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</si>
  <si>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</si>
  <si>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</si>
  <si>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</si>
  <si>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</si>
  <si>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</si>
  <si>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</si>
  <si>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</si>
  <si>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</si>
  <si>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</si>
  <si>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</si>
  <si>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</si>
  <si>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</si>
  <si>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</si>
  <si>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</si>
  <si>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</si>
  <si>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</si>
  <si>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</si>
  <si>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</si>
  <si>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KAR204-1</t>
  </si>
  <si>
    <t>SO 204 - Opěrná zeď</t>
  </si>
  <si>
    <t>STA</t>
  </si>
  <si>
    <t>1</t>
  </si>
  <si>
    <t>{97f0f63d-0845-4a51-ba9b-3b6fab4f642f}</t>
  </si>
  <si>
    <t>2</t>
  </si>
  <si>
    <t>KAR000</t>
  </si>
  <si>
    <t>Vedlejší a ostatní náklady</t>
  </si>
  <si>
    <t>{278d8cfb-a1cc-4754-a7d4-c9cdea5ada29}</t>
  </si>
  <si>
    <t>KRYCÍ LIST SOUPISU PRACÍ</t>
  </si>
  <si>
    <t>Objekt:</t>
  </si>
  <si>
    <t>KAR204-1 - SO 204 - Opěrná zeď</t>
  </si>
  <si>
    <t>REKAPITULACE ČLENĚNÍ SOUPISU PRACÍ</t>
  </si>
  <si>
    <t>Kód dílu - Popis</t>
  </si>
  <si>
    <t>Cena celkem [CZK]</t>
  </si>
  <si>
    <t>Náklady ze soupisu prací</t>
  </si>
  <si>
    <t>-1</t>
  </si>
  <si>
    <t>0 - Všeobecné konstrukce a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</si>
  <si>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</si>
  <si>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</si>
  <si>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</si>
  <si>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1 - Zemní práce</t>
  </si>
  <si>
    <t xml:space="preserve">    4 - Vodorovné konstrukce</t>
  </si>
  <si>
    <t xml:space="preserve">    7 - Přidružená stavební výroba</t>
  </si>
  <si>
    <t xml:space="preserve">    8 - Trubní vedení</t>
  </si>
  <si>
    <t>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</si>
  <si>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</si>
  <si>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</si>
  <si>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</si>
  <si>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</si>
  <si>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</si>
  <si>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</si>
  <si>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</si>
  <si>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</si>
  <si>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</si>
  <si>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</si>
  <si>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</si>
  <si>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</si>
  <si>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</si>
  <si>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Všeobecné konstrukce a práce</t>
  </si>
  <si>
    <t>ROZPOCET</t>
  </si>
  <si>
    <t>K</t>
  </si>
  <si>
    <t>014101</t>
  </si>
  <si>
    <t>POPLATKY ZA SKLÁDKU</t>
  </si>
  <si>
    <t>M3</t>
  </si>
  <si>
    <t>512</t>
  </si>
  <si>
    <t>-945803772</t>
  </si>
  <si>
    <t>PP</t>
  </si>
  <si>
    <t>P</t>
  </si>
  <si>
    <t>Poznámka k položce:
zemina a kameny z výkopu</t>
  </si>
  <si>
    <t>014102.1</t>
  </si>
  <si>
    <t>POPLATKY ZA SKLÁDKU - KAMENIVO KCE VOZOVKY</t>
  </si>
  <si>
    <t>T</t>
  </si>
  <si>
    <t>-1544563665</t>
  </si>
  <si>
    <t>PSC</t>
  </si>
  <si>
    <t>Poznámka k souboru cen:
zahrnuje veškeré poplatky provozovateli skládky související s uložením odpadu na skládce.</t>
  </si>
  <si>
    <t>Poznámka k položce:
konstrukce vozovky - nestmelené podkladní vrstvy
- hmotnost 1.9 t/m3</t>
  </si>
  <si>
    <t>VV</t>
  </si>
  <si>
    <t>12,75*1,9 'Přepočtené koeficientem množství</t>
  </si>
  <si>
    <t>3</t>
  </si>
  <si>
    <t>014102.2</t>
  </si>
  <si>
    <t>POPLATKY ZA SKLÁDKU - ASFALTOVÉ SMĚSI</t>
  </si>
  <si>
    <t>493409116</t>
  </si>
  <si>
    <t>Poznámka k položce:
konstrukce vozovky - vrstvy stmelené asfaltem
- hmotnost 2,4 t/m3</t>
  </si>
  <si>
    <t>2,7*2,4 'Přepočtené koeficientem množství</t>
  </si>
  <si>
    <t>Zakládání</t>
  </si>
  <si>
    <t>4</t>
  </si>
  <si>
    <t>21152</t>
  </si>
  <si>
    <t>SANAČNÍ ŽEBRA Z KAMENIVA DRCENÉHO</t>
  </si>
  <si>
    <t>-1179459759</t>
  </si>
  <si>
    <t xml:space="preserve">Poznámka k položce:
drenáž rubu zdi 
- zasyp tříděnou drtí 8-16 mm
</t>
  </si>
  <si>
    <t>30*0,15</t>
  </si>
  <si>
    <t>5</t>
  </si>
  <si>
    <t>224367</t>
  </si>
  <si>
    <t>VÝZTUŽ PILOT TUHÁ</t>
  </si>
  <si>
    <t>1037470243</t>
  </si>
  <si>
    <t>Poznámka k položce:
Zápory (mikropiloty)
- osazení a vycentrování do vrtu profilu HEB140 (34kg/m)</t>
  </si>
  <si>
    <t>5*8*5*0,034</t>
  </si>
  <si>
    <t>6</t>
  </si>
  <si>
    <t>26135</t>
  </si>
  <si>
    <t>VRTY PRO KOTVENÍ, INJEKTÁŽ A MIKROPILOTY NA POVRCHU TŘ. III D DO 300MM</t>
  </si>
  <si>
    <t>M</t>
  </si>
  <si>
    <t>-174493690</t>
  </si>
  <si>
    <t>Poznámka k položce:
Zápory (mikropiloty)
- svislé vrty</t>
  </si>
  <si>
    <t>5*8*6</t>
  </si>
  <si>
    <t>7</t>
  </si>
  <si>
    <t>281611</t>
  </si>
  <si>
    <t>INJEKTOVÁNÍ NÍZKOTLAKÉ Z CEMENTOVÝCH POJIV NA POVRCHU</t>
  </si>
  <si>
    <t>1213317691</t>
  </si>
  <si>
    <t xml:space="preserve">Poznámka k položce:
Zápory (mikropiloty)
-zainjektáž aktivovanou cementovou maltou </t>
  </si>
  <si>
    <t>5*8*5*0,045*1,2</t>
  </si>
  <si>
    <t>Svislé a kompletní konstrukce</t>
  </si>
  <si>
    <t>8</t>
  </si>
  <si>
    <t>317325</t>
  </si>
  <si>
    <t>ŘÍMSY ZE ŽELEZOBETONU DO C30/37</t>
  </si>
  <si>
    <t>-1665456131</t>
  </si>
  <si>
    <t>Poznámka k položce:
římsa opěrné zdi</t>
  </si>
  <si>
    <t>30*0,24</t>
  </si>
  <si>
    <t>9</t>
  </si>
  <si>
    <t>317365</t>
  </si>
  <si>
    <t>VÝZTUŽ ŘÍMS Z OCELI 10505, B500B</t>
  </si>
  <si>
    <t>-401190568</t>
  </si>
  <si>
    <t xml:space="preserve">Poznámka k položce:
římsa opěrné zdi
výztuž - 120kg/m3 </t>
  </si>
  <si>
    <t>7,2*0,12 'Přepočtené koeficientem množství</t>
  </si>
  <si>
    <t>10</t>
  </si>
  <si>
    <t>327324</t>
  </si>
  <si>
    <t>ZDI OPĚRNÉ, ZÁRUBNÍ, NÁBŘEŽNÍ ZE ŽELEZOVÉHO BETONU DO C25/30</t>
  </si>
  <si>
    <t>1856197653</t>
  </si>
  <si>
    <t>Poznámka k položce:
základ a dřík opěrné zdi</t>
  </si>
  <si>
    <t>30*1,27</t>
  </si>
  <si>
    <t>11</t>
  </si>
  <si>
    <t>327365</t>
  </si>
  <si>
    <t>VÝZTUŽ ZDÍ OPĚRNÝCH, ZÁRUBNÍCH, NÁBŘEŽNÍCH Z OCELI 10505, B500B</t>
  </si>
  <si>
    <t>1668882737</t>
  </si>
  <si>
    <t xml:space="preserve">Poznámka k položce:
základ a dřík opěrné zdi
výztuž - 100kg/m3 </t>
  </si>
  <si>
    <t>38,1*0,1 'Přepočtené koeficientem množství</t>
  </si>
  <si>
    <t>Komunikace pozemní</t>
  </si>
  <si>
    <t>12</t>
  </si>
  <si>
    <t>56313</t>
  </si>
  <si>
    <t>VOZOVKOVÉ VRSTVY Z MECHANICKY ZPEVNĚNÉHO KAMENIVA TL. DO 150MM</t>
  </si>
  <si>
    <t>M2</t>
  </si>
  <si>
    <t>1763121989</t>
  </si>
  <si>
    <t>Poznámka k položce:
podkladní vrstva vozovky - v místě výkopů 
plocha dle ACAD</t>
  </si>
  <si>
    <t>2*34</t>
  </si>
  <si>
    <t>13</t>
  </si>
  <si>
    <t>56334</t>
  </si>
  <si>
    <t>VOZOVKOVÉ VRSTVY ZE ŠTĚRKODRTI TL. DO 200MM</t>
  </si>
  <si>
    <t>1457223354</t>
  </si>
  <si>
    <t>Poznámka k položce:
podkladní vrstva vozovky - v místě výkopů
plocha dle ACAD</t>
  </si>
  <si>
    <t>14</t>
  </si>
  <si>
    <t>572123</t>
  </si>
  <si>
    <t>INFILTRAČNÍ POSTŘIK Z EMULZE DO 1,0KG/M2</t>
  </si>
  <si>
    <t>709623858</t>
  </si>
  <si>
    <t>572214</t>
  </si>
  <si>
    <t>SPOJOVACÍ POSTŘIK Z MODIFIK EMULZE DO 0,5KG/M2</t>
  </si>
  <si>
    <t>219552976</t>
  </si>
  <si>
    <t>16</t>
  </si>
  <si>
    <t>574A34</t>
  </si>
  <si>
    <t>ASFALTOVÝ BETON PRO OBRUSNÉ VRSTVY ACO 11+, 11S TL. 40MM</t>
  </si>
  <si>
    <t>237137150</t>
  </si>
  <si>
    <t>Poznámka k položce:
Kryt vozovky - obnova vozovky
plocha dle ACAD</t>
  </si>
  <si>
    <t>50*6</t>
  </si>
  <si>
    <t>17</t>
  </si>
  <si>
    <t>574E76</t>
  </si>
  <si>
    <t>ASFALTOVÝ BETON PRO PODKLADNÍ VRSTVY ACP 16+, 16S TL. 80MM</t>
  </si>
  <si>
    <t>-758320307</t>
  </si>
  <si>
    <t>36*3</t>
  </si>
  <si>
    <t>Zemní práce</t>
  </si>
  <si>
    <t>18</t>
  </si>
  <si>
    <t>11332A</t>
  </si>
  <si>
    <t>ODSTRANĚNÍ PODKLADŮ ZPEVNĚNÝCH PLOCH Z KAMENIVA NESTMELENÉHO - BEZ DOPRAVY</t>
  </si>
  <si>
    <t>339983230</t>
  </si>
  <si>
    <t>Poznámka k položce:
Bourání konstrukce vozovky - výkop
plocha dle ACAD</t>
  </si>
  <si>
    <t>34*1,5*0,25</t>
  </si>
  <si>
    <t>19</t>
  </si>
  <si>
    <t>11332B</t>
  </si>
  <si>
    <t>ODSTRANĚNÍ PODKLADŮ ZPEVNĚNÝCH PLOCH Z KAMENIVA NESTMELENÉHO - DOPRAVA</t>
  </si>
  <si>
    <t>TKM</t>
  </si>
  <si>
    <t>1711196015</t>
  </si>
  <si>
    <t>Poznámka k položce:
předpokládaná vzdálenost 20km</t>
  </si>
  <si>
    <t>12,75*20 'Přepočtené koeficientem množství</t>
  </si>
  <si>
    <t>20</t>
  </si>
  <si>
    <t>11333A</t>
  </si>
  <si>
    <t>ODSTRANĚNÍ PODKLADU ZPEVNĚNÝCH PLOCH S ASFALT POJIVEM - BEZ DOPRAVY</t>
  </si>
  <si>
    <t>1200608353</t>
  </si>
  <si>
    <t>36*1,5*0,05</t>
  </si>
  <si>
    <t>11333B</t>
  </si>
  <si>
    <t>ODSTRANĚNÍ PODKLADU ZPEVNĚNÝCH PLOCH S ASFALT POJIVEM - DOPRAVA</t>
  </si>
  <si>
    <t>1790235313</t>
  </si>
  <si>
    <t>2,7*20 'Přepočtené koeficientem množství</t>
  </si>
  <si>
    <t>22</t>
  </si>
  <si>
    <t>11372</t>
  </si>
  <si>
    <t>FRÉZOVÁNÍ ZPEVNĚNÝCH PLOCH ASFALTOVÝCH</t>
  </si>
  <si>
    <t>-395462346</t>
  </si>
  <si>
    <t>Poznámka k položce:
Stávající kryt a stmelené podkladní vrstvy vozovky
- odkup vyfrézovaného materiálu zhotovitelem stavby
plocha dle ACAD</t>
  </si>
  <si>
    <t>50*5,5*0,04</t>
  </si>
  <si>
    <t>36*2,5*0,08</t>
  </si>
  <si>
    <t>Součet</t>
  </si>
  <si>
    <t>23</t>
  </si>
  <si>
    <t>12383A</t>
  </si>
  <si>
    <t>ODKOP PRO SPOD STAVBU SILNIC A ŽELEZNIC TŘ. II - BEZ DOPRAVY</t>
  </si>
  <si>
    <t>-160382594</t>
  </si>
  <si>
    <t>Poznámka k položce:
výkop pro opěrné zdi
- vhodná část výkopku použita výkopu použita na upávu zemního tělesa
- zjištěno bude geotechnickým dozorem stavby</t>
  </si>
  <si>
    <t>32*3</t>
  </si>
  <si>
    <t>24</t>
  </si>
  <si>
    <t>12383B</t>
  </si>
  <si>
    <t>ODKOP PRO SPOD STAVBU SILNIC A ŽELEZNIC TŘ. II - DOPRAVA</t>
  </si>
  <si>
    <t>M3KM</t>
  </si>
  <si>
    <t>1079544776</t>
  </si>
  <si>
    <t>Poznámka k položce:
- doprava na skládku
- předpokládaná vzdálenost na skládku 20km</t>
  </si>
  <si>
    <t>96*20 'Přepočtené koeficientem množství</t>
  </si>
  <si>
    <t>25</t>
  </si>
  <si>
    <t>17110</t>
  </si>
  <si>
    <t>ULOŽENÍ SYPANINY DO NÁSYPŮ SE ZHUTNĚNÍM</t>
  </si>
  <si>
    <t>1708714065</t>
  </si>
  <si>
    <t>Poznámka k položce:
Úprava zemního tělesa, hutněný zásyp před lícem opěrné zdi
- vhodná část původní zeminy</t>
  </si>
  <si>
    <t>0,2*34</t>
  </si>
  <si>
    <t>26</t>
  </si>
  <si>
    <t>17120</t>
  </si>
  <si>
    <t>ULOŽENÍ SYPANINY DO NÁSYPŮ A NA SKLÁDKY BEZ ZHUTNĚNÍ</t>
  </si>
  <si>
    <t>-1117335006</t>
  </si>
  <si>
    <t>Poznámka k položce:
uložení výkopku na skládky</t>
  </si>
  <si>
    <t>96,0-6,8</t>
  </si>
  <si>
    <t>Vodorovné konstrukce</t>
  </si>
  <si>
    <t>27</t>
  </si>
  <si>
    <t>451312</t>
  </si>
  <si>
    <t>PODKLADNÍ A VÝPLŇOVÉ VRSTVY Z PROSTÉHO BETONU C12/15</t>
  </si>
  <si>
    <t>1373576096</t>
  </si>
  <si>
    <t>Poznámka k položce:
podkladní a spádový beton tloušťky min 100 mm</t>
  </si>
  <si>
    <t>30*2,3*0,125</t>
  </si>
  <si>
    <t>28</t>
  </si>
  <si>
    <t>458523</t>
  </si>
  <si>
    <t>VÝPLŇ ZA OPĚRAMI A ZDMI Z KAMENIVA DRCENÉHO, INDEX ZHUTNĚNÍ ID DO 0,9</t>
  </si>
  <si>
    <t>-1448159320</t>
  </si>
  <si>
    <t>Poznámka k položce:
obnova zemního tělesa za rubem opěrné zdi
- zásyp štěrkodrtí ŠDA 0-63 mm zhutněnou po vrstvách 250 mm na Id=0,85, PS=90% (ČSN 736133)</t>
  </si>
  <si>
    <t>32*0,85</t>
  </si>
  <si>
    <t>Přidružená stavební výroba</t>
  </si>
  <si>
    <t>29</t>
  </si>
  <si>
    <t>711509</t>
  </si>
  <si>
    <t>OCHRANA IZOLACE NA POVRCHU TEXTILIÍ</t>
  </si>
  <si>
    <t>-1730112115</t>
  </si>
  <si>
    <t>Poznámka k položce:
Izolace rubu opěrné zdi bude chráněna geotextílií 300 g/m2</t>
  </si>
  <si>
    <t>30*(0,8+0,6+0,5)</t>
  </si>
  <si>
    <t>Trubní vedení</t>
  </si>
  <si>
    <t>30</t>
  </si>
  <si>
    <t>87433</t>
  </si>
  <si>
    <t>POTRUBÍ Z TRUB PLASTOVÝCH ODPADNÍCH DN DO 150MM</t>
  </si>
  <si>
    <t>382676256</t>
  </si>
  <si>
    <t>Poznámka k položce:
Vyústění drenáže na svah násypu cca á 12,0 m  
- T kus s redukcí, koleno 90 st. a silnostěnná trubka PEHD DN 110 mm</t>
  </si>
  <si>
    <t>3*3</t>
  </si>
  <si>
    <t>31</t>
  </si>
  <si>
    <t>875332</t>
  </si>
  <si>
    <t>POTRUBÍ DREN Z TRUB PLAST DN DO 150MM DĚROVANÝCH</t>
  </si>
  <si>
    <t>2005876895</t>
  </si>
  <si>
    <t>Poznámka k položce:
drenáž rubu zdi
- drenážní potrubí PEHD DN150/360º mm</t>
  </si>
  <si>
    <t>Ostatní konstrukce a práce, bourání</t>
  </si>
  <si>
    <t>32</t>
  </si>
  <si>
    <t>9113B1</t>
  </si>
  <si>
    <t>SVODIDLO OCEL SILNIČ JEDNOSTR, ÚROVEŇ ZADRŽ H1 -DODÁVKA A MONTÁŽ</t>
  </si>
  <si>
    <t>-837513911</t>
  </si>
  <si>
    <t>Poznámka k položce:
před a za opěrnou zdí</t>
  </si>
  <si>
    <t>33</t>
  </si>
  <si>
    <t>9115C1</t>
  </si>
  <si>
    <t>SVODIDLO OCEL MOSTNÍ JEDNOSTR, ÚROVEŇ ZADRŽ H2 - DODÁVKA A MONTÁŽ</t>
  </si>
  <si>
    <t>-2137940755</t>
  </si>
  <si>
    <t>Poznámka k položce:
Ocelového svodidla pro úroveň zadržení H2 (s madlem)
- sloupky svodidla budou dodatečně připevněny na římsu opěrné zdi</t>
  </si>
  <si>
    <t>34</t>
  </si>
  <si>
    <t>91238</t>
  </si>
  <si>
    <t>SMĚROVÉ SLOUPKY Z PLAST HMOT - NÁSTAVCE NA SVODIDLA VČETNĚ ODRAZNÉHO PÁSKU</t>
  </si>
  <si>
    <t>KUS</t>
  </si>
  <si>
    <t>-429237376</t>
  </si>
  <si>
    <t>35</t>
  </si>
  <si>
    <t>931182</t>
  </si>
  <si>
    <t>VÝPLŇ DILATAČNÍCH SPAR Z POLYSTYRENU TL 20MM</t>
  </si>
  <si>
    <t>1836677315</t>
  </si>
  <si>
    <t xml:space="preserve">Poznámka k položce:
Dilatační spáryzákladového pasu, dříku a římsy opěrné zdi
</t>
  </si>
  <si>
    <t>4*(0,34+1,27)</t>
  </si>
  <si>
    <t>36</t>
  </si>
  <si>
    <t>93135</t>
  </si>
  <si>
    <t>TĚSNĚNÍ DILATAČ SPAR PRYŽ PÁSKOU NEBO KRUH PROFILEM</t>
  </si>
  <si>
    <t>-1793136399</t>
  </si>
  <si>
    <t>Poznámka k položce:
Dilatační spáryzákladového pasu, dříku a římsy opěrné zdi
- PE těsnícím profil a vhodný trvale elastický tmel dle ČSN EN ISO 11600 (F-25-HM-M1p) v barvě šedé (VL 4 402.21)</t>
  </si>
  <si>
    <t>4*(1,1+0,2+0,5+0,8+0,15)</t>
  </si>
  <si>
    <t>KAR000 - Vedlejší a ostatní náklady</t>
  </si>
  <si>
    <t>OST - Ostatní</t>
  </si>
  <si>
    <t>029113.1</t>
  </si>
  <si>
    <t>OSTATNÍ POŽADAVKY - GEODETICKÉ ZAMĚŘENÍ - CELKY</t>
  </si>
  <si>
    <t>-2010936066</t>
  </si>
  <si>
    <t>Poznámka k souboru cen:
zahrnuje veškeré náklady spojené s objednatelem požadovanými pracemi</t>
  </si>
  <si>
    <t>Poznámka k položce:
vytyčení stavby 
- směrové a výškové vytyčení stavby dle vytyčovacích souřadnic</t>
  </si>
  <si>
    <t>029113.2</t>
  </si>
  <si>
    <t>-477632395</t>
  </si>
  <si>
    <t>Poznámka k položce:
Geodetické zaměření v rozsahu nutném pro vyprycování DSPS</t>
  </si>
  <si>
    <t>02944</t>
  </si>
  <si>
    <t>OSTAT POŽADAVKY - DOKUMENTACE SKUTEČ PROVEDENÍ V DIGIT FORMĚ</t>
  </si>
  <si>
    <t>KPL</t>
  </si>
  <si>
    <t>1559051717</t>
  </si>
  <si>
    <t>Poznámka k položce:
dokumentace skutečného provedení stavby 
- DSPS v počtu 3 paré + 1x CD (otevřené i uzavřené formáty)</t>
  </si>
  <si>
    <t>02990</t>
  </si>
  <si>
    <t>OSTATNÍ POŽADAVKY - INFORMAČNÍ TABULE</t>
  </si>
  <si>
    <t>-1505289004</t>
  </si>
  <si>
    <t>Poznámka k souboru cen:
položka zahrnuje: - dodání a osazení informačních tabulí v předepsaném provedení a množství s obsahem předepsaným zadavatelem - veškeré nosné a upevňovací konstrukce - základové konstrukce včetně nutných zemních prací - demontáž a odvoz po skončení platnosti - případně nutné opravy poškozených čátí během platnosti</t>
  </si>
  <si>
    <t>Poznámka k položce:
dočasná informační tabule</t>
  </si>
  <si>
    <t>03730</t>
  </si>
  <si>
    <t>POMOC PRÁCE ZAJIŠŤ NEBO ZŘÍZ OCHRANU INŽENÝRSKÝCH SÍTÍ</t>
  </si>
  <si>
    <t>-1072218112</t>
  </si>
  <si>
    <t>Poznámka k souboru cen:
zahrnuje objednatelem povolené náklady na požadovaná zařízení zhotovitele</t>
  </si>
  <si>
    <t xml:space="preserve">Poznámka k položce:
- obnova vyjádření provozovatelů IS. 
- v případě potřeby vytýčení podzemního vedení a ověření polohy IS kopanou sondou
</t>
  </si>
  <si>
    <t>OST</t>
  </si>
  <si>
    <t>Ostatní</t>
  </si>
  <si>
    <t>03350</t>
  </si>
  <si>
    <t>SLUŽBY ZAJIŠŤUJÍCÍ REGUL, PŘEVED A OCHRANU VEŘEJ DOPRAVY</t>
  </si>
  <si>
    <t>-695446312</t>
  </si>
  <si>
    <t>Poznámka k souboru cen:
zahrnuje objednatelem povolené náklady na služby pro zhotovitele</t>
  </si>
  <si>
    <t xml:space="preserve">Poznámka k položce:
Kompletní dodávka na DIO po celou dobu trvání stavby. 
Mimo jiné položka zahrnuje:
- používání a údržbu veškerých zařízení (přechodné DZ vč. VDZ, zneplatnění
stávajících DZ, řízení dopravy pracovníky příslušně poučenými, kontrolu min. 1x denně, apod.)
- retroflexivní materiál min.třídy RA2 dle ČSN EN 12899-1 
</t>
  </si>
  <si>
    <t>03720</t>
  </si>
  <si>
    <t>POMOC PRÁCE ZAJIŠŤ NEBO ZŘÍZ REGULACI A OCHRANU DOPRAVY</t>
  </si>
  <si>
    <t>-1087671130</t>
  </si>
  <si>
    <t xml:space="preserve">Poznámka k položce:
Zajištění všech potřebných stanovení přechodné úpravy provozu a povolení
uzavírky na předmětný úsek komunikace od příslušného silničního správního
úřadu/úřadů včetně projednání s dotčenými orgány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</si>
</sst>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36" t="s">
        <v>14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1"/>
      <c r="AL5" s="21"/>
      <c r="AM5" s="21"/>
      <c r="AN5" s="21"/>
      <c r="AO5" s="21"/>
      <c r="AP5" s="21"/>
      <c r="AQ5" s="21"/>
      <c r="AR5" s="19"/>
      <c r="BE5" s="233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38" t="s">
        <v>17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1"/>
      <c r="AL6" s="21"/>
      <c r="AM6" s="21"/>
      <c r="AN6" s="21"/>
      <c r="AO6" s="21"/>
      <c r="AP6" s="21"/>
      <c r="AQ6" s="21"/>
      <c r="AR6" s="19"/>
      <c r="BE6" s="234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34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34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34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34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34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34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34"/>
      <c r="BS13" s="16" t="s">
        <v>6</v>
      </c>
    </row>
    <row r="14" spans="2:71" ht="12.75">
      <c r="B14" s="20"/>
      <c r="C14" s="21"/>
      <c r="D14" s="21"/>
      <c r="E14" s="239" t="s">
        <v>29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34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34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34"/>
      <c r="BS16" s="16" t="s">
        <v>4</v>
      </c>
    </row>
    <row r="17" spans="2:71" s="1" customFormat="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34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34"/>
      <c r="BS18" s="16" t="s">
        <v>6</v>
      </c>
    </row>
    <row r="19" spans="2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34"/>
      <c r="BS19" s="16" t="s">
        <v>6</v>
      </c>
    </row>
    <row r="20" spans="2:71" s="1" customFormat="1" ht="18.4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34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34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34"/>
    </row>
    <row r="23" spans="2:57" s="1" customFormat="1" ht="16.5" customHeight="1">
      <c r="B23" s="20"/>
      <c r="C23" s="21"/>
      <c r="D23" s="21"/>
      <c r="E23" s="241" t="s">
        <v>1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1"/>
      <c r="AP23" s="21"/>
      <c r="AQ23" s="21"/>
      <c r="AR23" s="19"/>
      <c r="BE23" s="234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34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34"/>
    </row>
    <row r="26" spans="1:57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42">
        <f>ROUND(AG94,2)</f>
        <v>0</v>
      </c>
      <c r="AL26" s="243"/>
      <c r="AM26" s="243"/>
      <c r="AN26" s="243"/>
      <c r="AO26" s="243"/>
      <c r="AP26" s="35"/>
      <c r="AQ26" s="35"/>
      <c r="AR26" s="38"/>
      <c r="BE26" s="234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34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44" t="s">
        <v>37</v>
      </c>
      <c r="M28" s="244"/>
      <c r="N28" s="244"/>
      <c r="O28" s="244"/>
      <c r="P28" s="244"/>
      <c r="Q28" s="35"/>
      <c r="R28" s="35"/>
      <c r="S28" s="35"/>
      <c r="T28" s="35"/>
      <c r="U28" s="35"/>
      <c r="V28" s="35"/>
      <c r="W28" s="244" t="s">
        <v>38</v>
      </c>
      <c r="X28" s="244"/>
      <c r="Y28" s="244"/>
      <c r="Z28" s="244"/>
      <c r="AA28" s="244"/>
      <c r="AB28" s="244"/>
      <c r="AC28" s="244"/>
      <c r="AD28" s="244"/>
      <c r="AE28" s="244"/>
      <c r="AF28" s="35"/>
      <c r="AG28" s="35"/>
      <c r="AH28" s="35"/>
      <c r="AI28" s="35"/>
      <c r="AJ28" s="35"/>
      <c r="AK28" s="244" t="s">
        <v>39</v>
      </c>
      <c r="AL28" s="244"/>
      <c r="AM28" s="244"/>
      <c r="AN28" s="244"/>
      <c r="AO28" s="244"/>
      <c r="AP28" s="35"/>
      <c r="AQ28" s="35"/>
      <c r="AR28" s="38"/>
      <c r="BE28" s="234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247">
        <v>0.21</v>
      </c>
      <c r="M29" s="246"/>
      <c r="N29" s="246"/>
      <c r="O29" s="246"/>
      <c r="P29" s="246"/>
      <c r="Q29" s="40"/>
      <c r="R29" s="40"/>
      <c r="S29" s="40"/>
      <c r="T29" s="40"/>
      <c r="U29" s="40"/>
      <c r="V29" s="40"/>
      <c r="W29" s="245">
        <f>ROUND(AZ94,2)</f>
        <v>0</v>
      </c>
      <c r="X29" s="246"/>
      <c r="Y29" s="246"/>
      <c r="Z29" s="246"/>
      <c r="AA29" s="246"/>
      <c r="AB29" s="246"/>
      <c r="AC29" s="246"/>
      <c r="AD29" s="246"/>
      <c r="AE29" s="246"/>
      <c r="AF29" s="40"/>
      <c r="AG29" s="40"/>
      <c r="AH29" s="40"/>
      <c r="AI29" s="40"/>
      <c r="AJ29" s="40"/>
      <c r="AK29" s="245">
        <f>ROUND(AV94,2)</f>
        <v>0</v>
      </c>
      <c r="AL29" s="246"/>
      <c r="AM29" s="246"/>
      <c r="AN29" s="246"/>
      <c r="AO29" s="246"/>
      <c r="AP29" s="40"/>
      <c r="AQ29" s="40"/>
      <c r="AR29" s="41"/>
      <c r="BE29" s="235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247">
        <v>0.15</v>
      </c>
      <c r="M30" s="246"/>
      <c r="N30" s="246"/>
      <c r="O30" s="246"/>
      <c r="P30" s="246"/>
      <c r="Q30" s="40"/>
      <c r="R30" s="40"/>
      <c r="S30" s="40"/>
      <c r="T30" s="40"/>
      <c r="U30" s="40"/>
      <c r="V30" s="40"/>
      <c r="W30" s="245">
        <f>ROUND(BA94,2)</f>
        <v>0</v>
      </c>
      <c r="X30" s="246"/>
      <c r="Y30" s="246"/>
      <c r="Z30" s="246"/>
      <c r="AA30" s="246"/>
      <c r="AB30" s="246"/>
      <c r="AC30" s="246"/>
      <c r="AD30" s="246"/>
      <c r="AE30" s="246"/>
      <c r="AF30" s="40"/>
      <c r="AG30" s="40"/>
      <c r="AH30" s="40"/>
      <c r="AI30" s="40"/>
      <c r="AJ30" s="40"/>
      <c r="AK30" s="245">
        <f>ROUND(AW94,2)</f>
        <v>0</v>
      </c>
      <c r="AL30" s="246"/>
      <c r="AM30" s="246"/>
      <c r="AN30" s="246"/>
      <c r="AO30" s="246"/>
      <c r="AP30" s="40"/>
      <c r="AQ30" s="40"/>
      <c r="AR30" s="41"/>
      <c r="BE30" s="235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247">
        <v>0.21</v>
      </c>
      <c r="M31" s="246"/>
      <c r="N31" s="246"/>
      <c r="O31" s="246"/>
      <c r="P31" s="246"/>
      <c r="Q31" s="40"/>
      <c r="R31" s="40"/>
      <c r="S31" s="40"/>
      <c r="T31" s="40"/>
      <c r="U31" s="40"/>
      <c r="V31" s="40"/>
      <c r="W31" s="245">
        <f>ROUND(BB94,2)</f>
        <v>0</v>
      </c>
      <c r="X31" s="246"/>
      <c r="Y31" s="246"/>
      <c r="Z31" s="246"/>
      <c r="AA31" s="246"/>
      <c r="AB31" s="246"/>
      <c r="AC31" s="246"/>
      <c r="AD31" s="246"/>
      <c r="AE31" s="246"/>
      <c r="AF31" s="40"/>
      <c r="AG31" s="40"/>
      <c r="AH31" s="40"/>
      <c r="AI31" s="40"/>
      <c r="AJ31" s="40"/>
      <c r="AK31" s="245">
        <v>0</v>
      </c>
      <c r="AL31" s="246"/>
      <c r="AM31" s="246"/>
      <c r="AN31" s="246"/>
      <c r="AO31" s="246"/>
      <c r="AP31" s="40"/>
      <c r="AQ31" s="40"/>
      <c r="AR31" s="41"/>
      <c r="BE31" s="235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247">
        <v>0.15</v>
      </c>
      <c r="M32" s="246"/>
      <c r="N32" s="246"/>
      <c r="O32" s="246"/>
      <c r="P32" s="246"/>
      <c r="Q32" s="40"/>
      <c r="R32" s="40"/>
      <c r="S32" s="40"/>
      <c r="T32" s="40"/>
      <c r="U32" s="40"/>
      <c r="V32" s="40"/>
      <c r="W32" s="245">
        <f>ROUND(BC94,2)</f>
        <v>0</v>
      </c>
      <c r="X32" s="246"/>
      <c r="Y32" s="246"/>
      <c r="Z32" s="246"/>
      <c r="AA32" s="246"/>
      <c r="AB32" s="246"/>
      <c r="AC32" s="246"/>
      <c r="AD32" s="246"/>
      <c r="AE32" s="246"/>
      <c r="AF32" s="40"/>
      <c r="AG32" s="40"/>
      <c r="AH32" s="40"/>
      <c r="AI32" s="40"/>
      <c r="AJ32" s="40"/>
      <c r="AK32" s="245">
        <v>0</v>
      </c>
      <c r="AL32" s="246"/>
      <c r="AM32" s="246"/>
      <c r="AN32" s="246"/>
      <c r="AO32" s="246"/>
      <c r="AP32" s="40"/>
      <c r="AQ32" s="40"/>
      <c r="AR32" s="41"/>
      <c r="BE32" s="235"/>
    </row>
    <row r="33" spans="2:57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247">
        <v>0</v>
      </c>
      <c r="M33" s="246"/>
      <c r="N33" s="246"/>
      <c r="O33" s="246"/>
      <c r="P33" s="246"/>
      <c r="Q33" s="40"/>
      <c r="R33" s="40"/>
      <c r="S33" s="40"/>
      <c r="T33" s="40"/>
      <c r="U33" s="40"/>
      <c r="V33" s="40"/>
      <c r="W33" s="245">
        <f>ROUND(BD94,2)</f>
        <v>0</v>
      </c>
      <c r="X33" s="246"/>
      <c r="Y33" s="246"/>
      <c r="Z33" s="246"/>
      <c r="AA33" s="246"/>
      <c r="AB33" s="246"/>
      <c r="AC33" s="246"/>
      <c r="AD33" s="246"/>
      <c r="AE33" s="246"/>
      <c r="AF33" s="40"/>
      <c r="AG33" s="40"/>
      <c r="AH33" s="40"/>
      <c r="AI33" s="40"/>
      <c r="AJ33" s="40"/>
      <c r="AK33" s="245">
        <v>0</v>
      </c>
      <c r="AL33" s="246"/>
      <c r="AM33" s="246"/>
      <c r="AN33" s="246"/>
      <c r="AO33" s="246"/>
      <c r="AP33" s="40"/>
      <c r="AQ33" s="40"/>
      <c r="AR33" s="41"/>
      <c r="BE33" s="235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34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248" t="s">
        <v>48</v>
      </c>
      <c r="Y35" s="249"/>
      <c r="Z35" s="249"/>
      <c r="AA35" s="249"/>
      <c r="AB35" s="249"/>
      <c r="AC35" s="44"/>
      <c r="AD35" s="44"/>
      <c r="AE35" s="44"/>
      <c r="AF35" s="44"/>
      <c r="AG35" s="44"/>
      <c r="AH35" s="44"/>
      <c r="AI35" s="44"/>
      <c r="AJ35" s="44"/>
      <c r="AK35" s="250">
        <f>SUM(AK26:AK33)</f>
        <v>0</v>
      </c>
      <c r="AL35" s="249"/>
      <c r="AM35" s="249"/>
      <c r="AN35" s="249"/>
      <c r="AO35" s="251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50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51</v>
      </c>
      <c r="AI60" s="37"/>
      <c r="AJ60" s="37"/>
      <c r="AK60" s="37"/>
      <c r="AL60" s="37"/>
      <c r="AM60" s="51" t="s">
        <v>52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53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54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51</v>
      </c>
      <c r="AI75" s="37"/>
      <c r="AJ75" s="37"/>
      <c r="AK75" s="37"/>
      <c r="AL75" s="37"/>
      <c r="AM75" s="51" t="s">
        <v>52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kar006_22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52" t="str">
        <f>K6</f>
        <v>II/116 před obcí Karlštejn, nestabilní skalní masiv - Opěrná zeď</v>
      </c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62"/>
      <c r="AL85" s="62"/>
      <c r="AM85" s="62"/>
      <c r="AN85" s="62"/>
      <c r="AO85" s="62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Karlštejn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54" t="str">
        <f>IF(AN8="","",AN8)</f>
        <v>11. 8. 2022</v>
      </c>
      <c r="AN87" s="254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Krajská správa a údržba silnic Středočeského kraje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255" t="str">
        <f>IF(E17="","",E17)</f>
        <v>GeoTec-GS, a.s.</v>
      </c>
      <c r="AN89" s="256"/>
      <c r="AO89" s="256"/>
      <c r="AP89" s="256"/>
      <c r="AQ89" s="35"/>
      <c r="AR89" s="38"/>
      <c r="AS89" s="257" t="s">
        <v>56</v>
      </c>
      <c r="AT89" s="258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33</v>
      </c>
      <c r="AJ90" s="35"/>
      <c r="AK90" s="35"/>
      <c r="AL90" s="35"/>
      <c r="AM90" s="255" t="str">
        <f>IF(E20="","",E20)</f>
        <v>Ing. Komárek Martin</v>
      </c>
      <c r="AN90" s="256"/>
      <c r="AO90" s="256"/>
      <c r="AP90" s="256"/>
      <c r="AQ90" s="35"/>
      <c r="AR90" s="38"/>
      <c r="AS90" s="259"/>
      <c r="AT90" s="260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61"/>
      <c r="AT91" s="262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63" t="s">
        <v>57</v>
      </c>
      <c r="D92" s="264"/>
      <c r="E92" s="264"/>
      <c r="F92" s="264"/>
      <c r="G92" s="264"/>
      <c r="H92" s="72"/>
      <c r="I92" s="265" t="s">
        <v>58</v>
      </c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6" t="s">
        <v>59</v>
      </c>
      <c r="AH92" s="264"/>
      <c r="AI92" s="264"/>
      <c r="AJ92" s="264"/>
      <c r="AK92" s="264"/>
      <c r="AL92" s="264"/>
      <c r="AM92" s="264"/>
      <c r="AN92" s="265" t="s">
        <v>60</v>
      </c>
      <c r="AO92" s="264"/>
      <c r="AP92" s="267"/>
      <c r="AQ92" s="73" t="s">
        <v>61</v>
      </c>
      <c r="AR92" s="38"/>
      <c r="AS92" s="74" t="s">
        <v>62</v>
      </c>
      <c r="AT92" s="75" t="s">
        <v>63</v>
      </c>
      <c r="AU92" s="75" t="s">
        <v>64</v>
      </c>
      <c r="AV92" s="75" t="s">
        <v>65</v>
      </c>
      <c r="AW92" s="75" t="s">
        <v>66</v>
      </c>
      <c r="AX92" s="75" t="s">
        <v>67</v>
      </c>
      <c r="AY92" s="75" t="s">
        <v>68</v>
      </c>
      <c r="AZ92" s="75" t="s">
        <v>69</v>
      </c>
      <c r="BA92" s="75" t="s">
        <v>70</v>
      </c>
      <c r="BB92" s="75" t="s">
        <v>71</v>
      </c>
      <c r="BC92" s="75" t="s">
        <v>72</v>
      </c>
      <c r="BD92" s="76" t="s">
        <v>73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74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71">
        <f>ROUND(SUM(AG95:AG96),2)</f>
        <v>0</v>
      </c>
      <c r="AH94" s="271"/>
      <c r="AI94" s="271"/>
      <c r="AJ94" s="271"/>
      <c r="AK94" s="271"/>
      <c r="AL94" s="271"/>
      <c r="AM94" s="271"/>
      <c r="AN94" s="272">
        <f>SUM(AG94,AT94)</f>
        <v>0</v>
      </c>
      <c r="AO94" s="272"/>
      <c r="AP94" s="272"/>
      <c r="AQ94" s="84" t="s">
        <v>1</v>
      </c>
      <c r="AR94" s="85"/>
      <c r="AS94" s="86">
        <f>ROUND(SUM(AS95:AS96),2)</f>
        <v>0</v>
      </c>
      <c r="AT94" s="87">
        <f>ROUND(SUM(AV94:AW94),2)</f>
        <v>0</v>
      </c>
      <c r="AU94" s="88">
        <f>ROUND(SUM(AU95:AU96),5)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ROUND(SUM(AZ95:AZ96),2)</f>
        <v>0</v>
      </c>
      <c r="BA94" s="87">
        <f>ROUND(SUM(BA95:BA96),2)</f>
        <v>0</v>
      </c>
      <c r="BB94" s="87">
        <f>ROUND(SUM(BB95:BB96),2)</f>
        <v>0</v>
      </c>
      <c r="BC94" s="87">
        <f>ROUND(SUM(BC95:BC96),2)</f>
        <v>0</v>
      </c>
      <c r="BD94" s="89">
        <f>ROUND(SUM(BD95:BD96),2)</f>
        <v>0</v>
      </c>
      <c r="BS94" s="90" t="s">
        <v>75</v>
      </c>
      <c r="BT94" s="90" t="s">
        <v>76</v>
      </c>
      <c r="BU94" s="91" t="s">
        <v>77</v>
      </c>
      <c r="BV94" s="90" t="s">
        <v>78</v>
      </c>
      <c r="BW94" s="90" t="s">
        <v>5</v>
      </c>
      <c r="BX94" s="90" t="s">
        <v>79</v>
      </c>
      <c r="CL94" s="90" t="s">
        <v>1</v>
      </c>
    </row>
    <row r="95" spans="1:91" s="7" customFormat="1" ht="24.75" customHeight="1">
      <c r="A95" s="92" t="s">
        <v>80</v>
      </c>
      <c r="B95" s="93"/>
      <c r="C95" s="94"/>
      <c r="D95" s="270" t="s">
        <v>81</v>
      </c>
      <c r="E95" s="270"/>
      <c r="F95" s="270"/>
      <c r="G95" s="270"/>
      <c r="H95" s="270"/>
      <c r="I95" s="95"/>
      <c r="J95" s="270" t="s">
        <v>82</v>
      </c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68">
        <f>'KAR204-1 - SO 204 - Opěrn...'!J30</f>
        <v>0</v>
      </c>
      <c r="AH95" s="269"/>
      <c r="AI95" s="269"/>
      <c r="AJ95" s="269"/>
      <c r="AK95" s="269"/>
      <c r="AL95" s="269"/>
      <c r="AM95" s="269"/>
      <c r="AN95" s="268">
        <f>SUM(AG95,AT95)</f>
        <v>0</v>
      </c>
      <c r="AO95" s="269"/>
      <c r="AP95" s="269"/>
      <c r="AQ95" s="96" t="s">
        <v>83</v>
      </c>
      <c r="AR95" s="97"/>
      <c r="AS95" s="98">
        <v>0</v>
      </c>
      <c r="AT95" s="99">
        <f>ROUND(SUM(AV95:AW95),2)</f>
        <v>0</v>
      </c>
      <c r="AU95" s="100">
        <f>'KAR204-1 - SO 204 - Opěrn...'!P125</f>
        <v>0</v>
      </c>
      <c r="AV95" s="99">
        <f>'KAR204-1 - SO 204 - Opěrn...'!J33</f>
        <v>0</v>
      </c>
      <c r="AW95" s="99">
        <f>'KAR204-1 - SO 204 - Opěrn...'!J34</f>
        <v>0</v>
      </c>
      <c r="AX95" s="99">
        <f>'KAR204-1 - SO 204 - Opěrn...'!J35</f>
        <v>0</v>
      </c>
      <c r="AY95" s="99">
        <f>'KAR204-1 - SO 204 - Opěrn...'!J36</f>
        <v>0</v>
      </c>
      <c r="AZ95" s="99">
        <f>'KAR204-1 - SO 204 - Opěrn...'!F33</f>
        <v>0</v>
      </c>
      <c r="BA95" s="99">
        <f>'KAR204-1 - SO 204 - Opěrn...'!F34</f>
        <v>0</v>
      </c>
      <c r="BB95" s="99">
        <f>'KAR204-1 - SO 204 - Opěrn...'!F35</f>
        <v>0</v>
      </c>
      <c r="BC95" s="99">
        <f>'KAR204-1 - SO 204 - Opěrn...'!F36</f>
        <v>0</v>
      </c>
      <c r="BD95" s="101">
        <f>'KAR204-1 - SO 204 - Opěrn...'!F37</f>
        <v>0</v>
      </c>
      <c r="BT95" s="102" t="s">
        <v>84</v>
      </c>
      <c r="BV95" s="102" t="s">
        <v>78</v>
      </c>
      <c r="BW95" s="102" t="s">
        <v>85</v>
      </c>
      <c r="BX95" s="102" t="s">
        <v>5</v>
      </c>
      <c r="CL95" s="102" t="s">
        <v>1</v>
      </c>
      <c r="CM95" s="102" t="s">
        <v>86</v>
      </c>
    </row>
    <row r="96" spans="1:91" s="7" customFormat="1" ht="16.5" customHeight="1">
      <c r="A96" s="92" t="s">
        <v>80</v>
      </c>
      <c r="B96" s="93"/>
      <c r="C96" s="94"/>
      <c r="D96" s="270" t="s">
        <v>87</v>
      </c>
      <c r="E96" s="270"/>
      <c r="F96" s="270"/>
      <c r="G96" s="270"/>
      <c r="H96" s="270"/>
      <c r="I96" s="95"/>
      <c r="J96" s="270" t="s">
        <v>88</v>
      </c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68">
        <f>'KAR000 - Vedlejší a ostat...'!J30</f>
        <v>0</v>
      </c>
      <c r="AH96" s="269"/>
      <c r="AI96" s="269"/>
      <c r="AJ96" s="269"/>
      <c r="AK96" s="269"/>
      <c r="AL96" s="269"/>
      <c r="AM96" s="269"/>
      <c r="AN96" s="268">
        <f>SUM(AG96,AT96)</f>
        <v>0</v>
      </c>
      <c r="AO96" s="269"/>
      <c r="AP96" s="269"/>
      <c r="AQ96" s="96" t="s">
        <v>83</v>
      </c>
      <c r="AR96" s="97"/>
      <c r="AS96" s="103">
        <v>0</v>
      </c>
      <c r="AT96" s="104">
        <f>ROUND(SUM(AV96:AW96),2)</f>
        <v>0</v>
      </c>
      <c r="AU96" s="105">
        <f>'KAR000 - Vedlejší a ostat...'!P118</f>
        <v>0</v>
      </c>
      <c r="AV96" s="104">
        <f>'KAR000 - Vedlejší a ostat...'!J33</f>
        <v>0</v>
      </c>
      <c r="AW96" s="104">
        <f>'KAR000 - Vedlejší a ostat...'!J34</f>
        <v>0</v>
      </c>
      <c r="AX96" s="104">
        <f>'KAR000 - Vedlejší a ostat...'!J35</f>
        <v>0</v>
      </c>
      <c r="AY96" s="104">
        <f>'KAR000 - Vedlejší a ostat...'!J36</f>
        <v>0</v>
      </c>
      <c r="AZ96" s="104">
        <f>'KAR000 - Vedlejší a ostat...'!F33</f>
        <v>0</v>
      </c>
      <c r="BA96" s="104">
        <f>'KAR000 - Vedlejší a ostat...'!F34</f>
        <v>0</v>
      </c>
      <c r="BB96" s="104">
        <f>'KAR000 - Vedlejší a ostat...'!F35</f>
        <v>0</v>
      </c>
      <c r="BC96" s="104">
        <f>'KAR000 - Vedlejší a ostat...'!F36</f>
        <v>0</v>
      </c>
      <c r="BD96" s="106">
        <f>'KAR000 - Vedlejší a ostat...'!F37</f>
        <v>0</v>
      </c>
      <c r="BT96" s="102" t="s">
        <v>84</v>
      </c>
      <c r="BV96" s="102" t="s">
        <v>78</v>
      </c>
      <c r="BW96" s="102" t="s">
        <v>89</v>
      </c>
      <c r="BX96" s="102" t="s">
        <v>5</v>
      </c>
      <c r="CL96" s="102" t="s">
        <v>1</v>
      </c>
      <c r="CM96" s="102" t="s">
        <v>86</v>
      </c>
    </row>
    <row r="97" spans="1:57" s="2" customFormat="1" ht="30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s="2" customFormat="1" ht="6.95" customHeight="1">
      <c r="A98" s="3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</sheetData>
  <sheetProtection algorithmName="SHA-512" hashValue="A3Y4rVFiqCf2mwTURW9JmUORpK3mQFBrof2zoo18bf+j2oQyjo0BnRmcaFOn4cuG228HMhctU/qy76NMjZe9IQ==" saltValue="VhgoT8JnE9XxvUkh0XEmR04eiYWy9mhOUh9aBqM/vOHJeGcGP3iUIBUNlYuwQNirJGobnm6UC5Wj91tIxjFKZw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KAR204-1 - SO 204 - Opěrn...'!C2" display="/"/>
    <hyperlink ref="A96" location="'KAR000 - Vedlejší a osta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85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86</v>
      </c>
    </row>
    <row r="4" spans="2:46" s="1" customFormat="1" ht="24.95" customHeight="1">
      <c r="B4" s="19"/>
      <c r="D4" s="109" t="s">
        <v>90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74" t="str">
        <f>'Rekapitulace stavby'!K6</f>
        <v>II/116 před obcí Karlštejn, nestabilní skalní masiv - Opěrná zeď</v>
      </c>
      <c r="F7" s="275"/>
      <c r="G7" s="275"/>
      <c r="H7" s="275"/>
      <c r="L7" s="19"/>
    </row>
    <row r="8" spans="1:31" s="2" customFormat="1" ht="12" customHeight="1">
      <c r="A8" s="33"/>
      <c r="B8" s="38"/>
      <c r="C8" s="33"/>
      <c r="D8" s="111" t="s">
        <v>91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76" t="s">
        <v>92</v>
      </c>
      <c r="F9" s="277"/>
      <c r="G9" s="277"/>
      <c r="H9" s="277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11. 8. 2022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26</v>
      </c>
      <c r="F15" s="33"/>
      <c r="G15" s="33"/>
      <c r="H15" s="33"/>
      <c r="I15" s="111" t="s">
        <v>27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28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78" t="str">
        <f>'Rekapitulace stavby'!E14</f>
        <v>Vyplň údaj</v>
      </c>
      <c r="F18" s="279"/>
      <c r="G18" s="279"/>
      <c r="H18" s="279"/>
      <c r="I18" s="111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30</v>
      </c>
      <c r="E20" s="33"/>
      <c r="F20" s="33"/>
      <c r="G20" s="33"/>
      <c r="H20" s="33"/>
      <c r="I20" s="111" t="s">
        <v>25</v>
      </c>
      <c r="J20" s="112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">
        <v>31</v>
      </c>
      <c r="F21" s="33"/>
      <c r="G21" s="33"/>
      <c r="H21" s="33"/>
      <c r="I21" s="111" t="s">
        <v>27</v>
      </c>
      <c r="J21" s="112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33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34</v>
      </c>
      <c r="F24" s="33"/>
      <c r="G24" s="33"/>
      <c r="H24" s="33"/>
      <c r="I24" s="111" t="s">
        <v>27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35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0" t="s">
        <v>1</v>
      </c>
      <c r="F27" s="280"/>
      <c r="G27" s="280"/>
      <c r="H27" s="280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36</v>
      </c>
      <c r="E30" s="33"/>
      <c r="F30" s="33"/>
      <c r="G30" s="33"/>
      <c r="H30" s="33"/>
      <c r="I30" s="33"/>
      <c r="J30" s="119">
        <f>ROUND(J125,2)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38</v>
      </c>
      <c r="G32" s="33"/>
      <c r="H32" s="33"/>
      <c r="I32" s="120" t="s">
        <v>37</v>
      </c>
      <c r="J32" s="120" t="s">
        <v>39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40</v>
      </c>
      <c r="E33" s="111" t="s">
        <v>41</v>
      </c>
      <c r="F33" s="122">
        <f>ROUND((SUM(BE125:BE276)),2)</f>
        <v>0</v>
      </c>
      <c r="G33" s="33"/>
      <c r="H33" s="33"/>
      <c r="I33" s="123">
        <v>0.21</v>
      </c>
      <c r="J33" s="122">
        <f>ROUND(((SUM(BE125:BE276))*I33),2)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42</v>
      </c>
      <c r="F34" s="122">
        <f>ROUND((SUM(BF125:BF276)),2)</f>
        <v>0</v>
      </c>
      <c r="G34" s="33"/>
      <c r="H34" s="33"/>
      <c r="I34" s="123">
        <v>0.15</v>
      </c>
      <c r="J34" s="122">
        <f>ROUND(((SUM(BF125:BF276))*I34),2)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43</v>
      </c>
      <c r="F35" s="122">
        <f>ROUND((SUM(BG125:BG276)),2)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44</v>
      </c>
      <c r="F36" s="122">
        <f>ROUND((SUM(BH125:BH276)),2)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45</v>
      </c>
      <c r="F37" s="122">
        <f>ROUND((SUM(BI125:BI276)),2)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46</v>
      </c>
      <c r="E39" s="126"/>
      <c r="F39" s="126"/>
      <c r="G39" s="127" t="s">
        <v>47</v>
      </c>
      <c r="H39" s="128" t="s">
        <v>48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1" t="str">
        <f>E7</f>
        <v>II/116 před obcí Karlštejn, nestabilní skalní masiv - Opěrná zeď</v>
      </c>
      <c r="F85" s="282"/>
      <c r="G85" s="282"/>
      <c r="H85" s="282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91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52" t="str">
        <f>E9</f>
        <v>KAR204-1 - SO 204 - Opěrná zeď</v>
      </c>
      <c r="F87" s="283"/>
      <c r="G87" s="283"/>
      <c r="H87" s="28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Karlštejn</v>
      </c>
      <c r="G89" s="35"/>
      <c r="H89" s="35"/>
      <c r="I89" s="28" t="s">
        <v>22</v>
      </c>
      <c r="J89" s="65" t="str">
        <f>IF(J12="","",J12)</f>
        <v>11. 8. 2022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Krajská správa a údržba silnic Středočeského kraje</v>
      </c>
      <c r="G91" s="35"/>
      <c r="H91" s="35"/>
      <c r="I91" s="28" t="s">
        <v>30</v>
      </c>
      <c r="J91" s="31" t="str">
        <f>E21</f>
        <v>GeoTec-GS, a.s.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33</v>
      </c>
      <c r="J92" s="31" t="str">
        <f>E24</f>
        <v>Ing. Komárek Martin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94</v>
      </c>
      <c r="D94" s="143"/>
      <c r="E94" s="143"/>
      <c r="F94" s="143"/>
      <c r="G94" s="143"/>
      <c r="H94" s="143"/>
      <c r="I94" s="143"/>
      <c r="J94" s="144" t="s">
        <v>95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96</v>
      </c>
      <c r="D96" s="35"/>
      <c r="E96" s="35"/>
      <c r="F96" s="35"/>
      <c r="G96" s="35"/>
      <c r="H96" s="35"/>
      <c r="I96" s="35"/>
      <c r="J96" s="83">
        <f>J125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97</v>
      </c>
    </row>
    <row r="97" spans="2:12" s="9" customFormat="1" ht="24.95" customHeight="1">
      <c r="B97" s="146"/>
      <c r="C97" s="147"/>
      <c r="D97" s="148" t="s">
        <v>98</v>
      </c>
      <c r="E97" s="149"/>
      <c r="F97" s="149"/>
      <c r="G97" s="149"/>
      <c r="H97" s="149"/>
      <c r="I97" s="149"/>
      <c r="J97" s="150">
        <f>J126</f>
        <v>0</v>
      </c>
      <c r="K97" s="147"/>
      <c r="L97" s="151"/>
    </row>
    <row r="98" spans="2:12" s="10" customFormat="1" ht="19.9" customHeight="1">
      <c r="B98" s="152"/>
      <c r="C98" s="153"/>
      <c r="D98" s="154" t="s">
        <v>99</v>
      </c>
      <c r="E98" s="155"/>
      <c r="F98" s="155"/>
      <c r="G98" s="155"/>
      <c r="H98" s="155"/>
      <c r="I98" s="155"/>
      <c r="J98" s="156">
        <f>J140</f>
        <v>0</v>
      </c>
      <c r="K98" s="153"/>
      <c r="L98" s="157"/>
    </row>
    <row r="99" spans="2:12" s="10" customFormat="1" ht="19.9" customHeight="1">
      <c r="B99" s="152"/>
      <c r="C99" s="153"/>
      <c r="D99" s="154" t="s">
        <v>100</v>
      </c>
      <c r="E99" s="155"/>
      <c r="F99" s="155"/>
      <c r="G99" s="155"/>
      <c r="H99" s="155"/>
      <c r="I99" s="155"/>
      <c r="J99" s="156">
        <f>J157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101</v>
      </c>
      <c r="E100" s="155"/>
      <c r="F100" s="155"/>
      <c r="G100" s="155"/>
      <c r="H100" s="155"/>
      <c r="I100" s="155"/>
      <c r="J100" s="156">
        <f>J174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102</v>
      </c>
      <c r="E101" s="155"/>
      <c r="F101" s="155"/>
      <c r="G101" s="155"/>
      <c r="H101" s="155"/>
      <c r="I101" s="155"/>
      <c r="J101" s="156">
        <f>J195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103</v>
      </c>
      <c r="E102" s="155"/>
      <c r="F102" s="155"/>
      <c r="G102" s="155"/>
      <c r="H102" s="155"/>
      <c r="I102" s="155"/>
      <c r="J102" s="156">
        <f>J234</f>
        <v>0</v>
      </c>
      <c r="K102" s="153"/>
      <c r="L102" s="157"/>
    </row>
    <row r="103" spans="2:12" s="10" customFormat="1" ht="19.9" customHeight="1">
      <c r="B103" s="152"/>
      <c r="C103" s="153"/>
      <c r="D103" s="154" t="s">
        <v>104</v>
      </c>
      <c r="E103" s="155"/>
      <c r="F103" s="155"/>
      <c r="G103" s="155"/>
      <c r="H103" s="155"/>
      <c r="I103" s="155"/>
      <c r="J103" s="156">
        <f>J243</f>
        <v>0</v>
      </c>
      <c r="K103" s="153"/>
      <c r="L103" s="157"/>
    </row>
    <row r="104" spans="2:12" s="10" customFormat="1" ht="19.9" customHeight="1">
      <c r="B104" s="152"/>
      <c r="C104" s="153"/>
      <c r="D104" s="154" t="s">
        <v>105</v>
      </c>
      <c r="E104" s="155"/>
      <c r="F104" s="155"/>
      <c r="G104" s="155"/>
      <c r="H104" s="155"/>
      <c r="I104" s="155"/>
      <c r="J104" s="156">
        <f>J248</f>
        <v>0</v>
      </c>
      <c r="K104" s="153"/>
      <c r="L104" s="157"/>
    </row>
    <row r="105" spans="2:12" s="9" customFormat="1" ht="24.95" customHeight="1">
      <c r="B105" s="146"/>
      <c r="C105" s="147"/>
      <c r="D105" s="148" t="s">
        <v>106</v>
      </c>
      <c r="E105" s="149"/>
      <c r="F105" s="149"/>
      <c r="G105" s="149"/>
      <c r="H105" s="149"/>
      <c r="I105" s="149"/>
      <c r="J105" s="150">
        <f>J257</f>
        <v>0</v>
      </c>
      <c r="K105" s="147"/>
      <c r="L105" s="151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107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281" t="str">
        <f>E7</f>
        <v>II/116 před obcí Karlštejn, nestabilní skalní masiv - Opěrná zeď</v>
      </c>
      <c r="F115" s="282"/>
      <c r="G115" s="282"/>
      <c r="H115" s="282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91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5"/>
      <c r="D117" s="35"/>
      <c r="E117" s="252" t="str">
        <f>E9</f>
        <v>KAR204-1 - SO 204 - Opěrná zeď</v>
      </c>
      <c r="F117" s="283"/>
      <c r="G117" s="283"/>
      <c r="H117" s="283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20</v>
      </c>
      <c r="D119" s="35"/>
      <c r="E119" s="35"/>
      <c r="F119" s="26" t="str">
        <f>F12</f>
        <v>Karlštejn</v>
      </c>
      <c r="G119" s="35"/>
      <c r="H119" s="35"/>
      <c r="I119" s="28" t="s">
        <v>22</v>
      </c>
      <c r="J119" s="65" t="str">
        <f>IF(J12="","",J12)</f>
        <v>11. 8. 2022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24</v>
      </c>
      <c r="D121" s="35"/>
      <c r="E121" s="35"/>
      <c r="F121" s="26" t="str">
        <f>E15</f>
        <v>Krajská správa a údržba silnic Středočeského kraje</v>
      </c>
      <c r="G121" s="35"/>
      <c r="H121" s="35"/>
      <c r="I121" s="28" t="s">
        <v>30</v>
      </c>
      <c r="J121" s="31" t="str">
        <f>E21</f>
        <v>GeoTec-GS, a.s.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28</v>
      </c>
      <c r="D122" s="35"/>
      <c r="E122" s="35"/>
      <c r="F122" s="26" t="str">
        <f>IF(E18="","",E18)</f>
        <v>Vyplň údaj</v>
      </c>
      <c r="G122" s="35"/>
      <c r="H122" s="35"/>
      <c r="I122" s="28" t="s">
        <v>33</v>
      </c>
      <c r="J122" s="31" t="str">
        <f>E24</f>
        <v>Ing. Komárek Martin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58"/>
      <c r="B124" s="159"/>
      <c r="C124" s="160" t="s">
        <v>108</v>
      </c>
      <c r="D124" s="161" t="s">
        <v>61</v>
      </c>
      <c r="E124" s="161" t="s">
        <v>57</v>
      </c>
      <c r="F124" s="161" t="s">
        <v>58</v>
      </c>
      <c r="G124" s="161" t="s">
        <v>109</v>
      </c>
      <c r="H124" s="161" t="s">
        <v>110</v>
      </c>
      <c r="I124" s="161" t="s">
        <v>111</v>
      </c>
      <c r="J124" s="161" t="s">
        <v>95</v>
      </c>
      <c r="K124" s="162" t="s">
        <v>112</v>
      </c>
      <c r="L124" s="163"/>
      <c r="M124" s="74" t="s">
        <v>1</v>
      </c>
      <c r="N124" s="75" t="s">
        <v>40</v>
      </c>
      <c r="O124" s="75" t="s">
        <v>113</v>
      </c>
      <c r="P124" s="75" t="s">
        <v>114</v>
      </c>
      <c r="Q124" s="75" t="s">
        <v>115</v>
      </c>
      <c r="R124" s="75" t="s">
        <v>116</v>
      </c>
      <c r="S124" s="75" t="s">
        <v>117</v>
      </c>
      <c r="T124" s="76" t="s">
        <v>118</v>
      </c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</row>
    <row r="125" spans="1:63" s="2" customFormat="1" ht="22.9" customHeight="1">
      <c r="A125" s="33"/>
      <c r="B125" s="34"/>
      <c r="C125" s="81" t="s">
        <v>119</v>
      </c>
      <c r="D125" s="35"/>
      <c r="E125" s="35"/>
      <c r="F125" s="35"/>
      <c r="G125" s="35"/>
      <c r="H125" s="35"/>
      <c r="I125" s="35"/>
      <c r="J125" s="164">
        <f>BK125</f>
        <v>0</v>
      </c>
      <c r="K125" s="35"/>
      <c r="L125" s="38"/>
      <c r="M125" s="77"/>
      <c r="N125" s="165"/>
      <c r="O125" s="78"/>
      <c r="P125" s="166">
        <f>P126+P257</f>
        <v>0</v>
      </c>
      <c r="Q125" s="78"/>
      <c r="R125" s="166">
        <f>R126+R257</f>
        <v>0</v>
      </c>
      <c r="S125" s="78"/>
      <c r="T125" s="167">
        <f>T126+T257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75</v>
      </c>
      <c r="AU125" s="16" t="s">
        <v>97</v>
      </c>
      <c r="BK125" s="168">
        <f>BK126+BK257</f>
        <v>0</v>
      </c>
    </row>
    <row r="126" spans="2:63" s="12" customFormat="1" ht="25.9" customHeight="1">
      <c r="B126" s="169"/>
      <c r="C126" s="170"/>
      <c r="D126" s="171" t="s">
        <v>75</v>
      </c>
      <c r="E126" s="172" t="s">
        <v>76</v>
      </c>
      <c r="F126" s="172" t="s">
        <v>120</v>
      </c>
      <c r="G126" s="170"/>
      <c r="H126" s="170"/>
      <c r="I126" s="173"/>
      <c r="J126" s="174">
        <f>BK126</f>
        <v>0</v>
      </c>
      <c r="K126" s="170"/>
      <c r="L126" s="175"/>
      <c r="M126" s="176"/>
      <c r="N126" s="177"/>
      <c r="O126" s="177"/>
      <c r="P126" s="178">
        <f>P127+SUM(P128:P140)+P157+P174+P195+P234+P243+P248</f>
        <v>0</v>
      </c>
      <c r="Q126" s="177"/>
      <c r="R126" s="178">
        <f>R127+SUM(R128:R140)+R157+R174+R195+R234+R243+R248</f>
        <v>0</v>
      </c>
      <c r="S126" s="177"/>
      <c r="T126" s="179">
        <f>T127+SUM(T128:T140)+T157+T174+T195+T234+T243+T248</f>
        <v>0</v>
      </c>
      <c r="AR126" s="180" t="s">
        <v>84</v>
      </c>
      <c r="AT126" s="181" t="s">
        <v>75</v>
      </c>
      <c r="AU126" s="181" t="s">
        <v>76</v>
      </c>
      <c r="AY126" s="180" t="s">
        <v>121</v>
      </c>
      <c r="BK126" s="182">
        <f>BK127+SUM(BK128:BK140)+BK157+BK174+BK195+BK234+BK243+BK248</f>
        <v>0</v>
      </c>
    </row>
    <row r="127" spans="1:65" s="2" customFormat="1" ht="16.5" customHeight="1">
      <c r="A127" s="33"/>
      <c r="B127" s="34"/>
      <c r="C127" s="183" t="s">
        <v>84</v>
      </c>
      <c r="D127" s="183" t="s">
        <v>122</v>
      </c>
      <c r="E127" s="184" t="s">
        <v>123</v>
      </c>
      <c r="F127" s="185" t="s">
        <v>124</v>
      </c>
      <c r="G127" s="186" t="s">
        <v>125</v>
      </c>
      <c r="H127" s="187">
        <v>89.2</v>
      </c>
      <c r="I127" s="188"/>
      <c r="J127" s="189">
        <f>ROUND(I127*H127,2)</f>
        <v>0</v>
      </c>
      <c r="K127" s="185" t="s">
        <v>1</v>
      </c>
      <c r="L127" s="38"/>
      <c r="M127" s="190" t="s">
        <v>1</v>
      </c>
      <c r="N127" s="191" t="s">
        <v>41</v>
      </c>
      <c r="O127" s="70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4" t="s">
        <v>126</v>
      </c>
      <c r="AT127" s="194" t="s">
        <v>122</v>
      </c>
      <c r="AU127" s="194" t="s">
        <v>84</v>
      </c>
      <c r="AY127" s="16" t="s">
        <v>121</v>
      </c>
      <c r="BE127" s="195">
        <f>IF(N127="základní",J127,0)</f>
        <v>0</v>
      </c>
      <c r="BF127" s="195">
        <f>IF(N127="snížená",J127,0)</f>
        <v>0</v>
      </c>
      <c r="BG127" s="195">
        <f>IF(N127="zákl. přenesená",J127,0)</f>
        <v>0</v>
      </c>
      <c r="BH127" s="195">
        <f>IF(N127="sníž. přenesená",J127,0)</f>
        <v>0</v>
      </c>
      <c r="BI127" s="195">
        <f>IF(N127="nulová",J127,0)</f>
        <v>0</v>
      </c>
      <c r="BJ127" s="16" t="s">
        <v>84</v>
      </c>
      <c r="BK127" s="195">
        <f>ROUND(I127*H127,2)</f>
        <v>0</v>
      </c>
      <c r="BL127" s="16" t="s">
        <v>126</v>
      </c>
      <c r="BM127" s="194" t="s">
        <v>127</v>
      </c>
    </row>
    <row r="128" spans="1:47" s="2" customFormat="1" ht="11.25">
      <c r="A128" s="33"/>
      <c r="B128" s="34"/>
      <c r="C128" s="35"/>
      <c r="D128" s="196" t="s">
        <v>128</v>
      </c>
      <c r="E128" s="35"/>
      <c r="F128" s="197" t="s">
        <v>124</v>
      </c>
      <c r="G128" s="35"/>
      <c r="H128" s="35"/>
      <c r="I128" s="198"/>
      <c r="J128" s="35"/>
      <c r="K128" s="35"/>
      <c r="L128" s="38"/>
      <c r="M128" s="199"/>
      <c r="N128" s="200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128</v>
      </c>
      <c r="AU128" s="16" t="s">
        <v>84</v>
      </c>
    </row>
    <row r="129" spans="1:47" s="2" customFormat="1" ht="19.5">
      <c r="A129" s="33"/>
      <c r="B129" s="34"/>
      <c r="C129" s="35"/>
      <c r="D129" s="196" t="s">
        <v>129</v>
      </c>
      <c r="E129" s="35"/>
      <c r="F129" s="201" t="s">
        <v>130</v>
      </c>
      <c r="G129" s="35"/>
      <c r="H129" s="35"/>
      <c r="I129" s="198"/>
      <c r="J129" s="35"/>
      <c r="K129" s="35"/>
      <c r="L129" s="38"/>
      <c r="M129" s="199"/>
      <c r="N129" s="200"/>
      <c r="O129" s="70"/>
      <c r="P129" s="70"/>
      <c r="Q129" s="70"/>
      <c r="R129" s="70"/>
      <c r="S129" s="70"/>
      <c r="T129" s="71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129</v>
      </c>
      <c r="AU129" s="16" t="s">
        <v>84</v>
      </c>
    </row>
    <row r="130" spans="1:65" s="2" customFormat="1" ht="21.75" customHeight="1">
      <c r="A130" s="33"/>
      <c r="B130" s="34"/>
      <c r="C130" s="183" t="s">
        <v>86</v>
      </c>
      <c r="D130" s="183" t="s">
        <v>122</v>
      </c>
      <c r="E130" s="184" t="s">
        <v>131</v>
      </c>
      <c r="F130" s="185" t="s">
        <v>132</v>
      </c>
      <c r="G130" s="186" t="s">
        <v>133</v>
      </c>
      <c r="H130" s="187">
        <v>24.225</v>
      </c>
      <c r="I130" s="188"/>
      <c r="J130" s="189">
        <f>ROUND(I130*H130,2)</f>
        <v>0</v>
      </c>
      <c r="K130" s="185" t="s">
        <v>1</v>
      </c>
      <c r="L130" s="38"/>
      <c r="M130" s="190" t="s">
        <v>1</v>
      </c>
      <c r="N130" s="191" t="s">
        <v>41</v>
      </c>
      <c r="O130" s="70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4" t="s">
        <v>126</v>
      </c>
      <c r="AT130" s="194" t="s">
        <v>122</v>
      </c>
      <c r="AU130" s="194" t="s">
        <v>84</v>
      </c>
      <c r="AY130" s="16" t="s">
        <v>121</v>
      </c>
      <c r="BE130" s="195">
        <f>IF(N130="základní",J130,0)</f>
        <v>0</v>
      </c>
      <c r="BF130" s="195">
        <f>IF(N130="snížená",J130,0)</f>
        <v>0</v>
      </c>
      <c r="BG130" s="195">
        <f>IF(N130="zákl. přenesená",J130,0)</f>
        <v>0</v>
      </c>
      <c r="BH130" s="195">
        <f>IF(N130="sníž. přenesená",J130,0)</f>
        <v>0</v>
      </c>
      <c r="BI130" s="195">
        <f>IF(N130="nulová",J130,0)</f>
        <v>0</v>
      </c>
      <c r="BJ130" s="16" t="s">
        <v>84</v>
      </c>
      <c r="BK130" s="195">
        <f>ROUND(I130*H130,2)</f>
        <v>0</v>
      </c>
      <c r="BL130" s="16" t="s">
        <v>126</v>
      </c>
      <c r="BM130" s="194" t="s">
        <v>134</v>
      </c>
    </row>
    <row r="131" spans="1:47" s="2" customFormat="1" ht="11.25">
      <c r="A131" s="33"/>
      <c r="B131" s="34"/>
      <c r="C131" s="35"/>
      <c r="D131" s="196" t="s">
        <v>128</v>
      </c>
      <c r="E131" s="35"/>
      <c r="F131" s="197" t="s">
        <v>124</v>
      </c>
      <c r="G131" s="35"/>
      <c r="H131" s="35"/>
      <c r="I131" s="198"/>
      <c r="J131" s="35"/>
      <c r="K131" s="35"/>
      <c r="L131" s="38"/>
      <c r="M131" s="199"/>
      <c r="N131" s="200"/>
      <c r="O131" s="70"/>
      <c r="P131" s="70"/>
      <c r="Q131" s="70"/>
      <c r="R131" s="70"/>
      <c r="S131" s="70"/>
      <c r="T131" s="71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128</v>
      </c>
      <c r="AU131" s="16" t="s">
        <v>84</v>
      </c>
    </row>
    <row r="132" spans="1:47" s="2" customFormat="1" ht="29.25">
      <c r="A132" s="33"/>
      <c r="B132" s="34"/>
      <c r="C132" s="35"/>
      <c r="D132" s="196" t="s">
        <v>135</v>
      </c>
      <c r="E132" s="35"/>
      <c r="F132" s="201" t="s">
        <v>136</v>
      </c>
      <c r="G132" s="35"/>
      <c r="H132" s="35"/>
      <c r="I132" s="198"/>
      <c r="J132" s="35"/>
      <c r="K132" s="35"/>
      <c r="L132" s="38"/>
      <c r="M132" s="199"/>
      <c r="N132" s="200"/>
      <c r="O132" s="70"/>
      <c r="P132" s="70"/>
      <c r="Q132" s="70"/>
      <c r="R132" s="70"/>
      <c r="S132" s="70"/>
      <c r="T132" s="7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135</v>
      </c>
      <c r="AU132" s="16" t="s">
        <v>84</v>
      </c>
    </row>
    <row r="133" spans="1:47" s="2" customFormat="1" ht="29.25">
      <c r="A133" s="33"/>
      <c r="B133" s="34"/>
      <c r="C133" s="35"/>
      <c r="D133" s="196" t="s">
        <v>129</v>
      </c>
      <c r="E133" s="35"/>
      <c r="F133" s="201" t="s">
        <v>137</v>
      </c>
      <c r="G133" s="35"/>
      <c r="H133" s="35"/>
      <c r="I133" s="198"/>
      <c r="J133" s="35"/>
      <c r="K133" s="35"/>
      <c r="L133" s="38"/>
      <c r="M133" s="199"/>
      <c r="N133" s="200"/>
      <c r="O133" s="70"/>
      <c r="P133" s="70"/>
      <c r="Q133" s="70"/>
      <c r="R133" s="70"/>
      <c r="S133" s="70"/>
      <c r="T133" s="71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129</v>
      </c>
      <c r="AU133" s="16" t="s">
        <v>84</v>
      </c>
    </row>
    <row r="134" spans="2:51" s="13" customFormat="1" ht="11.25">
      <c r="B134" s="202"/>
      <c r="C134" s="203"/>
      <c r="D134" s="196" t="s">
        <v>138</v>
      </c>
      <c r="E134" s="203"/>
      <c r="F134" s="204" t="s">
        <v>139</v>
      </c>
      <c r="G134" s="203"/>
      <c r="H134" s="205">
        <v>24.225</v>
      </c>
      <c r="I134" s="206"/>
      <c r="J134" s="203"/>
      <c r="K134" s="203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138</v>
      </c>
      <c r="AU134" s="211" t="s">
        <v>84</v>
      </c>
      <c r="AV134" s="13" t="s">
        <v>86</v>
      </c>
      <c r="AW134" s="13" t="s">
        <v>4</v>
      </c>
      <c r="AX134" s="13" t="s">
        <v>84</v>
      </c>
      <c r="AY134" s="211" t="s">
        <v>121</v>
      </c>
    </row>
    <row r="135" spans="1:65" s="2" customFormat="1" ht="16.5" customHeight="1">
      <c r="A135" s="33"/>
      <c r="B135" s="34"/>
      <c r="C135" s="183" t="s">
        <v>140</v>
      </c>
      <c r="D135" s="183" t="s">
        <v>122</v>
      </c>
      <c r="E135" s="184" t="s">
        <v>141</v>
      </c>
      <c r="F135" s="185" t="s">
        <v>142</v>
      </c>
      <c r="G135" s="186" t="s">
        <v>133</v>
      </c>
      <c r="H135" s="187">
        <v>6.48</v>
      </c>
      <c r="I135" s="188"/>
      <c r="J135" s="189">
        <f>ROUND(I135*H135,2)</f>
        <v>0</v>
      </c>
      <c r="K135" s="185" t="s">
        <v>1</v>
      </c>
      <c r="L135" s="38"/>
      <c r="M135" s="190" t="s">
        <v>1</v>
      </c>
      <c r="N135" s="191" t="s">
        <v>41</v>
      </c>
      <c r="O135" s="70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4" t="s">
        <v>126</v>
      </c>
      <c r="AT135" s="194" t="s">
        <v>122</v>
      </c>
      <c r="AU135" s="194" t="s">
        <v>84</v>
      </c>
      <c r="AY135" s="16" t="s">
        <v>121</v>
      </c>
      <c r="BE135" s="195">
        <f>IF(N135="základní",J135,0)</f>
        <v>0</v>
      </c>
      <c r="BF135" s="195">
        <f>IF(N135="snížená",J135,0)</f>
        <v>0</v>
      </c>
      <c r="BG135" s="195">
        <f>IF(N135="zákl. přenesená",J135,0)</f>
        <v>0</v>
      </c>
      <c r="BH135" s="195">
        <f>IF(N135="sníž. přenesená",J135,0)</f>
        <v>0</v>
      </c>
      <c r="BI135" s="195">
        <f>IF(N135="nulová",J135,0)</f>
        <v>0</v>
      </c>
      <c r="BJ135" s="16" t="s">
        <v>84</v>
      </c>
      <c r="BK135" s="195">
        <f>ROUND(I135*H135,2)</f>
        <v>0</v>
      </c>
      <c r="BL135" s="16" t="s">
        <v>126</v>
      </c>
      <c r="BM135" s="194" t="s">
        <v>143</v>
      </c>
    </row>
    <row r="136" spans="1:47" s="2" customFormat="1" ht="11.25">
      <c r="A136" s="33"/>
      <c r="B136" s="34"/>
      <c r="C136" s="35"/>
      <c r="D136" s="196" t="s">
        <v>128</v>
      </c>
      <c r="E136" s="35"/>
      <c r="F136" s="197" t="s">
        <v>124</v>
      </c>
      <c r="G136" s="35"/>
      <c r="H136" s="35"/>
      <c r="I136" s="198"/>
      <c r="J136" s="35"/>
      <c r="K136" s="35"/>
      <c r="L136" s="38"/>
      <c r="M136" s="199"/>
      <c r="N136" s="200"/>
      <c r="O136" s="70"/>
      <c r="P136" s="70"/>
      <c r="Q136" s="70"/>
      <c r="R136" s="70"/>
      <c r="S136" s="70"/>
      <c r="T136" s="71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128</v>
      </c>
      <c r="AU136" s="16" t="s">
        <v>84</v>
      </c>
    </row>
    <row r="137" spans="1:47" s="2" customFormat="1" ht="29.25">
      <c r="A137" s="33"/>
      <c r="B137" s="34"/>
      <c r="C137" s="35"/>
      <c r="D137" s="196" t="s">
        <v>135</v>
      </c>
      <c r="E137" s="35"/>
      <c r="F137" s="201" t="s">
        <v>136</v>
      </c>
      <c r="G137" s="35"/>
      <c r="H137" s="35"/>
      <c r="I137" s="198"/>
      <c r="J137" s="35"/>
      <c r="K137" s="35"/>
      <c r="L137" s="38"/>
      <c r="M137" s="199"/>
      <c r="N137" s="200"/>
      <c r="O137" s="70"/>
      <c r="P137" s="70"/>
      <c r="Q137" s="70"/>
      <c r="R137" s="70"/>
      <c r="S137" s="70"/>
      <c r="T137" s="71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135</v>
      </c>
      <c r="AU137" s="16" t="s">
        <v>84</v>
      </c>
    </row>
    <row r="138" spans="1:47" s="2" customFormat="1" ht="29.25">
      <c r="A138" s="33"/>
      <c r="B138" s="34"/>
      <c r="C138" s="35"/>
      <c r="D138" s="196" t="s">
        <v>129</v>
      </c>
      <c r="E138" s="35"/>
      <c r="F138" s="201" t="s">
        <v>144</v>
      </c>
      <c r="G138" s="35"/>
      <c r="H138" s="35"/>
      <c r="I138" s="198"/>
      <c r="J138" s="35"/>
      <c r="K138" s="35"/>
      <c r="L138" s="38"/>
      <c r="M138" s="199"/>
      <c r="N138" s="200"/>
      <c r="O138" s="70"/>
      <c r="P138" s="70"/>
      <c r="Q138" s="70"/>
      <c r="R138" s="70"/>
      <c r="S138" s="70"/>
      <c r="T138" s="71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129</v>
      </c>
      <c r="AU138" s="16" t="s">
        <v>84</v>
      </c>
    </row>
    <row r="139" spans="2:51" s="13" customFormat="1" ht="11.25">
      <c r="B139" s="202"/>
      <c r="C139" s="203"/>
      <c r="D139" s="196" t="s">
        <v>138</v>
      </c>
      <c r="E139" s="203"/>
      <c r="F139" s="204" t="s">
        <v>145</v>
      </c>
      <c r="G139" s="203"/>
      <c r="H139" s="205">
        <v>6.48</v>
      </c>
      <c r="I139" s="206"/>
      <c r="J139" s="203"/>
      <c r="K139" s="203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138</v>
      </c>
      <c r="AU139" s="211" t="s">
        <v>84</v>
      </c>
      <c r="AV139" s="13" t="s">
        <v>86</v>
      </c>
      <c r="AW139" s="13" t="s">
        <v>4</v>
      </c>
      <c r="AX139" s="13" t="s">
        <v>84</v>
      </c>
      <c r="AY139" s="211" t="s">
        <v>121</v>
      </c>
    </row>
    <row r="140" spans="2:63" s="12" customFormat="1" ht="22.9" customHeight="1">
      <c r="B140" s="169"/>
      <c r="C140" s="170"/>
      <c r="D140" s="171" t="s">
        <v>75</v>
      </c>
      <c r="E140" s="212" t="s">
        <v>86</v>
      </c>
      <c r="F140" s="212" t="s">
        <v>146</v>
      </c>
      <c r="G140" s="170"/>
      <c r="H140" s="170"/>
      <c r="I140" s="173"/>
      <c r="J140" s="213">
        <f>BK140</f>
        <v>0</v>
      </c>
      <c r="K140" s="170"/>
      <c r="L140" s="175"/>
      <c r="M140" s="176"/>
      <c r="N140" s="177"/>
      <c r="O140" s="177"/>
      <c r="P140" s="178">
        <f>SUM(P141:P156)</f>
        <v>0</v>
      </c>
      <c r="Q140" s="177"/>
      <c r="R140" s="178">
        <f>SUM(R141:R156)</f>
        <v>0</v>
      </c>
      <c r="S140" s="177"/>
      <c r="T140" s="179">
        <f>SUM(T141:T156)</f>
        <v>0</v>
      </c>
      <c r="AR140" s="180" t="s">
        <v>84</v>
      </c>
      <c r="AT140" s="181" t="s">
        <v>75</v>
      </c>
      <c r="AU140" s="181" t="s">
        <v>84</v>
      </c>
      <c r="AY140" s="180" t="s">
        <v>121</v>
      </c>
      <c r="BK140" s="182">
        <f>SUM(BK141:BK156)</f>
        <v>0</v>
      </c>
    </row>
    <row r="141" spans="1:65" s="2" customFormat="1" ht="16.5" customHeight="1">
      <c r="A141" s="33"/>
      <c r="B141" s="34"/>
      <c r="C141" s="183" t="s">
        <v>147</v>
      </c>
      <c r="D141" s="183" t="s">
        <v>122</v>
      </c>
      <c r="E141" s="184" t="s">
        <v>148</v>
      </c>
      <c r="F141" s="185" t="s">
        <v>149</v>
      </c>
      <c r="G141" s="186" t="s">
        <v>125</v>
      </c>
      <c r="H141" s="187">
        <v>4.5</v>
      </c>
      <c r="I141" s="188"/>
      <c r="J141" s="189">
        <f>ROUND(I141*H141,2)</f>
        <v>0</v>
      </c>
      <c r="K141" s="185" t="s">
        <v>1</v>
      </c>
      <c r="L141" s="38"/>
      <c r="M141" s="190" t="s">
        <v>1</v>
      </c>
      <c r="N141" s="191" t="s">
        <v>41</v>
      </c>
      <c r="O141" s="70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4" t="s">
        <v>147</v>
      </c>
      <c r="AT141" s="194" t="s">
        <v>122</v>
      </c>
      <c r="AU141" s="194" t="s">
        <v>86</v>
      </c>
      <c r="AY141" s="16" t="s">
        <v>121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6" t="s">
        <v>84</v>
      </c>
      <c r="BK141" s="195">
        <f>ROUND(I141*H141,2)</f>
        <v>0</v>
      </c>
      <c r="BL141" s="16" t="s">
        <v>147</v>
      </c>
      <c r="BM141" s="194" t="s">
        <v>150</v>
      </c>
    </row>
    <row r="142" spans="1:47" s="2" customFormat="1" ht="11.25">
      <c r="A142" s="33"/>
      <c r="B142" s="34"/>
      <c r="C142" s="35"/>
      <c r="D142" s="196" t="s">
        <v>128</v>
      </c>
      <c r="E142" s="35"/>
      <c r="F142" s="197" t="s">
        <v>149</v>
      </c>
      <c r="G142" s="35"/>
      <c r="H142" s="35"/>
      <c r="I142" s="198"/>
      <c r="J142" s="35"/>
      <c r="K142" s="35"/>
      <c r="L142" s="38"/>
      <c r="M142" s="199"/>
      <c r="N142" s="200"/>
      <c r="O142" s="70"/>
      <c r="P142" s="70"/>
      <c r="Q142" s="70"/>
      <c r="R142" s="70"/>
      <c r="S142" s="70"/>
      <c r="T142" s="71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128</v>
      </c>
      <c r="AU142" s="16" t="s">
        <v>86</v>
      </c>
    </row>
    <row r="143" spans="1:47" s="2" customFormat="1" ht="39">
      <c r="A143" s="33"/>
      <c r="B143" s="34"/>
      <c r="C143" s="35"/>
      <c r="D143" s="196" t="s">
        <v>129</v>
      </c>
      <c r="E143" s="35"/>
      <c r="F143" s="201" t="s">
        <v>151</v>
      </c>
      <c r="G143" s="35"/>
      <c r="H143" s="35"/>
      <c r="I143" s="198"/>
      <c r="J143" s="35"/>
      <c r="K143" s="35"/>
      <c r="L143" s="38"/>
      <c r="M143" s="199"/>
      <c r="N143" s="200"/>
      <c r="O143" s="70"/>
      <c r="P143" s="70"/>
      <c r="Q143" s="70"/>
      <c r="R143" s="70"/>
      <c r="S143" s="70"/>
      <c r="T143" s="71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129</v>
      </c>
      <c r="AU143" s="16" t="s">
        <v>86</v>
      </c>
    </row>
    <row r="144" spans="2:51" s="13" customFormat="1" ht="11.25">
      <c r="B144" s="202"/>
      <c r="C144" s="203"/>
      <c r="D144" s="196" t="s">
        <v>138</v>
      </c>
      <c r="E144" s="214" t="s">
        <v>1</v>
      </c>
      <c r="F144" s="204" t="s">
        <v>152</v>
      </c>
      <c r="G144" s="203"/>
      <c r="H144" s="205">
        <v>4.5</v>
      </c>
      <c r="I144" s="206"/>
      <c r="J144" s="203"/>
      <c r="K144" s="203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138</v>
      </c>
      <c r="AU144" s="211" t="s">
        <v>86</v>
      </c>
      <c r="AV144" s="13" t="s">
        <v>86</v>
      </c>
      <c r="AW144" s="13" t="s">
        <v>32</v>
      </c>
      <c r="AX144" s="13" t="s">
        <v>84</v>
      </c>
      <c r="AY144" s="211" t="s">
        <v>121</v>
      </c>
    </row>
    <row r="145" spans="1:65" s="2" customFormat="1" ht="16.5" customHeight="1">
      <c r="A145" s="33"/>
      <c r="B145" s="34"/>
      <c r="C145" s="183" t="s">
        <v>153</v>
      </c>
      <c r="D145" s="183" t="s">
        <v>122</v>
      </c>
      <c r="E145" s="184" t="s">
        <v>154</v>
      </c>
      <c r="F145" s="185" t="s">
        <v>155</v>
      </c>
      <c r="G145" s="186" t="s">
        <v>133</v>
      </c>
      <c r="H145" s="187">
        <v>6.8</v>
      </c>
      <c r="I145" s="188"/>
      <c r="J145" s="189">
        <f>ROUND(I145*H145,2)</f>
        <v>0</v>
      </c>
      <c r="K145" s="185" t="s">
        <v>1</v>
      </c>
      <c r="L145" s="38"/>
      <c r="M145" s="190" t="s">
        <v>1</v>
      </c>
      <c r="N145" s="191" t="s">
        <v>41</v>
      </c>
      <c r="O145" s="70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4" t="s">
        <v>126</v>
      </c>
      <c r="AT145" s="194" t="s">
        <v>122</v>
      </c>
      <c r="AU145" s="194" t="s">
        <v>86</v>
      </c>
      <c r="AY145" s="16" t="s">
        <v>121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6" t="s">
        <v>84</v>
      </c>
      <c r="BK145" s="195">
        <f>ROUND(I145*H145,2)</f>
        <v>0</v>
      </c>
      <c r="BL145" s="16" t="s">
        <v>126</v>
      </c>
      <c r="BM145" s="194" t="s">
        <v>156</v>
      </c>
    </row>
    <row r="146" spans="1:47" s="2" customFormat="1" ht="11.25">
      <c r="A146" s="33"/>
      <c r="B146" s="34"/>
      <c r="C146" s="35"/>
      <c r="D146" s="196" t="s">
        <v>128</v>
      </c>
      <c r="E146" s="35"/>
      <c r="F146" s="197" t="s">
        <v>155</v>
      </c>
      <c r="G146" s="35"/>
      <c r="H146" s="35"/>
      <c r="I146" s="198"/>
      <c r="J146" s="35"/>
      <c r="K146" s="35"/>
      <c r="L146" s="38"/>
      <c r="M146" s="199"/>
      <c r="N146" s="200"/>
      <c r="O146" s="70"/>
      <c r="P146" s="70"/>
      <c r="Q146" s="70"/>
      <c r="R146" s="70"/>
      <c r="S146" s="70"/>
      <c r="T146" s="71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128</v>
      </c>
      <c r="AU146" s="16" t="s">
        <v>86</v>
      </c>
    </row>
    <row r="147" spans="1:47" s="2" customFormat="1" ht="29.25">
      <c r="A147" s="33"/>
      <c r="B147" s="34"/>
      <c r="C147" s="35"/>
      <c r="D147" s="196" t="s">
        <v>129</v>
      </c>
      <c r="E147" s="35"/>
      <c r="F147" s="201" t="s">
        <v>157</v>
      </c>
      <c r="G147" s="35"/>
      <c r="H147" s="35"/>
      <c r="I147" s="198"/>
      <c r="J147" s="35"/>
      <c r="K147" s="35"/>
      <c r="L147" s="38"/>
      <c r="M147" s="199"/>
      <c r="N147" s="200"/>
      <c r="O147" s="70"/>
      <c r="P147" s="70"/>
      <c r="Q147" s="70"/>
      <c r="R147" s="70"/>
      <c r="S147" s="70"/>
      <c r="T147" s="71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129</v>
      </c>
      <c r="AU147" s="16" t="s">
        <v>86</v>
      </c>
    </row>
    <row r="148" spans="2:51" s="13" customFormat="1" ht="11.25">
      <c r="B148" s="202"/>
      <c r="C148" s="203"/>
      <c r="D148" s="196" t="s">
        <v>138</v>
      </c>
      <c r="E148" s="214" t="s">
        <v>1</v>
      </c>
      <c r="F148" s="204" t="s">
        <v>158</v>
      </c>
      <c r="G148" s="203"/>
      <c r="H148" s="205">
        <v>6.8</v>
      </c>
      <c r="I148" s="206"/>
      <c r="J148" s="203"/>
      <c r="K148" s="203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138</v>
      </c>
      <c r="AU148" s="211" t="s">
        <v>86</v>
      </c>
      <c r="AV148" s="13" t="s">
        <v>86</v>
      </c>
      <c r="AW148" s="13" t="s">
        <v>32</v>
      </c>
      <c r="AX148" s="13" t="s">
        <v>84</v>
      </c>
      <c r="AY148" s="211" t="s">
        <v>121</v>
      </c>
    </row>
    <row r="149" spans="1:65" s="2" customFormat="1" ht="24.2" customHeight="1">
      <c r="A149" s="33"/>
      <c r="B149" s="34"/>
      <c r="C149" s="183" t="s">
        <v>159</v>
      </c>
      <c r="D149" s="183" t="s">
        <v>122</v>
      </c>
      <c r="E149" s="184" t="s">
        <v>160</v>
      </c>
      <c r="F149" s="185" t="s">
        <v>161</v>
      </c>
      <c r="G149" s="186" t="s">
        <v>162</v>
      </c>
      <c r="H149" s="187">
        <v>240</v>
      </c>
      <c r="I149" s="188"/>
      <c r="J149" s="189">
        <f>ROUND(I149*H149,2)</f>
        <v>0</v>
      </c>
      <c r="K149" s="185" t="s">
        <v>1</v>
      </c>
      <c r="L149" s="38"/>
      <c r="M149" s="190" t="s">
        <v>1</v>
      </c>
      <c r="N149" s="191" t="s">
        <v>41</v>
      </c>
      <c r="O149" s="70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4" t="s">
        <v>126</v>
      </c>
      <c r="AT149" s="194" t="s">
        <v>122</v>
      </c>
      <c r="AU149" s="194" t="s">
        <v>86</v>
      </c>
      <c r="AY149" s="16" t="s">
        <v>121</v>
      </c>
      <c r="BE149" s="195">
        <f>IF(N149="základní",J149,0)</f>
        <v>0</v>
      </c>
      <c r="BF149" s="195">
        <f>IF(N149="snížená",J149,0)</f>
        <v>0</v>
      </c>
      <c r="BG149" s="195">
        <f>IF(N149="zákl. přenesená",J149,0)</f>
        <v>0</v>
      </c>
      <c r="BH149" s="195">
        <f>IF(N149="sníž. přenesená",J149,0)</f>
        <v>0</v>
      </c>
      <c r="BI149" s="195">
        <f>IF(N149="nulová",J149,0)</f>
        <v>0</v>
      </c>
      <c r="BJ149" s="16" t="s">
        <v>84</v>
      </c>
      <c r="BK149" s="195">
        <f>ROUND(I149*H149,2)</f>
        <v>0</v>
      </c>
      <c r="BL149" s="16" t="s">
        <v>126</v>
      </c>
      <c r="BM149" s="194" t="s">
        <v>163</v>
      </c>
    </row>
    <row r="150" spans="1:47" s="2" customFormat="1" ht="19.5">
      <c r="A150" s="33"/>
      <c r="B150" s="34"/>
      <c r="C150" s="35"/>
      <c r="D150" s="196" t="s">
        <v>128</v>
      </c>
      <c r="E150" s="35"/>
      <c r="F150" s="197" t="s">
        <v>161</v>
      </c>
      <c r="G150" s="35"/>
      <c r="H150" s="35"/>
      <c r="I150" s="198"/>
      <c r="J150" s="35"/>
      <c r="K150" s="35"/>
      <c r="L150" s="38"/>
      <c r="M150" s="199"/>
      <c r="N150" s="200"/>
      <c r="O150" s="70"/>
      <c r="P150" s="70"/>
      <c r="Q150" s="70"/>
      <c r="R150" s="70"/>
      <c r="S150" s="70"/>
      <c r="T150" s="71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128</v>
      </c>
      <c r="AU150" s="16" t="s">
        <v>86</v>
      </c>
    </row>
    <row r="151" spans="1:47" s="2" customFormat="1" ht="29.25">
      <c r="A151" s="33"/>
      <c r="B151" s="34"/>
      <c r="C151" s="35"/>
      <c r="D151" s="196" t="s">
        <v>129</v>
      </c>
      <c r="E151" s="35"/>
      <c r="F151" s="201" t="s">
        <v>164</v>
      </c>
      <c r="G151" s="35"/>
      <c r="H151" s="35"/>
      <c r="I151" s="198"/>
      <c r="J151" s="35"/>
      <c r="K151" s="35"/>
      <c r="L151" s="38"/>
      <c r="M151" s="199"/>
      <c r="N151" s="200"/>
      <c r="O151" s="70"/>
      <c r="P151" s="70"/>
      <c r="Q151" s="70"/>
      <c r="R151" s="70"/>
      <c r="S151" s="70"/>
      <c r="T151" s="71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129</v>
      </c>
      <c r="AU151" s="16" t="s">
        <v>86</v>
      </c>
    </row>
    <row r="152" spans="2:51" s="13" customFormat="1" ht="11.25">
      <c r="B152" s="202"/>
      <c r="C152" s="203"/>
      <c r="D152" s="196" t="s">
        <v>138</v>
      </c>
      <c r="E152" s="214" t="s">
        <v>1</v>
      </c>
      <c r="F152" s="204" t="s">
        <v>165</v>
      </c>
      <c r="G152" s="203"/>
      <c r="H152" s="205">
        <v>240</v>
      </c>
      <c r="I152" s="206"/>
      <c r="J152" s="203"/>
      <c r="K152" s="203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138</v>
      </c>
      <c r="AU152" s="211" t="s">
        <v>86</v>
      </c>
      <c r="AV152" s="13" t="s">
        <v>86</v>
      </c>
      <c r="AW152" s="13" t="s">
        <v>32</v>
      </c>
      <c r="AX152" s="13" t="s">
        <v>84</v>
      </c>
      <c r="AY152" s="211" t="s">
        <v>121</v>
      </c>
    </row>
    <row r="153" spans="1:65" s="2" customFormat="1" ht="24.2" customHeight="1">
      <c r="A153" s="33"/>
      <c r="B153" s="34"/>
      <c r="C153" s="183" t="s">
        <v>166</v>
      </c>
      <c r="D153" s="183" t="s">
        <v>122</v>
      </c>
      <c r="E153" s="184" t="s">
        <v>167</v>
      </c>
      <c r="F153" s="185" t="s">
        <v>168</v>
      </c>
      <c r="G153" s="186" t="s">
        <v>125</v>
      </c>
      <c r="H153" s="187">
        <v>10.8</v>
      </c>
      <c r="I153" s="188"/>
      <c r="J153" s="189">
        <f>ROUND(I153*H153,2)</f>
        <v>0</v>
      </c>
      <c r="K153" s="185" t="s">
        <v>1</v>
      </c>
      <c r="L153" s="38"/>
      <c r="M153" s="190" t="s">
        <v>1</v>
      </c>
      <c r="N153" s="191" t="s">
        <v>41</v>
      </c>
      <c r="O153" s="70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4" t="s">
        <v>126</v>
      </c>
      <c r="AT153" s="194" t="s">
        <v>122</v>
      </c>
      <c r="AU153" s="194" t="s">
        <v>86</v>
      </c>
      <c r="AY153" s="16" t="s">
        <v>121</v>
      </c>
      <c r="BE153" s="195">
        <f>IF(N153="základní",J153,0)</f>
        <v>0</v>
      </c>
      <c r="BF153" s="195">
        <f>IF(N153="snížená",J153,0)</f>
        <v>0</v>
      </c>
      <c r="BG153" s="195">
        <f>IF(N153="zákl. přenesená",J153,0)</f>
        <v>0</v>
      </c>
      <c r="BH153" s="195">
        <f>IF(N153="sníž. přenesená",J153,0)</f>
        <v>0</v>
      </c>
      <c r="BI153" s="195">
        <f>IF(N153="nulová",J153,0)</f>
        <v>0</v>
      </c>
      <c r="BJ153" s="16" t="s">
        <v>84</v>
      </c>
      <c r="BK153" s="195">
        <f>ROUND(I153*H153,2)</f>
        <v>0</v>
      </c>
      <c r="BL153" s="16" t="s">
        <v>126</v>
      </c>
      <c r="BM153" s="194" t="s">
        <v>169</v>
      </c>
    </row>
    <row r="154" spans="1:47" s="2" customFormat="1" ht="19.5">
      <c r="A154" s="33"/>
      <c r="B154" s="34"/>
      <c r="C154" s="35"/>
      <c r="D154" s="196" t="s">
        <v>128</v>
      </c>
      <c r="E154" s="35"/>
      <c r="F154" s="197" t="s">
        <v>168</v>
      </c>
      <c r="G154" s="35"/>
      <c r="H154" s="35"/>
      <c r="I154" s="198"/>
      <c r="J154" s="35"/>
      <c r="K154" s="35"/>
      <c r="L154" s="38"/>
      <c r="M154" s="199"/>
      <c r="N154" s="200"/>
      <c r="O154" s="70"/>
      <c r="P154" s="70"/>
      <c r="Q154" s="70"/>
      <c r="R154" s="70"/>
      <c r="S154" s="70"/>
      <c r="T154" s="71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128</v>
      </c>
      <c r="AU154" s="16" t="s">
        <v>86</v>
      </c>
    </row>
    <row r="155" spans="1:47" s="2" customFormat="1" ht="29.25">
      <c r="A155" s="33"/>
      <c r="B155" s="34"/>
      <c r="C155" s="35"/>
      <c r="D155" s="196" t="s">
        <v>129</v>
      </c>
      <c r="E155" s="35"/>
      <c r="F155" s="201" t="s">
        <v>170</v>
      </c>
      <c r="G155" s="35"/>
      <c r="H155" s="35"/>
      <c r="I155" s="198"/>
      <c r="J155" s="35"/>
      <c r="K155" s="35"/>
      <c r="L155" s="38"/>
      <c r="M155" s="199"/>
      <c r="N155" s="200"/>
      <c r="O155" s="70"/>
      <c r="P155" s="70"/>
      <c r="Q155" s="70"/>
      <c r="R155" s="70"/>
      <c r="S155" s="70"/>
      <c r="T155" s="71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129</v>
      </c>
      <c r="AU155" s="16" t="s">
        <v>86</v>
      </c>
    </row>
    <row r="156" spans="2:51" s="13" customFormat="1" ht="11.25">
      <c r="B156" s="202"/>
      <c r="C156" s="203"/>
      <c r="D156" s="196" t="s">
        <v>138</v>
      </c>
      <c r="E156" s="214" t="s">
        <v>1</v>
      </c>
      <c r="F156" s="204" t="s">
        <v>171</v>
      </c>
      <c r="G156" s="203"/>
      <c r="H156" s="205">
        <v>10.8</v>
      </c>
      <c r="I156" s="206"/>
      <c r="J156" s="203"/>
      <c r="K156" s="203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138</v>
      </c>
      <c r="AU156" s="211" t="s">
        <v>86</v>
      </c>
      <c r="AV156" s="13" t="s">
        <v>86</v>
      </c>
      <c r="AW156" s="13" t="s">
        <v>32</v>
      </c>
      <c r="AX156" s="13" t="s">
        <v>84</v>
      </c>
      <c r="AY156" s="211" t="s">
        <v>121</v>
      </c>
    </row>
    <row r="157" spans="2:63" s="12" customFormat="1" ht="22.9" customHeight="1">
      <c r="B157" s="169"/>
      <c r="C157" s="170"/>
      <c r="D157" s="171" t="s">
        <v>75</v>
      </c>
      <c r="E157" s="212" t="s">
        <v>140</v>
      </c>
      <c r="F157" s="212" t="s">
        <v>172</v>
      </c>
      <c r="G157" s="170"/>
      <c r="H157" s="170"/>
      <c r="I157" s="173"/>
      <c r="J157" s="213">
        <f>BK157</f>
        <v>0</v>
      </c>
      <c r="K157" s="170"/>
      <c r="L157" s="175"/>
      <c r="M157" s="176"/>
      <c r="N157" s="177"/>
      <c r="O157" s="177"/>
      <c r="P157" s="178">
        <f>SUM(P158:P173)</f>
        <v>0</v>
      </c>
      <c r="Q157" s="177"/>
      <c r="R157" s="178">
        <f>SUM(R158:R173)</f>
        <v>0</v>
      </c>
      <c r="S157" s="177"/>
      <c r="T157" s="179">
        <f>SUM(T158:T173)</f>
        <v>0</v>
      </c>
      <c r="AR157" s="180" t="s">
        <v>84</v>
      </c>
      <c r="AT157" s="181" t="s">
        <v>75</v>
      </c>
      <c r="AU157" s="181" t="s">
        <v>84</v>
      </c>
      <c r="AY157" s="180" t="s">
        <v>121</v>
      </c>
      <c r="BK157" s="182">
        <f>SUM(BK158:BK173)</f>
        <v>0</v>
      </c>
    </row>
    <row r="158" spans="1:65" s="2" customFormat="1" ht="16.5" customHeight="1">
      <c r="A158" s="33"/>
      <c r="B158" s="34"/>
      <c r="C158" s="183" t="s">
        <v>173</v>
      </c>
      <c r="D158" s="183" t="s">
        <v>122</v>
      </c>
      <c r="E158" s="184" t="s">
        <v>174</v>
      </c>
      <c r="F158" s="185" t="s">
        <v>175</v>
      </c>
      <c r="G158" s="186" t="s">
        <v>125</v>
      </c>
      <c r="H158" s="187">
        <v>7.2</v>
      </c>
      <c r="I158" s="188"/>
      <c r="J158" s="189">
        <f>ROUND(I158*H158,2)</f>
        <v>0</v>
      </c>
      <c r="K158" s="185" t="s">
        <v>1</v>
      </c>
      <c r="L158" s="38"/>
      <c r="M158" s="190" t="s">
        <v>1</v>
      </c>
      <c r="N158" s="191" t="s">
        <v>41</v>
      </c>
      <c r="O158" s="70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4" t="s">
        <v>126</v>
      </c>
      <c r="AT158" s="194" t="s">
        <v>122</v>
      </c>
      <c r="AU158" s="194" t="s">
        <v>86</v>
      </c>
      <c r="AY158" s="16" t="s">
        <v>121</v>
      </c>
      <c r="BE158" s="195">
        <f>IF(N158="základní",J158,0)</f>
        <v>0</v>
      </c>
      <c r="BF158" s="195">
        <f>IF(N158="snížená",J158,0)</f>
        <v>0</v>
      </c>
      <c r="BG158" s="195">
        <f>IF(N158="zákl. přenesená",J158,0)</f>
        <v>0</v>
      </c>
      <c r="BH158" s="195">
        <f>IF(N158="sníž. přenesená",J158,0)</f>
        <v>0</v>
      </c>
      <c r="BI158" s="195">
        <f>IF(N158="nulová",J158,0)</f>
        <v>0</v>
      </c>
      <c r="BJ158" s="16" t="s">
        <v>84</v>
      </c>
      <c r="BK158" s="195">
        <f>ROUND(I158*H158,2)</f>
        <v>0</v>
      </c>
      <c r="BL158" s="16" t="s">
        <v>126</v>
      </c>
      <c r="BM158" s="194" t="s">
        <v>176</v>
      </c>
    </row>
    <row r="159" spans="1:47" s="2" customFormat="1" ht="11.25">
      <c r="A159" s="33"/>
      <c r="B159" s="34"/>
      <c r="C159" s="35"/>
      <c r="D159" s="196" t="s">
        <v>128</v>
      </c>
      <c r="E159" s="35"/>
      <c r="F159" s="197" t="s">
        <v>175</v>
      </c>
      <c r="G159" s="35"/>
      <c r="H159" s="35"/>
      <c r="I159" s="198"/>
      <c r="J159" s="35"/>
      <c r="K159" s="35"/>
      <c r="L159" s="38"/>
      <c r="M159" s="199"/>
      <c r="N159" s="200"/>
      <c r="O159" s="70"/>
      <c r="P159" s="70"/>
      <c r="Q159" s="70"/>
      <c r="R159" s="70"/>
      <c r="S159" s="70"/>
      <c r="T159" s="71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128</v>
      </c>
      <c r="AU159" s="16" t="s">
        <v>86</v>
      </c>
    </row>
    <row r="160" spans="1:47" s="2" customFormat="1" ht="19.5">
      <c r="A160" s="33"/>
      <c r="B160" s="34"/>
      <c r="C160" s="35"/>
      <c r="D160" s="196" t="s">
        <v>129</v>
      </c>
      <c r="E160" s="35"/>
      <c r="F160" s="201" t="s">
        <v>177</v>
      </c>
      <c r="G160" s="35"/>
      <c r="H160" s="35"/>
      <c r="I160" s="198"/>
      <c r="J160" s="35"/>
      <c r="K160" s="35"/>
      <c r="L160" s="38"/>
      <c r="M160" s="199"/>
      <c r="N160" s="200"/>
      <c r="O160" s="70"/>
      <c r="P160" s="70"/>
      <c r="Q160" s="70"/>
      <c r="R160" s="70"/>
      <c r="S160" s="70"/>
      <c r="T160" s="71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129</v>
      </c>
      <c r="AU160" s="16" t="s">
        <v>86</v>
      </c>
    </row>
    <row r="161" spans="2:51" s="13" customFormat="1" ht="11.25">
      <c r="B161" s="202"/>
      <c r="C161" s="203"/>
      <c r="D161" s="196" t="s">
        <v>138</v>
      </c>
      <c r="E161" s="214" t="s">
        <v>1</v>
      </c>
      <c r="F161" s="204" t="s">
        <v>178</v>
      </c>
      <c r="G161" s="203"/>
      <c r="H161" s="205">
        <v>7.2</v>
      </c>
      <c r="I161" s="206"/>
      <c r="J161" s="203"/>
      <c r="K161" s="203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138</v>
      </c>
      <c r="AU161" s="211" t="s">
        <v>86</v>
      </c>
      <c r="AV161" s="13" t="s">
        <v>86</v>
      </c>
      <c r="AW161" s="13" t="s">
        <v>32</v>
      </c>
      <c r="AX161" s="13" t="s">
        <v>84</v>
      </c>
      <c r="AY161" s="211" t="s">
        <v>121</v>
      </c>
    </row>
    <row r="162" spans="1:65" s="2" customFormat="1" ht="16.5" customHeight="1">
      <c r="A162" s="33"/>
      <c r="B162" s="34"/>
      <c r="C162" s="183" t="s">
        <v>179</v>
      </c>
      <c r="D162" s="183" t="s">
        <v>122</v>
      </c>
      <c r="E162" s="184" t="s">
        <v>180</v>
      </c>
      <c r="F162" s="185" t="s">
        <v>181</v>
      </c>
      <c r="G162" s="186" t="s">
        <v>133</v>
      </c>
      <c r="H162" s="187">
        <v>0.864</v>
      </c>
      <c r="I162" s="188"/>
      <c r="J162" s="189">
        <f>ROUND(I162*H162,2)</f>
        <v>0</v>
      </c>
      <c r="K162" s="185" t="s">
        <v>1</v>
      </c>
      <c r="L162" s="38"/>
      <c r="M162" s="190" t="s">
        <v>1</v>
      </c>
      <c r="N162" s="191" t="s">
        <v>41</v>
      </c>
      <c r="O162" s="70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4" t="s">
        <v>126</v>
      </c>
      <c r="AT162" s="194" t="s">
        <v>122</v>
      </c>
      <c r="AU162" s="194" t="s">
        <v>86</v>
      </c>
      <c r="AY162" s="16" t="s">
        <v>121</v>
      </c>
      <c r="BE162" s="195">
        <f>IF(N162="základní",J162,0)</f>
        <v>0</v>
      </c>
      <c r="BF162" s="195">
        <f>IF(N162="snížená",J162,0)</f>
        <v>0</v>
      </c>
      <c r="BG162" s="195">
        <f>IF(N162="zákl. přenesená",J162,0)</f>
        <v>0</v>
      </c>
      <c r="BH162" s="195">
        <f>IF(N162="sníž. přenesená",J162,0)</f>
        <v>0</v>
      </c>
      <c r="BI162" s="195">
        <f>IF(N162="nulová",J162,0)</f>
        <v>0</v>
      </c>
      <c r="BJ162" s="16" t="s">
        <v>84</v>
      </c>
      <c r="BK162" s="195">
        <f>ROUND(I162*H162,2)</f>
        <v>0</v>
      </c>
      <c r="BL162" s="16" t="s">
        <v>126</v>
      </c>
      <c r="BM162" s="194" t="s">
        <v>182</v>
      </c>
    </row>
    <row r="163" spans="1:47" s="2" customFormat="1" ht="11.25">
      <c r="A163" s="33"/>
      <c r="B163" s="34"/>
      <c r="C163" s="35"/>
      <c r="D163" s="196" t="s">
        <v>128</v>
      </c>
      <c r="E163" s="35"/>
      <c r="F163" s="197" t="s">
        <v>181</v>
      </c>
      <c r="G163" s="35"/>
      <c r="H163" s="35"/>
      <c r="I163" s="198"/>
      <c r="J163" s="35"/>
      <c r="K163" s="35"/>
      <c r="L163" s="38"/>
      <c r="M163" s="199"/>
      <c r="N163" s="200"/>
      <c r="O163" s="70"/>
      <c r="P163" s="70"/>
      <c r="Q163" s="70"/>
      <c r="R163" s="70"/>
      <c r="S163" s="70"/>
      <c r="T163" s="71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128</v>
      </c>
      <c r="AU163" s="16" t="s">
        <v>86</v>
      </c>
    </row>
    <row r="164" spans="1:47" s="2" customFormat="1" ht="29.25">
      <c r="A164" s="33"/>
      <c r="B164" s="34"/>
      <c r="C164" s="35"/>
      <c r="D164" s="196" t="s">
        <v>129</v>
      </c>
      <c r="E164" s="35"/>
      <c r="F164" s="201" t="s">
        <v>183</v>
      </c>
      <c r="G164" s="35"/>
      <c r="H164" s="35"/>
      <c r="I164" s="198"/>
      <c r="J164" s="35"/>
      <c r="K164" s="35"/>
      <c r="L164" s="38"/>
      <c r="M164" s="199"/>
      <c r="N164" s="200"/>
      <c r="O164" s="70"/>
      <c r="P164" s="70"/>
      <c r="Q164" s="70"/>
      <c r="R164" s="70"/>
      <c r="S164" s="70"/>
      <c r="T164" s="71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129</v>
      </c>
      <c r="AU164" s="16" t="s">
        <v>86</v>
      </c>
    </row>
    <row r="165" spans="2:51" s="13" customFormat="1" ht="11.25">
      <c r="B165" s="202"/>
      <c r="C165" s="203"/>
      <c r="D165" s="196" t="s">
        <v>138</v>
      </c>
      <c r="E165" s="203"/>
      <c r="F165" s="204" t="s">
        <v>184</v>
      </c>
      <c r="G165" s="203"/>
      <c r="H165" s="205">
        <v>0.864</v>
      </c>
      <c r="I165" s="206"/>
      <c r="J165" s="203"/>
      <c r="K165" s="203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138</v>
      </c>
      <c r="AU165" s="211" t="s">
        <v>86</v>
      </c>
      <c r="AV165" s="13" t="s">
        <v>86</v>
      </c>
      <c r="AW165" s="13" t="s">
        <v>4</v>
      </c>
      <c r="AX165" s="13" t="s">
        <v>84</v>
      </c>
      <c r="AY165" s="211" t="s">
        <v>121</v>
      </c>
    </row>
    <row r="166" spans="1:65" s="2" customFormat="1" ht="24.2" customHeight="1">
      <c r="A166" s="33"/>
      <c r="B166" s="34"/>
      <c r="C166" s="183" t="s">
        <v>185</v>
      </c>
      <c r="D166" s="183" t="s">
        <v>122</v>
      </c>
      <c r="E166" s="184" t="s">
        <v>186</v>
      </c>
      <c r="F166" s="185" t="s">
        <v>187</v>
      </c>
      <c r="G166" s="186" t="s">
        <v>125</v>
      </c>
      <c r="H166" s="187">
        <v>38.1</v>
      </c>
      <c r="I166" s="188"/>
      <c r="J166" s="189">
        <f>ROUND(I166*H166,2)</f>
        <v>0</v>
      </c>
      <c r="K166" s="185" t="s">
        <v>1</v>
      </c>
      <c r="L166" s="38"/>
      <c r="M166" s="190" t="s">
        <v>1</v>
      </c>
      <c r="N166" s="191" t="s">
        <v>41</v>
      </c>
      <c r="O166" s="70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4" t="s">
        <v>126</v>
      </c>
      <c r="AT166" s="194" t="s">
        <v>122</v>
      </c>
      <c r="AU166" s="194" t="s">
        <v>86</v>
      </c>
      <c r="AY166" s="16" t="s">
        <v>121</v>
      </c>
      <c r="BE166" s="195">
        <f>IF(N166="základní",J166,0)</f>
        <v>0</v>
      </c>
      <c r="BF166" s="195">
        <f>IF(N166="snížená",J166,0)</f>
        <v>0</v>
      </c>
      <c r="BG166" s="195">
        <f>IF(N166="zákl. přenesená",J166,0)</f>
        <v>0</v>
      </c>
      <c r="BH166" s="195">
        <f>IF(N166="sníž. přenesená",J166,0)</f>
        <v>0</v>
      </c>
      <c r="BI166" s="195">
        <f>IF(N166="nulová",J166,0)</f>
        <v>0</v>
      </c>
      <c r="BJ166" s="16" t="s">
        <v>84</v>
      </c>
      <c r="BK166" s="195">
        <f>ROUND(I166*H166,2)</f>
        <v>0</v>
      </c>
      <c r="BL166" s="16" t="s">
        <v>126</v>
      </c>
      <c r="BM166" s="194" t="s">
        <v>188</v>
      </c>
    </row>
    <row r="167" spans="1:47" s="2" customFormat="1" ht="19.5">
      <c r="A167" s="33"/>
      <c r="B167" s="34"/>
      <c r="C167" s="35"/>
      <c r="D167" s="196" t="s">
        <v>128</v>
      </c>
      <c r="E167" s="35"/>
      <c r="F167" s="197" t="s">
        <v>187</v>
      </c>
      <c r="G167" s="35"/>
      <c r="H167" s="35"/>
      <c r="I167" s="198"/>
      <c r="J167" s="35"/>
      <c r="K167" s="35"/>
      <c r="L167" s="38"/>
      <c r="M167" s="199"/>
      <c r="N167" s="200"/>
      <c r="O167" s="70"/>
      <c r="P167" s="70"/>
      <c r="Q167" s="70"/>
      <c r="R167" s="70"/>
      <c r="S167" s="70"/>
      <c r="T167" s="71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128</v>
      </c>
      <c r="AU167" s="16" t="s">
        <v>86</v>
      </c>
    </row>
    <row r="168" spans="1:47" s="2" customFormat="1" ht="19.5">
      <c r="A168" s="33"/>
      <c r="B168" s="34"/>
      <c r="C168" s="35"/>
      <c r="D168" s="196" t="s">
        <v>129</v>
      </c>
      <c r="E168" s="35"/>
      <c r="F168" s="201" t="s">
        <v>189</v>
      </c>
      <c r="G168" s="35"/>
      <c r="H168" s="35"/>
      <c r="I168" s="198"/>
      <c r="J168" s="35"/>
      <c r="K168" s="35"/>
      <c r="L168" s="38"/>
      <c r="M168" s="199"/>
      <c r="N168" s="200"/>
      <c r="O168" s="70"/>
      <c r="P168" s="70"/>
      <c r="Q168" s="70"/>
      <c r="R168" s="70"/>
      <c r="S168" s="70"/>
      <c r="T168" s="71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129</v>
      </c>
      <c r="AU168" s="16" t="s">
        <v>86</v>
      </c>
    </row>
    <row r="169" spans="2:51" s="13" customFormat="1" ht="11.25">
      <c r="B169" s="202"/>
      <c r="C169" s="203"/>
      <c r="D169" s="196" t="s">
        <v>138</v>
      </c>
      <c r="E169" s="214" t="s">
        <v>1</v>
      </c>
      <c r="F169" s="204" t="s">
        <v>190</v>
      </c>
      <c r="G169" s="203"/>
      <c r="H169" s="205">
        <v>38.1</v>
      </c>
      <c r="I169" s="206"/>
      <c r="J169" s="203"/>
      <c r="K169" s="203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138</v>
      </c>
      <c r="AU169" s="211" t="s">
        <v>86</v>
      </c>
      <c r="AV169" s="13" t="s">
        <v>86</v>
      </c>
      <c r="AW169" s="13" t="s">
        <v>32</v>
      </c>
      <c r="AX169" s="13" t="s">
        <v>84</v>
      </c>
      <c r="AY169" s="211" t="s">
        <v>121</v>
      </c>
    </row>
    <row r="170" spans="1:65" s="2" customFormat="1" ht="24.2" customHeight="1">
      <c r="A170" s="33"/>
      <c r="B170" s="34"/>
      <c r="C170" s="183" t="s">
        <v>191</v>
      </c>
      <c r="D170" s="183" t="s">
        <v>122</v>
      </c>
      <c r="E170" s="184" t="s">
        <v>192</v>
      </c>
      <c r="F170" s="185" t="s">
        <v>193</v>
      </c>
      <c r="G170" s="186" t="s">
        <v>133</v>
      </c>
      <c r="H170" s="187">
        <v>3.81</v>
      </c>
      <c r="I170" s="188"/>
      <c r="J170" s="189">
        <f>ROUND(I170*H170,2)</f>
        <v>0</v>
      </c>
      <c r="K170" s="185" t="s">
        <v>1</v>
      </c>
      <c r="L170" s="38"/>
      <c r="M170" s="190" t="s">
        <v>1</v>
      </c>
      <c r="N170" s="191" t="s">
        <v>41</v>
      </c>
      <c r="O170" s="70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4" t="s">
        <v>126</v>
      </c>
      <c r="AT170" s="194" t="s">
        <v>122</v>
      </c>
      <c r="AU170" s="194" t="s">
        <v>86</v>
      </c>
      <c r="AY170" s="16" t="s">
        <v>121</v>
      </c>
      <c r="BE170" s="195">
        <f>IF(N170="základní",J170,0)</f>
        <v>0</v>
      </c>
      <c r="BF170" s="195">
        <f>IF(N170="snížená",J170,0)</f>
        <v>0</v>
      </c>
      <c r="BG170" s="195">
        <f>IF(N170="zákl. přenesená",J170,0)</f>
        <v>0</v>
      </c>
      <c r="BH170" s="195">
        <f>IF(N170="sníž. přenesená",J170,0)</f>
        <v>0</v>
      </c>
      <c r="BI170" s="195">
        <f>IF(N170="nulová",J170,0)</f>
        <v>0</v>
      </c>
      <c r="BJ170" s="16" t="s">
        <v>84</v>
      </c>
      <c r="BK170" s="195">
        <f>ROUND(I170*H170,2)</f>
        <v>0</v>
      </c>
      <c r="BL170" s="16" t="s">
        <v>126</v>
      </c>
      <c r="BM170" s="194" t="s">
        <v>194</v>
      </c>
    </row>
    <row r="171" spans="1:47" s="2" customFormat="1" ht="19.5">
      <c r="A171" s="33"/>
      <c r="B171" s="34"/>
      <c r="C171" s="35"/>
      <c r="D171" s="196" t="s">
        <v>128</v>
      </c>
      <c r="E171" s="35"/>
      <c r="F171" s="197" t="s">
        <v>193</v>
      </c>
      <c r="G171" s="35"/>
      <c r="H171" s="35"/>
      <c r="I171" s="198"/>
      <c r="J171" s="35"/>
      <c r="K171" s="35"/>
      <c r="L171" s="38"/>
      <c r="M171" s="199"/>
      <c r="N171" s="200"/>
      <c r="O171" s="70"/>
      <c r="P171" s="70"/>
      <c r="Q171" s="70"/>
      <c r="R171" s="70"/>
      <c r="S171" s="70"/>
      <c r="T171" s="71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T171" s="16" t="s">
        <v>128</v>
      </c>
      <c r="AU171" s="16" t="s">
        <v>86</v>
      </c>
    </row>
    <row r="172" spans="1:47" s="2" customFormat="1" ht="29.25">
      <c r="A172" s="33"/>
      <c r="B172" s="34"/>
      <c r="C172" s="35"/>
      <c r="D172" s="196" t="s">
        <v>129</v>
      </c>
      <c r="E172" s="35"/>
      <c r="F172" s="201" t="s">
        <v>195</v>
      </c>
      <c r="G172" s="35"/>
      <c r="H172" s="35"/>
      <c r="I172" s="198"/>
      <c r="J172" s="35"/>
      <c r="K172" s="35"/>
      <c r="L172" s="38"/>
      <c r="M172" s="199"/>
      <c r="N172" s="200"/>
      <c r="O172" s="70"/>
      <c r="P172" s="70"/>
      <c r="Q172" s="70"/>
      <c r="R172" s="70"/>
      <c r="S172" s="70"/>
      <c r="T172" s="71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129</v>
      </c>
      <c r="AU172" s="16" t="s">
        <v>86</v>
      </c>
    </row>
    <row r="173" spans="2:51" s="13" customFormat="1" ht="11.25">
      <c r="B173" s="202"/>
      <c r="C173" s="203"/>
      <c r="D173" s="196" t="s">
        <v>138</v>
      </c>
      <c r="E173" s="203"/>
      <c r="F173" s="204" t="s">
        <v>196</v>
      </c>
      <c r="G173" s="203"/>
      <c r="H173" s="205">
        <v>3.81</v>
      </c>
      <c r="I173" s="206"/>
      <c r="J173" s="203"/>
      <c r="K173" s="203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138</v>
      </c>
      <c r="AU173" s="211" t="s">
        <v>86</v>
      </c>
      <c r="AV173" s="13" t="s">
        <v>86</v>
      </c>
      <c r="AW173" s="13" t="s">
        <v>4</v>
      </c>
      <c r="AX173" s="13" t="s">
        <v>84</v>
      </c>
      <c r="AY173" s="211" t="s">
        <v>121</v>
      </c>
    </row>
    <row r="174" spans="2:63" s="12" customFormat="1" ht="22.9" customHeight="1">
      <c r="B174" s="169"/>
      <c r="C174" s="170"/>
      <c r="D174" s="171" t="s">
        <v>75</v>
      </c>
      <c r="E174" s="212" t="s">
        <v>153</v>
      </c>
      <c r="F174" s="212" t="s">
        <v>197</v>
      </c>
      <c r="G174" s="170"/>
      <c r="H174" s="170"/>
      <c r="I174" s="173"/>
      <c r="J174" s="213">
        <f>BK174</f>
        <v>0</v>
      </c>
      <c r="K174" s="170"/>
      <c r="L174" s="175"/>
      <c r="M174" s="176"/>
      <c r="N174" s="177"/>
      <c r="O174" s="177"/>
      <c r="P174" s="178">
        <f>SUM(P175:P194)</f>
        <v>0</v>
      </c>
      <c r="Q174" s="177"/>
      <c r="R174" s="178">
        <f>SUM(R175:R194)</f>
        <v>0</v>
      </c>
      <c r="S174" s="177"/>
      <c r="T174" s="179">
        <f>SUM(T175:T194)</f>
        <v>0</v>
      </c>
      <c r="AR174" s="180" t="s">
        <v>84</v>
      </c>
      <c r="AT174" s="181" t="s">
        <v>75</v>
      </c>
      <c r="AU174" s="181" t="s">
        <v>84</v>
      </c>
      <c r="AY174" s="180" t="s">
        <v>121</v>
      </c>
      <c r="BK174" s="182">
        <f>SUM(BK175:BK194)</f>
        <v>0</v>
      </c>
    </row>
    <row r="175" spans="1:65" s="2" customFormat="1" ht="24.2" customHeight="1">
      <c r="A175" s="33"/>
      <c r="B175" s="34"/>
      <c r="C175" s="183" t="s">
        <v>198</v>
      </c>
      <c r="D175" s="183" t="s">
        <v>122</v>
      </c>
      <c r="E175" s="184" t="s">
        <v>199</v>
      </c>
      <c r="F175" s="185" t="s">
        <v>200</v>
      </c>
      <c r="G175" s="186" t="s">
        <v>201</v>
      </c>
      <c r="H175" s="187">
        <v>68</v>
      </c>
      <c r="I175" s="188"/>
      <c r="J175" s="189">
        <f>ROUND(I175*H175,2)</f>
        <v>0</v>
      </c>
      <c r="K175" s="185" t="s">
        <v>1</v>
      </c>
      <c r="L175" s="38"/>
      <c r="M175" s="190" t="s">
        <v>1</v>
      </c>
      <c r="N175" s="191" t="s">
        <v>41</v>
      </c>
      <c r="O175" s="70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4" t="s">
        <v>126</v>
      </c>
      <c r="AT175" s="194" t="s">
        <v>122</v>
      </c>
      <c r="AU175" s="194" t="s">
        <v>86</v>
      </c>
      <c r="AY175" s="16" t="s">
        <v>121</v>
      </c>
      <c r="BE175" s="195">
        <f>IF(N175="základní",J175,0)</f>
        <v>0</v>
      </c>
      <c r="BF175" s="195">
        <f>IF(N175="snížená",J175,0)</f>
        <v>0</v>
      </c>
      <c r="BG175" s="195">
        <f>IF(N175="zákl. přenesená",J175,0)</f>
        <v>0</v>
      </c>
      <c r="BH175" s="195">
        <f>IF(N175="sníž. přenesená",J175,0)</f>
        <v>0</v>
      </c>
      <c r="BI175" s="195">
        <f>IF(N175="nulová",J175,0)</f>
        <v>0</v>
      </c>
      <c r="BJ175" s="16" t="s">
        <v>84</v>
      </c>
      <c r="BK175" s="195">
        <f>ROUND(I175*H175,2)</f>
        <v>0</v>
      </c>
      <c r="BL175" s="16" t="s">
        <v>126</v>
      </c>
      <c r="BM175" s="194" t="s">
        <v>202</v>
      </c>
    </row>
    <row r="176" spans="1:47" s="2" customFormat="1" ht="19.5">
      <c r="A176" s="33"/>
      <c r="B176" s="34"/>
      <c r="C176" s="35"/>
      <c r="D176" s="196" t="s">
        <v>128</v>
      </c>
      <c r="E176" s="35"/>
      <c r="F176" s="197" t="s">
        <v>200</v>
      </c>
      <c r="G176" s="35"/>
      <c r="H176" s="35"/>
      <c r="I176" s="198"/>
      <c r="J176" s="35"/>
      <c r="K176" s="35"/>
      <c r="L176" s="38"/>
      <c r="M176" s="199"/>
      <c r="N176" s="200"/>
      <c r="O176" s="70"/>
      <c r="P176" s="70"/>
      <c r="Q176" s="70"/>
      <c r="R176" s="70"/>
      <c r="S176" s="70"/>
      <c r="T176" s="71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128</v>
      </c>
      <c r="AU176" s="16" t="s">
        <v>86</v>
      </c>
    </row>
    <row r="177" spans="1:47" s="2" customFormat="1" ht="29.25">
      <c r="A177" s="33"/>
      <c r="B177" s="34"/>
      <c r="C177" s="35"/>
      <c r="D177" s="196" t="s">
        <v>129</v>
      </c>
      <c r="E177" s="35"/>
      <c r="F177" s="201" t="s">
        <v>203</v>
      </c>
      <c r="G177" s="35"/>
      <c r="H177" s="35"/>
      <c r="I177" s="198"/>
      <c r="J177" s="35"/>
      <c r="K177" s="35"/>
      <c r="L177" s="38"/>
      <c r="M177" s="199"/>
      <c r="N177" s="200"/>
      <c r="O177" s="70"/>
      <c r="P177" s="70"/>
      <c r="Q177" s="70"/>
      <c r="R177" s="70"/>
      <c r="S177" s="70"/>
      <c r="T177" s="71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6" t="s">
        <v>129</v>
      </c>
      <c r="AU177" s="16" t="s">
        <v>86</v>
      </c>
    </row>
    <row r="178" spans="2:51" s="13" customFormat="1" ht="11.25">
      <c r="B178" s="202"/>
      <c r="C178" s="203"/>
      <c r="D178" s="196" t="s">
        <v>138</v>
      </c>
      <c r="E178" s="214" t="s">
        <v>1</v>
      </c>
      <c r="F178" s="204" t="s">
        <v>204</v>
      </c>
      <c r="G178" s="203"/>
      <c r="H178" s="205">
        <v>68</v>
      </c>
      <c r="I178" s="206"/>
      <c r="J178" s="203"/>
      <c r="K178" s="203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138</v>
      </c>
      <c r="AU178" s="211" t="s">
        <v>86</v>
      </c>
      <c r="AV178" s="13" t="s">
        <v>86</v>
      </c>
      <c r="AW178" s="13" t="s">
        <v>32</v>
      </c>
      <c r="AX178" s="13" t="s">
        <v>84</v>
      </c>
      <c r="AY178" s="211" t="s">
        <v>121</v>
      </c>
    </row>
    <row r="179" spans="1:65" s="2" customFormat="1" ht="24.2" customHeight="1">
      <c r="A179" s="33"/>
      <c r="B179" s="34"/>
      <c r="C179" s="183" t="s">
        <v>205</v>
      </c>
      <c r="D179" s="183" t="s">
        <v>122</v>
      </c>
      <c r="E179" s="184" t="s">
        <v>206</v>
      </c>
      <c r="F179" s="185" t="s">
        <v>207</v>
      </c>
      <c r="G179" s="186" t="s">
        <v>201</v>
      </c>
      <c r="H179" s="187">
        <v>68</v>
      </c>
      <c r="I179" s="188"/>
      <c r="J179" s="189">
        <f>ROUND(I179*H179,2)</f>
        <v>0</v>
      </c>
      <c r="K179" s="185" t="s">
        <v>1</v>
      </c>
      <c r="L179" s="38"/>
      <c r="M179" s="190" t="s">
        <v>1</v>
      </c>
      <c r="N179" s="191" t="s">
        <v>41</v>
      </c>
      <c r="O179" s="70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4" t="s">
        <v>126</v>
      </c>
      <c r="AT179" s="194" t="s">
        <v>122</v>
      </c>
      <c r="AU179" s="194" t="s">
        <v>86</v>
      </c>
      <c r="AY179" s="16" t="s">
        <v>121</v>
      </c>
      <c r="BE179" s="195">
        <f>IF(N179="základní",J179,0)</f>
        <v>0</v>
      </c>
      <c r="BF179" s="195">
        <f>IF(N179="snížená",J179,0)</f>
        <v>0</v>
      </c>
      <c r="BG179" s="195">
        <f>IF(N179="zákl. přenesená",J179,0)</f>
        <v>0</v>
      </c>
      <c r="BH179" s="195">
        <f>IF(N179="sníž. přenesená",J179,0)</f>
        <v>0</v>
      </c>
      <c r="BI179" s="195">
        <f>IF(N179="nulová",J179,0)</f>
        <v>0</v>
      </c>
      <c r="BJ179" s="16" t="s">
        <v>84</v>
      </c>
      <c r="BK179" s="195">
        <f>ROUND(I179*H179,2)</f>
        <v>0</v>
      </c>
      <c r="BL179" s="16" t="s">
        <v>126</v>
      </c>
      <c r="BM179" s="194" t="s">
        <v>208</v>
      </c>
    </row>
    <row r="180" spans="1:47" s="2" customFormat="1" ht="11.25">
      <c r="A180" s="33"/>
      <c r="B180" s="34"/>
      <c r="C180" s="35"/>
      <c r="D180" s="196" t="s">
        <v>128</v>
      </c>
      <c r="E180" s="35"/>
      <c r="F180" s="197" t="s">
        <v>207</v>
      </c>
      <c r="G180" s="35"/>
      <c r="H180" s="35"/>
      <c r="I180" s="198"/>
      <c r="J180" s="35"/>
      <c r="K180" s="35"/>
      <c r="L180" s="38"/>
      <c r="M180" s="199"/>
      <c r="N180" s="200"/>
      <c r="O180" s="70"/>
      <c r="P180" s="70"/>
      <c r="Q180" s="70"/>
      <c r="R180" s="70"/>
      <c r="S180" s="70"/>
      <c r="T180" s="71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128</v>
      </c>
      <c r="AU180" s="16" t="s">
        <v>86</v>
      </c>
    </row>
    <row r="181" spans="1:47" s="2" customFormat="1" ht="29.25">
      <c r="A181" s="33"/>
      <c r="B181" s="34"/>
      <c r="C181" s="35"/>
      <c r="D181" s="196" t="s">
        <v>129</v>
      </c>
      <c r="E181" s="35"/>
      <c r="F181" s="201" t="s">
        <v>209</v>
      </c>
      <c r="G181" s="35"/>
      <c r="H181" s="35"/>
      <c r="I181" s="198"/>
      <c r="J181" s="35"/>
      <c r="K181" s="35"/>
      <c r="L181" s="38"/>
      <c r="M181" s="199"/>
      <c r="N181" s="200"/>
      <c r="O181" s="70"/>
      <c r="P181" s="70"/>
      <c r="Q181" s="70"/>
      <c r="R181" s="70"/>
      <c r="S181" s="70"/>
      <c r="T181" s="71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T181" s="16" t="s">
        <v>129</v>
      </c>
      <c r="AU181" s="16" t="s">
        <v>86</v>
      </c>
    </row>
    <row r="182" spans="2:51" s="13" customFormat="1" ht="11.25">
      <c r="B182" s="202"/>
      <c r="C182" s="203"/>
      <c r="D182" s="196" t="s">
        <v>138</v>
      </c>
      <c r="E182" s="214" t="s">
        <v>1</v>
      </c>
      <c r="F182" s="204" t="s">
        <v>204</v>
      </c>
      <c r="G182" s="203"/>
      <c r="H182" s="205">
        <v>68</v>
      </c>
      <c r="I182" s="206"/>
      <c r="J182" s="203"/>
      <c r="K182" s="203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138</v>
      </c>
      <c r="AU182" s="211" t="s">
        <v>86</v>
      </c>
      <c r="AV182" s="13" t="s">
        <v>86</v>
      </c>
      <c r="AW182" s="13" t="s">
        <v>32</v>
      </c>
      <c r="AX182" s="13" t="s">
        <v>84</v>
      </c>
      <c r="AY182" s="211" t="s">
        <v>121</v>
      </c>
    </row>
    <row r="183" spans="1:65" s="2" customFormat="1" ht="16.5" customHeight="1">
      <c r="A183" s="33"/>
      <c r="B183" s="34"/>
      <c r="C183" s="183" t="s">
        <v>210</v>
      </c>
      <c r="D183" s="183" t="s">
        <v>122</v>
      </c>
      <c r="E183" s="184" t="s">
        <v>211</v>
      </c>
      <c r="F183" s="185" t="s">
        <v>212</v>
      </c>
      <c r="G183" s="186" t="s">
        <v>201</v>
      </c>
      <c r="H183" s="187">
        <v>108</v>
      </c>
      <c r="I183" s="188"/>
      <c r="J183" s="189">
        <f>ROUND(I183*H183,2)</f>
        <v>0</v>
      </c>
      <c r="K183" s="185" t="s">
        <v>1</v>
      </c>
      <c r="L183" s="38"/>
      <c r="M183" s="190" t="s">
        <v>1</v>
      </c>
      <c r="N183" s="191" t="s">
        <v>41</v>
      </c>
      <c r="O183" s="70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4" t="s">
        <v>126</v>
      </c>
      <c r="AT183" s="194" t="s">
        <v>122</v>
      </c>
      <c r="AU183" s="194" t="s">
        <v>86</v>
      </c>
      <c r="AY183" s="16" t="s">
        <v>121</v>
      </c>
      <c r="BE183" s="195">
        <f>IF(N183="základní",J183,0)</f>
        <v>0</v>
      </c>
      <c r="BF183" s="195">
        <f>IF(N183="snížená",J183,0)</f>
        <v>0</v>
      </c>
      <c r="BG183" s="195">
        <f>IF(N183="zákl. přenesená",J183,0)</f>
        <v>0</v>
      </c>
      <c r="BH183" s="195">
        <f>IF(N183="sníž. přenesená",J183,0)</f>
        <v>0</v>
      </c>
      <c r="BI183" s="195">
        <f>IF(N183="nulová",J183,0)</f>
        <v>0</v>
      </c>
      <c r="BJ183" s="16" t="s">
        <v>84</v>
      </c>
      <c r="BK183" s="195">
        <f>ROUND(I183*H183,2)</f>
        <v>0</v>
      </c>
      <c r="BL183" s="16" t="s">
        <v>126</v>
      </c>
      <c r="BM183" s="194" t="s">
        <v>213</v>
      </c>
    </row>
    <row r="184" spans="1:47" s="2" customFormat="1" ht="11.25">
      <c r="A184" s="33"/>
      <c r="B184" s="34"/>
      <c r="C184" s="35"/>
      <c r="D184" s="196" t="s">
        <v>128</v>
      </c>
      <c r="E184" s="35"/>
      <c r="F184" s="197" t="s">
        <v>212</v>
      </c>
      <c r="G184" s="35"/>
      <c r="H184" s="35"/>
      <c r="I184" s="198"/>
      <c r="J184" s="35"/>
      <c r="K184" s="35"/>
      <c r="L184" s="38"/>
      <c r="M184" s="199"/>
      <c r="N184" s="200"/>
      <c r="O184" s="70"/>
      <c r="P184" s="70"/>
      <c r="Q184" s="70"/>
      <c r="R184" s="70"/>
      <c r="S184" s="70"/>
      <c r="T184" s="71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128</v>
      </c>
      <c r="AU184" s="16" t="s">
        <v>86</v>
      </c>
    </row>
    <row r="185" spans="1:65" s="2" customFormat="1" ht="24.2" customHeight="1">
      <c r="A185" s="33"/>
      <c r="B185" s="34"/>
      <c r="C185" s="183" t="s">
        <v>8</v>
      </c>
      <c r="D185" s="183" t="s">
        <v>122</v>
      </c>
      <c r="E185" s="184" t="s">
        <v>214</v>
      </c>
      <c r="F185" s="185" t="s">
        <v>215</v>
      </c>
      <c r="G185" s="186" t="s">
        <v>201</v>
      </c>
      <c r="H185" s="187">
        <v>300</v>
      </c>
      <c r="I185" s="188"/>
      <c r="J185" s="189">
        <f>ROUND(I185*H185,2)</f>
        <v>0</v>
      </c>
      <c r="K185" s="185" t="s">
        <v>1</v>
      </c>
      <c r="L185" s="38"/>
      <c r="M185" s="190" t="s">
        <v>1</v>
      </c>
      <c r="N185" s="191" t="s">
        <v>41</v>
      </c>
      <c r="O185" s="70"/>
      <c r="P185" s="192">
        <f>O185*H185</f>
        <v>0</v>
      </c>
      <c r="Q185" s="192">
        <v>0</v>
      </c>
      <c r="R185" s="192">
        <f>Q185*H185</f>
        <v>0</v>
      </c>
      <c r="S185" s="192">
        <v>0</v>
      </c>
      <c r="T185" s="19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4" t="s">
        <v>126</v>
      </c>
      <c r="AT185" s="194" t="s">
        <v>122</v>
      </c>
      <c r="AU185" s="194" t="s">
        <v>86</v>
      </c>
      <c r="AY185" s="16" t="s">
        <v>121</v>
      </c>
      <c r="BE185" s="195">
        <f>IF(N185="základní",J185,0)</f>
        <v>0</v>
      </c>
      <c r="BF185" s="195">
        <f>IF(N185="snížená",J185,0)</f>
        <v>0</v>
      </c>
      <c r="BG185" s="195">
        <f>IF(N185="zákl. přenesená",J185,0)</f>
        <v>0</v>
      </c>
      <c r="BH185" s="195">
        <f>IF(N185="sníž. přenesená",J185,0)</f>
        <v>0</v>
      </c>
      <c r="BI185" s="195">
        <f>IF(N185="nulová",J185,0)</f>
        <v>0</v>
      </c>
      <c r="BJ185" s="16" t="s">
        <v>84</v>
      </c>
      <c r="BK185" s="195">
        <f>ROUND(I185*H185,2)</f>
        <v>0</v>
      </c>
      <c r="BL185" s="16" t="s">
        <v>126</v>
      </c>
      <c r="BM185" s="194" t="s">
        <v>216</v>
      </c>
    </row>
    <row r="186" spans="1:47" s="2" customFormat="1" ht="11.25">
      <c r="A186" s="33"/>
      <c r="B186" s="34"/>
      <c r="C186" s="35"/>
      <c r="D186" s="196" t="s">
        <v>128</v>
      </c>
      <c r="E186" s="35"/>
      <c r="F186" s="197" t="s">
        <v>215</v>
      </c>
      <c r="G186" s="35"/>
      <c r="H186" s="35"/>
      <c r="I186" s="198"/>
      <c r="J186" s="35"/>
      <c r="K186" s="35"/>
      <c r="L186" s="38"/>
      <c r="M186" s="199"/>
      <c r="N186" s="200"/>
      <c r="O186" s="70"/>
      <c r="P186" s="70"/>
      <c r="Q186" s="70"/>
      <c r="R186" s="70"/>
      <c r="S186" s="70"/>
      <c r="T186" s="71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6" t="s">
        <v>128</v>
      </c>
      <c r="AU186" s="16" t="s">
        <v>86</v>
      </c>
    </row>
    <row r="187" spans="1:65" s="2" customFormat="1" ht="24.2" customHeight="1">
      <c r="A187" s="33"/>
      <c r="B187" s="34"/>
      <c r="C187" s="183" t="s">
        <v>217</v>
      </c>
      <c r="D187" s="183" t="s">
        <v>122</v>
      </c>
      <c r="E187" s="184" t="s">
        <v>218</v>
      </c>
      <c r="F187" s="185" t="s">
        <v>219</v>
      </c>
      <c r="G187" s="186" t="s">
        <v>201</v>
      </c>
      <c r="H187" s="187">
        <v>300</v>
      </c>
      <c r="I187" s="188"/>
      <c r="J187" s="189">
        <f>ROUND(I187*H187,2)</f>
        <v>0</v>
      </c>
      <c r="K187" s="185" t="s">
        <v>1</v>
      </c>
      <c r="L187" s="38"/>
      <c r="M187" s="190" t="s">
        <v>1</v>
      </c>
      <c r="N187" s="191" t="s">
        <v>41</v>
      </c>
      <c r="O187" s="70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4" t="s">
        <v>126</v>
      </c>
      <c r="AT187" s="194" t="s">
        <v>122</v>
      </c>
      <c r="AU187" s="194" t="s">
        <v>86</v>
      </c>
      <c r="AY187" s="16" t="s">
        <v>121</v>
      </c>
      <c r="BE187" s="195">
        <f>IF(N187="základní",J187,0)</f>
        <v>0</v>
      </c>
      <c r="BF187" s="195">
        <f>IF(N187="snížená",J187,0)</f>
        <v>0</v>
      </c>
      <c r="BG187" s="195">
        <f>IF(N187="zákl. přenesená",J187,0)</f>
        <v>0</v>
      </c>
      <c r="BH187" s="195">
        <f>IF(N187="sníž. přenesená",J187,0)</f>
        <v>0</v>
      </c>
      <c r="BI187" s="195">
        <f>IF(N187="nulová",J187,0)</f>
        <v>0</v>
      </c>
      <c r="BJ187" s="16" t="s">
        <v>84</v>
      </c>
      <c r="BK187" s="195">
        <f>ROUND(I187*H187,2)</f>
        <v>0</v>
      </c>
      <c r="BL187" s="16" t="s">
        <v>126</v>
      </c>
      <c r="BM187" s="194" t="s">
        <v>220</v>
      </c>
    </row>
    <row r="188" spans="1:47" s="2" customFormat="1" ht="19.5">
      <c r="A188" s="33"/>
      <c r="B188" s="34"/>
      <c r="C188" s="35"/>
      <c r="D188" s="196" t="s">
        <v>128</v>
      </c>
      <c r="E188" s="35"/>
      <c r="F188" s="197" t="s">
        <v>219</v>
      </c>
      <c r="G188" s="35"/>
      <c r="H188" s="35"/>
      <c r="I188" s="198"/>
      <c r="J188" s="35"/>
      <c r="K188" s="35"/>
      <c r="L188" s="38"/>
      <c r="M188" s="199"/>
      <c r="N188" s="200"/>
      <c r="O188" s="70"/>
      <c r="P188" s="70"/>
      <c r="Q188" s="70"/>
      <c r="R188" s="70"/>
      <c r="S188" s="70"/>
      <c r="T188" s="71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128</v>
      </c>
      <c r="AU188" s="16" t="s">
        <v>86</v>
      </c>
    </row>
    <row r="189" spans="1:47" s="2" customFormat="1" ht="29.25">
      <c r="A189" s="33"/>
      <c r="B189" s="34"/>
      <c r="C189" s="35"/>
      <c r="D189" s="196" t="s">
        <v>129</v>
      </c>
      <c r="E189" s="35"/>
      <c r="F189" s="201" t="s">
        <v>221</v>
      </c>
      <c r="G189" s="35"/>
      <c r="H189" s="35"/>
      <c r="I189" s="198"/>
      <c r="J189" s="35"/>
      <c r="K189" s="35"/>
      <c r="L189" s="38"/>
      <c r="M189" s="199"/>
      <c r="N189" s="200"/>
      <c r="O189" s="70"/>
      <c r="P189" s="70"/>
      <c r="Q189" s="70"/>
      <c r="R189" s="70"/>
      <c r="S189" s="70"/>
      <c r="T189" s="71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129</v>
      </c>
      <c r="AU189" s="16" t="s">
        <v>86</v>
      </c>
    </row>
    <row r="190" spans="2:51" s="13" customFormat="1" ht="11.25">
      <c r="B190" s="202"/>
      <c r="C190" s="203"/>
      <c r="D190" s="196" t="s">
        <v>138</v>
      </c>
      <c r="E190" s="214" t="s">
        <v>1</v>
      </c>
      <c r="F190" s="204" t="s">
        <v>222</v>
      </c>
      <c r="G190" s="203"/>
      <c r="H190" s="205">
        <v>300</v>
      </c>
      <c r="I190" s="206"/>
      <c r="J190" s="203"/>
      <c r="K190" s="203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138</v>
      </c>
      <c r="AU190" s="211" t="s">
        <v>86</v>
      </c>
      <c r="AV190" s="13" t="s">
        <v>86</v>
      </c>
      <c r="AW190" s="13" t="s">
        <v>32</v>
      </c>
      <c r="AX190" s="13" t="s">
        <v>84</v>
      </c>
      <c r="AY190" s="211" t="s">
        <v>121</v>
      </c>
    </row>
    <row r="191" spans="1:65" s="2" customFormat="1" ht="24.2" customHeight="1">
      <c r="A191" s="33"/>
      <c r="B191" s="34"/>
      <c r="C191" s="183" t="s">
        <v>223</v>
      </c>
      <c r="D191" s="183" t="s">
        <v>122</v>
      </c>
      <c r="E191" s="184" t="s">
        <v>224</v>
      </c>
      <c r="F191" s="185" t="s">
        <v>225</v>
      </c>
      <c r="G191" s="186" t="s">
        <v>201</v>
      </c>
      <c r="H191" s="187">
        <v>108</v>
      </c>
      <c r="I191" s="188"/>
      <c r="J191" s="189">
        <f>ROUND(I191*H191,2)</f>
        <v>0</v>
      </c>
      <c r="K191" s="185" t="s">
        <v>1</v>
      </c>
      <c r="L191" s="38"/>
      <c r="M191" s="190" t="s">
        <v>1</v>
      </c>
      <c r="N191" s="191" t="s">
        <v>41</v>
      </c>
      <c r="O191" s="70"/>
      <c r="P191" s="192">
        <f>O191*H191</f>
        <v>0</v>
      </c>
      <c r="Q191" s="192">
        <v>0</v>
      </c>
      <c r="R191" s="192">
        <f>Q191*H191</f>
        <v>0</v>
      </c>
      <c r="S191" s="192">
        <v>0</v>
      </c>
      <c r="T191" s="193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4" t="s">
        <v>126</v>
      </c>
      <c r="AT191" s="194" t="s">
        <v>122</v>
      </c>
      <c r="AU191" s="194" t="s">
        <v>86</v>
      </c>
      <c r="AY191" s="16" t="s">
        <v>121</v>
      </c>
      <c r="BE191" s="195">
        <f>IF(N191="základní",J191,0)</f>
        <v>0</v>
      </c>
      <c r="BF191" s="195">
        <f>IF(N191="snížená",J191,0)</f>
        <v>0</v>
      </c>
      <c r="BG191" s="195">
        <f>IF(N191="zákl. přenesená",J191,0)</f>
        <v>0</v>
      </c>
      <c r="BH191" s="195">
        <f>IF(N191="sníž. přenesená",J191,0)</f>
        <v>0</v>
      </c>
      <c r="BI191" s="195">
        <f>IF(N191="nulová",J191,0)</f>
        <v>0</v>
      </c>
      <c r="BJ191" s="16" t="s">
        <v>84</v>
      </c>
      <c r="BK191" s="195">
        <f>ROUND(I191*H191,2)</f>
        <v>0</v>
      </c>
      <c r="BL191" s="16" t="s">
        <v>126</v>
      </c>
      <c r="BM191" s="194" t="s">
        <v>226</v>
      </c>
    </row>
    <row r="192" spans="1:47" s="2" customFormat="1" ht="19.5">
      <c r="A192" s="33"/>
      <c r="B192" s="34"/>
      <c r="C192" s="35"/>
      <c r="D192" s="196" t="s">
        <v>128</v>
      </c>
      <c r="E192" s="35"/>
      <c r="F192" s="197" t="s">
        <v>225</v>
      </c>
      <c r="G192" s="35"/>
      <c r="H192" s="35"/>
      <c r="I192" s="198"/>
      <c r="J192" s="35"/>
      <c r="K192" s="35"/>
      <c r="L192" s="38"/>
      <c r="M192" s="199"/>
      <c r="N192" s="200"/>
      <c r="O192" s="70"/>
      <c r="P192" s="70"/>
      <c r="Q192" s="70"/>
      <c r="R192" s="70"/>
      <c r="S192" s="70"/>
      <c r="T192" s="71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128</v>
      </c>
      <c r="AU192" s="16" t="s">
        <v>86</v>
      </c>
    </row>
    <row r="193" spans="1:47" s="2" customFormat="1" ht="29.25">
      <c r="A193" s="33"/>
      <c r="B193" s="34"/>
      <c r="C193" s="35"/>
      <c r="D193" s="196" t="s">
        <v>129</v>
      </c>
      <c r="E193" s="35"/>
      <c r="F193" s="201" t="s">
        <v>203</v>
      </c>
      <c r="G193" s="35"/>
      <c r="H193" s="35"/>
      <c r="I193" s="198"/>
      <c r="J193" s="35"/>
      <c r="K193" s="35"/>
      <c r="L193" s="38"/>
      <c r="M193" s="199"/>
      <c r="N193" s="200"/>
      <c r="O193" s="70"/>
      <c r="P193" s="70"/>
      <c r="Q193" s="70"/>
      <c r="R193" s="70"/>
      <c r="S193" s="70"/>
      <c r="T193" s="71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6" t="s">
        <v>129</v>
      </c>
      <c r="AU193" s="16" t="s">
        <v>86</v>
      </c>
    </row>
    <row r="194" spans="2:51" s="13" customFormat="1" ht="11.25">
      <c r="B194" s="202"/>
      <c r="C194" s="203"/>
      <c r="D194" s="196" t="s">
        <v>138</v>
      </c>
      <c r="E194" s="214" t="s">
        <v>1</v>
      </c>
      <c r="F194" s="204" t="s">
        <v>227</v>
      </c>
      <c r="G194" s="203"/>
      <c r="H194" s="205">
        <v>108</v>
      </c>
      <c r="I194" s="206"/>
      <c r="J194" s="203"/>
      <c r="K194" s="203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138</v>
      </c>
      <c r="AU194" s="211" t="s">
        <v>86</v>
      </c>
      <c r="AV194" s="13" t="s">
        <v>86</v>
      </c>
      <c r="AW194" s="13" t="s">
        <v>32</v>
      </c>
      <c r="AX194" s="13" t="s">
        <v>84</v>
      </c>
      <c r="AY194" s="211" t="s">
        <v>121</v>
      </c>
    </row>
    <row r="195" spans="2:63" s="12" customFormat="1" ht="22.9" customHeight="1">
      <c r="B195" s="169"/>
      <c r="C195" s="170"/>
      <c r="D195" s="171" t="s">
        <v>75</v>
      </c>
      <c r="E195" s="212" t="s">
        <v>84</v>
      </c>
      <c r="F195" s="212" t="s">
        <v>228</v>
      </c>
      <c r="G195" s="170"/>
      <c r="H195" s="170"/>
      <c r="I195" s="173"/>
      <c r="J195" s="213">
        <f>BK195</f>
        <v>0</v>
      </c>
      <c r="K195" s="170"/>
      <c r="L195" s="175"/>
      <c r="M195" s="176"/>
      <c r="N195" s="177"/>
      <c r="O195" s="177"/>
      <c r="P195" s="178">
        <f>SUM(P196:P233)</f>
        <v>0</v>
      </c>
      <c r="Q195" s="177"/>
      <c r="R195" s="178">
        <f>SUM(R196:R233)</f>
        <v>0</v>
      </c>
      <c r="S195" s="177"/>
      <c r="T195" s="179">
        <f>SUM(T196:T233)</f>
        <v>0</v>
      </c>
      <c r="AR195" s="180" t="s">
        <v>147</v>
      </c>
      <c r="AT195" s="181" t="s">
        <v>75</v>
      </c>
      <c r="AU195" s="181" t="s">
        <v>84</v>
      </c>
      <c r="AY195" s="180" t="s">
        <v>121</v>
      </c>
      <c r="BK195" s="182">
        <f>SUM(BK196:BK233)</f>
        <v>0</v>
      </c>
    </row>
    <row r="196" spans="1:65" s="2" customFormat="1" ht="24.2" customHeight="1">
      <c r="A196" s="33"/>
      <c r="B196" s="34"/>
      <c r="C196" s="183" t="s">
        <v>229</v>
      </c>
      <c r="D196" s="183" t="s">
        <v>122</v>
      </c>
      <c r="E196" s="184" t="s">
        <v>230</v>
      </c>
      <c r="F196" s="185" t="s">
        <v>231</v>
      </c>
      <c r="G196" s="186" t="s">
        <v>125</v>
      </c>
      <c r="H196" s="187">
        <v>12.75</v>
      </c>
      <c r="I196" s="188"/>
      <c r="J196" s="189">
        <f>ROUND(I196*H196,2)</f>
        <v>0</v>
      </c>
      <c r="K196" s="185" t="s">
        <v>1</v>
      </c>
      <c r="L196" s="38"/>
      <c r="M196" s="190" t="s">
        <v>1</v>
      </c>
      <c r="N196" s="191" t="s">
        <v>41</v>
      </c>
      <c r="O196" s="70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4" t="s">
        <v>126</v>
      </c>
      <c r="AT196" s="194" t="s">
        <v>122</v>
      </c>
      <c r="AU196" s="194" t="s">
        <v>86</v>
      </c>
      <c r="AY196" s="16" t="s">
        <v>121</v>
      </c>
      <c r="BE196" s="195">
        <f>IF(N196="základní",J196,0)</f>
        <v>0</v>
      </c>
      <c r="BF196" s="195">
        <f>IF(N196="snížená",J196,0)</f>
        <v>0</v>
      </c>
      <c r="BG196" s="195">
        <f>IF(N196="zákl. přenesená",J196,0)</f>
        <v>0</v>
      </c>
      <c r="BH196" s="195">
        <f>IF(N196="sníž. přenesená",J196,0)</f>
        <v>0</v>
      </c>
      <c r="BI196" s="195">
        <f>IF(N196="nulová",J196,0)</f>
        <v>0</v>
      </c>
      <c r="BJ196" s="16" t="s">
        <v>84</v>
      </c>
      <c r="BK196" s="195">
        <f>ROUND(I196*H196,2)</f>
        <v>0</v>
      </c>
      <c r="BL196" s="16" t="s">
        <v>126</v>
      </c>
      <c r="BM196" s="194" t="s">
        <v>232</v>
      </c>
    </row>
    <row r="197" spans="1:47" s="2" customFormat="1" ht="19.5">
      <c r="A197" s="33"/>
      <c r="B197" s="34"/>
      <c r="C197" s="35"/>
      <c r="D197" s="196" t="s">
        <v>128</v>
      </c>
      <c r="E197" s="35"/>
      <c r="F197" s="197" t="s">
        <v>231</v>
      </c>
      <c r="G197" s="35"/>
      <c r="H197" s="35"/>
      <c r="I197" s="198"/>
      <c r="J197" s="35"/>
      <c r="K197" s="35"/>
      <c r="L197" s="38"/>
      <c r="M197" s="199"/>
      <c r="N197" s="200"/>
      <c r="O197" s="70"/>
      <c r="P197" s="70"/>
      <c r="Q197" s="70"/>
      <c r="R197" s="70"/>
      <c r="S197" s="70"/>
      <c r="T197" s="71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128</v>
      </c>
      <c r="AU197" s="16" t="s">
        <v>86</v>
      </c>
    </row>
    <row r="198" spans="1:47" s="2" customFormat="1" ht="29.25">
      <c r="A198" s="33"/>
      <c r="B198" s="34"/>
      <c r="C198" s="35"/>
      <c r="D198" s="196" t="s">
        <v>129</v>
      </c>
      <c r="E198" s="35"/>
      <c r="F198" s="201" t="s">
        <v>233</v>
      </c>
      <c r="G198" s="35"/>
      <c r="H198" s="35"/>
      <c r="I198" s="198"/>
      <c r="J198" s="35"/>
      <c r="K198" s="35"/>
      <c r="L198" s="38"/>
      <c r="M198" s="199"/>
      <c r="N198" s="200"/>
      <c r="O198" s="70"/>
      <c r="P198" s="70"/>
      <c r="Q198" s="70"/>
      <c r="R198" s="70"/>
      <c r="S198" s="70"/>
      <c r="T198" s="71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6" t="s">
        <v>129</v>
      </c>
      <c r="AU198" s="16" t="s">
        <v>86</v>
      </c>
    </row>
    <row r="199" spans="2:51" s="13" customFormat="1" ht="11.25">
      <c r="B199" s="202"/>
      <c r="C199" s="203"/>
      <c r="D199" s="196" t="s">
        <v>138</v>
      </c>
      <c r="E199" s="214" t="s">
        <v>1</v>
      </c>
      <c r="F199" s="204" t="s">
        <v>234</v>
      </c>
      <c r="G199" s="203"/>
      <c r="H199" s="205">
        <v>12.75</v>
      </c>
      <c r="I199" s="206"/>
      <c r="J199" s="203"/>
      <c r="K199" s="203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138</v>
      </c>
      <c r="AU199" s="211" t="s">
        <v>86</v>
      </c>
      <c r="AV199" s="13" t="s">
        <v>86</v>
      </c>
      <c r="AW199" s="13" t="s">
        <v>32</v>
      </c>
      <c r="AX199" s="13" t="s">
        <v>84</v>
      </c>
      <c r="AY199" s="211" t="s">
        <v>121</v>
      </c>
    </row>
    <row r="200" spans="1:65" s="2" customFormat="1" ht="24.2" customHeight="1">
      <c r="A200" s="33"/>
      <c r="B200" s="34"/>
      <c r="C200" s="183" t="s">
        <v>235</v>
      </c>
      <c r="D200" s="183" t="s">
        <v>122</v>
      </c>
      <c r="E200" s="184" t="s">
        <v>236</v>
      </c>
      <c r="F200" s="185" t="s">
        <v>237</v>
      </c>
      <c r="G200" s="186" t="s">
        <v>238</v>
      </c>
      <c r="H200" s="187">
        <v>255</v>
      </c>
      <c r="I200" s="188"/>
      <c r="J200" s="189">
        <f>ROUND(I200*H200,2)</f>
        <v>0</v>
      </c>
      <c r="K200" s="185" t="s">
        <v>1</v>
      </c>
      <c r="L200" s="38"/>
      <c r="M200" s="190" t="s">
        <v>1</v>
      </c>
      <c r="N200" s="191" t="s">
        <v>41</v>
      </c>
      <c r="O200" s="70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4" t="s">
        <v>126</v>
      </c>
      <c r="AT200" s="194" t="s">
        <v>122</v>
      </c>
      <c r="AU200" s="194" t="s">
        <v>86</v>
      </c>
      <c r="AY200" s="16" t="s">
        <v>121</v>
      </c>
      <c r="BE200" s="195">
        <f>IF(N200="základní",J200,0)</f>
        <v>0</v>
      </c>
      <c r="BF200" s="195">
        <f>IF(N200="snížená",J200,0)</f>
        <v>0</v>
      </c>
      <c r="BG200" s="195">
        <f>IF(N200="zákl. přenesená",J200,0)</f>
        <v>0</v>
      </c>
      <c r="BH200" s="195">
        <f>IF(N200="sníž. přenesená",J200,0)</f>
        <v>0</v>
      </c>
      <c r="BI200" s="195">
        <f>IF(N200="nulová",J200,0)</f>
        <v>0</v>
      </c>
      <c r="BJ200" s="16" t="s">
        <v>84</v>
      </c>
      <c r="BK200" s="195">
        <f>ROUND(I200*H200,2)</f>
        <v>0</v>
      </c>
      <c r="BL200" s="16" t="s">
        <v>126</v>
      </c>
      <c r="BM200" s="194" t="s">
        <v>239</v>
      </c>
    </row>
    <row r="201" spans="1:47" s="2" customFormat="1" ht="19.5">
      <c r="A201" s="33"/>
      <c r="B201" s="34"/>
      <c r="C201" s="35"/>
      <c r="D201" s="196" t="s">
        <v>128</v>
      </c>
      <c r="E201" s="35"/>
      <c r="F201" s="197" t="s">
        <v>237</v>
      </c>
      <c r="G201" s="35"/>
      <c r="H201" s="35"/>
      <c r="I201" s="198"/>
      <c r="J201" s="35"/>
      <c r="K201" s="35"/>
      <c r="L201" s="38"/>
      <c r="M201" s="199"/>
      <c r="N201" s="200"/>
      <c r="O201" s="70"/>
      <c r="P201" s="70"/>
      <c r="Q201" s="70"/>
      <c r="R201" s="70"/>
      <c r="S201" s="70"/>
      <c r="T201" s="71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6" t="s">
        <v>128</v>
      </c>
      <c r="AU201" s="16" t="s">
        <v>86</v>
      </c>
    </row>
    <row r="202" spans="1:47" s="2" customFormat="1" ht="19.5">
      <c r="A202" s="33"/>
      <c r="B202" s="34"/>
      <c r="C202" s="35"/>
      <c r="D202" s="196" t="s">
        <v>129</v>
      </c>
      <c r="E202" s="35"/>
      <c r="F202" s="201" t="s">
        <v>240</v>
      </c>
      <c r="G202" s="35"/>
      <c r="H202" s="35"/>
      <c r="I202" s="198"/>
      <c r="J202" s="35"/>
      <c r="K202" s="35"/>
      <c r="L202" s="38"/>
      <c r="M202" s="199"/>
      <c r="N202" s="200"/>
      <c r="O202" s="70"/>
      <c r="P202" s="70"/>
      <c r="Q202" s="70"/>
      <c r="R202" s="70"/>
      <c r="S202" s="70"/>
      <c r="T202" s="71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6" t="s">
        <v>129</v>
      </c>
      <c r="AU202" s="16" t="s">
        <v>86</v>
      </c>
    </row>
    <row r="203" spans="2:51" s="13" customFormat="1" ht="11.25">
      <c r="B203" s="202"/>
      <c r="C203" s="203"/>
      <c r="D203" s="196" t="s">
        <v>138</v>
      </c>
      <c r="E203" s="203"/>
      <c r="F203" s="204" t="s">
        <v>241</v>
      </c>
      <c r="G203" s="203"/>
      <c r="H203" s="205">
        <v>255</v>
      </c>
      <c r="I203" s="206"/>
      <c r="J203" s="203"/>
      <c r="K203" s="203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138</v>
      </c>
      <c r="AU203" s="211" t="s">
        <v>86</v>
      </c>
      <c r="AV203" s="13" t="s">
        <v>86</v>
      </c>
      <c r="AW203" s="13" t="s">
        <v>4</v>
      </c>
      <c r="AX203" s="13" t="s">
        <v>84</v>
      </c>
      <c r="AY203" s="211" t="s">
        <v>121</v>
      </c>
    </row>
    <row r="204" spans="1:65" s="2" customFormat="1" ht="24.2" customHeight="1">
      <c r="A204" s="33"/>
      <c r="B204" s="34"/>
      <c r="C204" s="183" t="s">
        <v>242</v>
      </c>
      <c r="D204" s="183" t="s">
        <v>122</v>
      </c>
      <c r="E204" s="184" t="s">
        <v>243</v>
      </c>
      <c r="F204" s="185" t="s">
        <v>244</v>
      </c>
      <c r="G204" s="186" t="s">
        <v>125</v>
      </c>
      <c r="H204" s="187">
        <v>2.7</v>
      </c>
      <c r="I204" s="188"/>
      <c r="J204" s="189">
        <f>ROUND(I204*H204,2)</f>
        <v>0</v>
      </c>
      <c r="K204" s="185" t="s">
        <v>1</v>
      </c>
      <c r="L204" s="38"/>
      <c r="M204" s="190" t="s">
        <v>1</v>
      </c>
      <c r="N204" s="191" t="s">
        <v>41</v>
      </c>
      <c r="O204" s="70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4" t="s">
        <v>126</v>
      </c>
      <c r="AT204" s="194" t="s">
        <v>122</v>
      </c>
      <c r="AU204" s="194" t="s">
        <v>86</v>
      </c>
      <c r="AY204" s="16" t="s">
        <v>121</v>
      </c>
      <c r="BE204" s="195">
        <f>IF(N204="základní",J204,0)</f>
        <v>0</v>
      </c>
      <c r="BF204" s="195">
        <f>IF(N204="snížená",J204,0)</f>
        <v>0</v>
      </c>
      <c r="BG204" s="195">
        <f>IF(N204="zákl. přenesená",J204,0)</f>
        <v>0</v>
      </c>
      <c r="BH204" s="195">
        <f>IF(N204="sníž. přenesená",J204,0)</f>
        <v>0</v>
      </c>
      <c r="BI204" s="195">
        <f>IF(N204="nulová",J204,0)</f>
        <v>0</v>
      </c>
      <c r="BJ204" s="16" t="s">
        <v>84</v>
      </c>
      <c r="BK204" s="195">
        <f>ROUND(I204*H204,2)</f>
        <v>0</v>
      </c>
      <c r="BL204" s="16" t="s">
        <v>126</v>
      </c>
      <c r="BM204" s="194" t="s">
        <v>245</v>
      </c>
    </row>
    <row r="205" spans="1:47" s="2" customFormat="1" ht="19.5">
      <c r="A205" s="33"/>
      <c r="B205" s="34"/>
      <c r="C205" s="35"/>
      <c r="D205" s="196" t="s">
        <v>128</v>
      </c>
      <c r="E205" s="35"/>
      <c r="F205" s="197" t="s">
        <v>244</v>
      </c>
      <c r="G205" s="35"/>
      <c r="H205" s="35"/>
      <c r="I205" s="198"/>
      <c r="J205" s="35"/>
      <c r="K205" s="35"/>
      <c r="L205" s="38"/>
      <c r="M205" s="199"/>
      <c r="N205" s="200"/>
      <c r="O205" s="70"/>
      <c r="P205" s="70"/>
      <c r="Q205" s="70"/>
      <c r="R205" s="70"/>
      <c r="S205" s="70"/>
      <c r="T205" s="71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128</v>
      </c>
      <c r="AU205" s="16" t="s">
        <v>86</v>
      </c>
    </row>
    <row r="206" spans="1:47" s="2" customFormat="1" ht="29.25">
      <c r="A206" s="33"/>
      <c r="B206" s="34"/>
      <c r="C206" s="35"/>
      <c r="D206" s="196" t="s">
        <v>129</v>
      </c>
      <c r="E206" s="35"/>
      <c r="F206" s="201" t="s">
        <v>233</v>
      </c>
      <c r="G206" s="35"/>
      <c r="H206" s="35"/>
      <c r="I206" s="198"/>
      <c r="J206" s="35"/>
      <c r="K206" s="35"/>
      <c r="L206" s="38"/>
      <c r="M206" s="199"/>
      <c r="N206" s="200"/>
      <c r="O206" s="70"/>
      <c r="P206" s="70"/>
      <c r="Q206" s="70"/>
      <c r="R206" s="70"/>
      <c r="S206" s="70"/>
      <c r="T206" s="71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T206" s="16" t="s">
        <v>129</v>
      </c>
      <c r="AU206" s="16" t="s">
        <v>86</v>
      </c>
    </row>
    <row r="207" spans="2:51" s="13" customFormat="1" ht="11.25">
      <c r="B207" s="202"/>
      <c r="C207" s="203"/>
      <c r="D207" s="196" t="s">
        <v>138</v>
      </c>
      <c r="E207" s="214" t="s">
        <v>1</v>
      </c>
      <c r="F207" s="204" t="s">
        <v>246</v>
      </c>
      <c r="G207" s="203"/>
      <c r="H207" s="205">
        <v>2.7</v>
      </c>
      <c r="I207" s="206"/>
      <c r="J207" s="203"/>
      <c r="K207" s="203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138</v>
      </c>
      <c r="AU207" s="211" t="s">
        <v>86</v>
      </c>
      <c r="AV207" s="13" t="s">
        <v>86</v>
      </c>
      <c r="AW207" s="13" t="s">
        <v>32</v>
      </c>
      <c r="AX207" s="13" t="s">
        <v>84</v>
      </c>
      <c r="AY207" s="211" t="s">
        <v>121</v>
      </c>
    </row>
    <row r="208" spans="1:65" s="2" customFormat="1" ht="24.2" customHeight="1">
      <c r="A208" s="33"/>
      <c r="B208" s="34"/>
      <c r="C208" s="183" t="s">
        <v>7</v>
      </c>
      <c r="D208" s="183" t="s">
        <v>122</v>
      </c>
      <c r="E208" s="184" t="s">
        <v>247</v>
      </c>
      <c r="F208" s="185" t="s">
        <v>248</v>
      </c>
      <c r="G208" s="186" t="s">
        <v>238</v>
      </c>
      <c r="H208" s="187">
        <v>54</v>
      </c>
      <c r="I208" s="188"/>
      <c r="J208" s="189">
        <f>ROUND(I208*H208,2)</f>
        <v>0</v>
      </c>
      <c r="K208" s="185" t="s">
        <v>1</v>
      </c>
      <c r="L208" s="38"/>
      <c r="M208" s="190" t="s">
        <v>1</v>
      </c>
      <c r="N208" s="191" t="s">
        <v>41</v>
      </c>
      <c r="O208" s="70"/>
      <c r="P208" s="192">
        <f>O208*H208</f>
        <v>0</v>
      </c>
      <c r="Q208" s="192">
        <v>0</v>
      </c>
      <c r="R208" s="192">
        <f>Q208*H208</f>
        <v>0</v>
      </c>
      <c r="S208" s="192">
        <v>0</v>
      </c>
      <c r="T208" s="193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4" t="s">
        <v>126</v>
      </c>
      <c r="AT208" s="194" t="s">
        <v>122</v>
      </c>
      <c r="AU208" s="194" t="s">
        <v>86</v>
      </c>
      <c r="AY208" s="16" t="s">
        <v>121</v>
      </c>
      <c r="BE208" s="195">
        <f>IF(N208="základní",J208,0)</f>
        <v>0</v>
      </c>
      <c r="BF208" s="195">
        <f>IF(N208="snížená",J208,0)</f>
        <v>0</v>
      </c>
      <c r="BG208" s="195">
        <f>IF(N208="zákl. přenesená",J208,0)</f>
        <v>0</v>
      </c>
      <c r="BH208" s="195">
        <f>IF(N208="sníž. přenesená",J208,0)</f>
        <v>0</v>
      </c>
      <c r="BI208" s="195">
        <f>IF(N208="nulová",J208,0)</f>
        <v>0</v>
      </c>
      <c r="BJ208" s="16" t="s">
        <v>84</v>
      </c>
      <c r="BK208" s="195">
        <f>ROUND(I208*H208,2)</f>
        <v>0</v>
      </c>
      <c r="BL208" s="16" t="s">
        <v>126</v>
      </c>
      <c r="BM208" s="194" t="s">
        <v>249</v>
      </c>
    </row>
    <row r="209" spans="1:47" s="2" customFormat="1" ht="19.5">
      <c r="A209" s="33"/>
      <c r="B209" s="34"/>
      <c r="C209" s="35"/>
      <c r="D209" s="196" t="s">
        <v>128</v>
      </c>
      <c r="E209" s="35"/>
      <c r="F209" s="197" t="s">
        <v>248</v>
      </c>
      <c r="G209" s="35"/>
      <c r="H209" s="35"/>
      <c r="I209" s="198"/>
      <c r="J209" s="35"/>
      <c r="K209" s="35"/>
      <c r="L209" s="38"/>
      <c r="M209" s="199"/>
      <c r="N209" s="200"/>
      <c r="O209" s="70"/>
      <c r="P209" s="70"/>
      <c r="Q209" s="70"/>
      <c r="R209" s="70"/>
      <c r="S209" s="70"/>
      <c r="T209" s="71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128</v>
      </c>
      <c r="AU209" s="16" t="s">
        <v>86</v>
      </c>
    </row>
    <row r="210" spans="1:47" s="2" customFormat="1" ht="19.5">
      <c r="A210" s="33"/>
      <c r="B210" s="34"/>
      <c r="C210" s="35"/>
      <c r="D210" s="196" t="s">
        <v>129</v>
      </c>
      <c r="E210" s="35"/>
      <c r="F210" s="201" t="s">
        <v>240</v>
      </c>
      <c r="G210" s="35"/>
      <c r="H210" s="35"/>
      <c r="I210" s="198"/>
      <c r="J210" s="35"/>
      <c r="K210" s="35"/>
      <c r="L210" s="38"/>
      <c r="M210" s="199"/>
      <c r="N210" s="200"/>
      <c r="O210" s="70"/>
      <c r="P210" s="70"/>
      <c r="Q210" s="70"/>
      <c r="R210" s="70"/>
      <c r="S210" s="70"/>
      <c r="T210" s="71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6" t="s">
        <v>129</v>
      </c>
      <c r="AU210" s="16" t="s">
        <v>86</v>
      </c>
    </row>
    <row r="211" spans="2:51" s="13" customFormat="1" ht="11.25">
      <c r="B211" s="202"/>
      <c r="C211" s="203"/>
      <c r="D211" s="196" t="s">
        <v>138</v>
      </c>
      <c r="E211" s="203"/>
      <c r="F211" s="204" t="s">
        <v>250</v>
      </c>
      <c r="G211" s="203"/>
      <c r="H211" s="205">
        <v>54</v>
      </c>
      <c r="I211" s="206"/>
      <c r="J211" s="203"/>
      <c r="K211" s="203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138</v>
      </c>
      <c r="AU211" s="211" t="s">
        <v>86</v>
      </c>
      <c r="AV211" s="13" t="s">
        <v>86</v>
      </c>
      <c r="AW211" s="13" t="s">
        <v>4</v>
      </c>
      <c r="AX211" s="13" t="s">
        <v>84</v>
      </c>
      <c r="AY211" s="211" t="s">
        <v>121</v>
      </c>
    </row>
    <row r="212" spans="1:65" s="2" customFormat="1" ht="21.75" customHeight="1">
      <c r="A212" s="33"/>
      <c r="B212" s="34"/>
      <c r="C212" s="183" t="s">
        <v>251</v>
      </c>
      <c r="D212" s="183" t="s">
        <v>122</v>
      </c>
      <c r="E212" s="184" t="s">
        <v>252</v>
      </c>
      <c r="F212" s="185" t="s">
        <v>253</v>
      </c>
      <c r="G212" s="186" t="s">
        <v>125</v>
      </c>
      <c r="H212" s="187">
        <v>18.2</v>
      </c>
      <c r="I212" s="188"/>
      <c r="J212" s="189">
        <f>ROUND(I212*H212,2)</f>
        <v>0</v>
      </c>
      <c r="K212" s="185" t="s">
        <v>1</v>
      </c>
      <c r="L212" s="38"/>
      <c r="M212" s="190" t="s">
        <v>1</v>
      </c>
      <c r="N212" s="191" t="s">
        <v>41</v>
      </c>
      <c r="O212" s="70"/>
      <c r="P212" s="192">
        <f>O212*H212</f>
        <v>0</v>
      </c>
      <c r="Q212" s="192">
        <v>0</v>
      </c>
      <c r="R212" s="192">
        <f>Q212*H212</f>
        <v>0</v>
      </c>
      <c r="S212" s="192">
        <v>0</v>
      </c>
      <c r="T212" s="193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4" t="s">
        <v>126</v>
      </c>
      <c r="AT212" s="194" t="s">
        <v>122</v>
      </c>
      <c r="AU212" s="194" t="s">
        <v>86</v>
      </c>
      <c r="AY212" s="16" t="s">
        <v>121</v>
      </c>
      <c r="BE212" s="195">
        <f>IF(N212="základní",J212,0)</f>
        <v>0</v>
      </c>
      <c r="BF212" s="195">
        <f>IF(N212="snížená",J212,0)</f>
        <v>0</v>
      </c>
      <c r="BG212" s="195">
        <f>IF(N212="zákl. přenesená",J212,0)</f>
        <v>0</v>
      </c>
      <c r="BH212" s="195">
        <f>IF(N212="sníž. přenesená",J212,0)</f>
        <v>0</v>
      </c>
      <c r="BI212" s="195">
        <f>IF(N212="nulová",J212,0)</f>
        <v>0</v>
      </c>
      <c r="BJ212" s="16" t="s">
        <v>84</v>
      </c>
      <c r="BK212" s="195">
        <f>ROUND(I212*H212,2)</f>
        <v>0</v>
      </c>
      <c r="BL212" s="16" t="s">
        <v>126</v>
      </c>
      <c r="BM212" s="194" t="s">
        <v>254</v>
      </c>
    </row>
    <row r="213" spans="1:47" s="2" customFormat="1" ht="11.25">
      <c r="A213" s="33"/>
      <c r="B213" s="34"/>
      <c r="C213" s="35"/>
      <c r="D213" s="196" t="s">
        <v>128</v>
      </c>
      <c r="E213" s="35"/>
      <c r="F213" s="197" t="s">
        <v>253</v>
      </c>
      <c r="G213" s="35"/>
      <c r="H213" s="35"/>
      <c r="I213" s="198"/>
      <c r="J213" s="35"/>
      <c r="K213" s="35"/>
      <c r="L213" s="38"/>
      <c r="M213" s="199"/>
      <c r="N213" s="200"/>
      <c r="O213" s="70"/>
      <c r="P213" s="70"/>
      <c r="Q213" s="70"/>
      <c r="R213" s="70"/>
      <c r="S213" s="70"/>
      <c r="T213" s="71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6" t="s">
        <v>128</v>
      </c>
      <c r="AU213" s="16" t="s">
        <v>86</v>
      </c>
    </row>
    <row r="214" spans="1:47" s="2" customFormat="1" ht="39">
      <c r="A214" s="33"/>
      <c r="B214" s="34"/>
      <c r="C214" s="35"/>
      <c r="D214" s="196" t="s">
        <v>129</v>
      </c>
      <c r="E214" s="35"/>
      <c r="F214" s="201" t="s">
        <v>255</v>
      </c>
      <c r="G214" s="35"/>
      <c r="H214" s="35"/>
      <c r="I214" s="198"/>
      <c r="J214" s="35"/>
      <c r="K214" s="35"/>
      <c r="L214" s="38"/>
      <c r="M214" s="199"/>
      <c r="N214" s="200"/>
      <c r="O214" s="70"/>
      <c r="P214" s="70"/>
      <c r="Q214" s="70"/>
      <c r="R214" s="70"/>
      <c r="S214" s="70"/>
      <c r="T214" s="71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129</v>
      </c>
      <c r="AU214" s="16" t="s">
        <v>86</v>
      </c>
    </row>
    <row r="215" spans="2:51" s="13" customFormat="1" ht="11.25">
      <c r="B215" s="202"/>
      <c r="C215" s="203"/>
      <c r="D215" s="196" t="s">
        <v>138</v>
      </c>
      <c r="E215" s="214" t="s">
        <v>1</v>
      </c>
      <c r="F215" s="204" t="s">
        <v>256</v>
      </c>
      <c r="G215" s="203"/>
      <c r="H215" s="205">
        <v>11</v>
      </c>
      <c r="I215" s="206"/>
      <c r="J215" s="203"/>
      <c r="K215" s="203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138</v>
      </c>
      <c r="AU215" s="211" t="s">
        <v>86</v>
      </c>
      <c r="AV215" s="13" t="s">
        <v>86</v>
      </c>
      <c r="AW215" s="13" t="s">
        <v>32</v>
      </c>
      <c r="AX215" s="13" t="s">
        <v>76</v>
      </c>
      <c r="AY215" s="211" t="s">
        <v>121</v>
      </c>
    </row>
    <row r="216" spans="2:51" s="13" customFormat="1" ht="11.25">
      <c r="B216" s="202"/>
      <c r="C216" s="203"/>
      <c r="D216" s="196" t="s">
        <v>138</v>
      </c>
      <c r="E216" s="214" t="s">
        <v>1</v>
      </c>
      <c r="F216" s="204" t="s">
        <v>257</v>
      </c>
      <c r="G216" s="203"/>
      <c r="H216" s="205">
        <v>7.2</v>
      </c>
      <c r="I216" s="206"/>
      <c r="J216" s="203"/>
      <c r="K216" s="203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138</v>
      </c>
      <c r="AU216" s="211" t="s">
        <v>86</v>
      </c>
      <c r="AV216" s="13" t="s">
        <v>86</v>
      </c>
      <c r="AW216" s="13" t="s">
        <v>32</v>
      </c>
      <c r="AX216" s="13" t="s">
        <v>76</v>
      </c>
      <c r="AY216" s="211" t="s">
        <v>121</v>
      </c>
    </row>
    <row r="217" spans="2:51" s="14" customFormat="1" ht="11.25">
      <c r="B217" s="215"/>
      <c r="C217" s="216"/>
      <c r="D217" s="196" t="s">
        <v>138</v>
      </c>
      <c r="E217" s="217" t="s">
        <v>1</v>
      </c>
      <c r="F217" s="218" t="s">
        <v>258</v>
      </c>
      <c r="G217" s="216"/>
      <c r="H217" s="219">
        <v>18.2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138</v>
      </c>
      <c r="AU217" s="225" t="s">
        <v>86</v>
      </c>
      <c r="AV217" s="14" t="s">
        <v>147</v>
      </c>
      <c r="AW217" s="14" t="s">
        <v>32</v>
      </c>
      <c r="AX217" s="14" t="s">
        <v>84</v>
      </c>
      <c r="AY217" s="225" t="s">
        <v>121</v>
      </c>
    </row>
    <row r="218" spans="1:65" s="2" customFormat="1" ht="24.2" customHeight="1">
      <c r="A218" s="33"/>
      <c r="B218" s="34"/>
      <c r="C218" s="183" t="s">
        <v>259</v>
      </c>
      <c r="D218" s="183" t="s">
        <v>122</v>
      </c>
      <c r="E218" s="184" t="s">
        <v>260</v>
      </c>
      <c r="F218" s="185" t="s">
        <v>261</v>
      </c>
      <c r="G218" s="186" t="s">
        <v>125</v>
      </c>
      <c r="H218" s="187">
        <v>96</v>
      </c>
      <c r="I218" s="188"/>
      <c r="J218" s="189">
        <f>ROUND(I218*H218,2)</f>
        <v>0</v>
      </c>
      <c r="K218" s="185" t="s">
        <v>1</v>
      </c>
      <c r="L218" s="38"/>
      <c r="M218" s="190" t="s">
        <v>1</v>
      </c>
      <c r="N218" s="191" t="s">
        <v>41</v>
      </c>
      <c r="O218" s="70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4" t="s">
        <v>126</v>
      </c>
      <c r="AT218" s="194" t="s">
        <v>122</v>
      </c>
      <c r="AU218" s="194" t="s">
        <v>86</v>
      </c>
      <c r="AY218" s="16" t="s">
        <v>121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16" t="s">
        <v>84</v>
      </c>
      <c r="BK218" s="195">
        <f>ROUND(I218*H218,2)</f>
        <v>0</v>
      </c>
      <c r="BL218" s="16" t="s">
        <v>126</v>
      </c>
      <c r="BM218" s="194" t="s">
        <v>262</v>
      </c>
    </row>
    <row r="219" spans="1:47" s="2" customFormat="1" ht="19.5">
      <c r="A219" s="33"/>
      <c r="B219" s="34"/>
      <c r="C219" s="35"/>
      <c r="D219" s="196" t="s">
        <v>128</v>
      </c>
      <c r="E219" s="35"/>
      <c r="F219" s="197" t="s">
        <v>261</v>
      </c>
      <c r="G219" s="35"/>
      <c r="H219" s="35"/>
      <c r="I219" s="198"/>
      <c r="J219" s="35"/>
      <c r="K219" s="35"/>
      <c r="L219" s="38"/>
      <c r="M219" s="199"/>
      <c r="N219" s="200"/>
      <c r="O219" s="70"/>
      <c r="P219" s="70"/>
      <c r="Q219" s="70"/>
      <c r="R219" s="70"/>
      <c r="S219" s="70"/>
      <c r="T219" s="71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6" t="s">
        <v>128</v>
      </c>
      <c r="AU219" s="16" t="s">
        <v>86</v>
      </c>
    </row>
    <row r="220" spans="1:47" s="2" customFormat="1" ht="48.75">
      <c r="A220" s="33"/>
      <c r="B220" s="34"/>
      <c r="C220" s="35"/>
      <c r="D220" s="196" t="s">
        <v>129</v>
      </c>
      <c r="E220" s="35"/>
      <c r="F220" s="201" t="s">
        <v>263</v>
      </c>
      <c r="G220" s="35"/>
      <c r="H220" s="35"/>
      <c r="I220" s="198"/>
      <c r="J220" s="35"/>
      <c r="K220" s="35"/>
      <c r="L220" s="38"/>
      <c r="M220" s="199"/>
      <c r="N220" s="200"/>
      <c r="O220" s="70"/>
      <c r="P220" s="70"/>
      <c r="Q220" s="70"/>
      <c r="R220" s="70"/>
      <c r="S220" s="70"/>
      <c r="T220" s="71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6" t="s">
        <v>129</v>
      </c>
      <c r="AU220" s="16" t="s">
        <v>86</v>
      </c>
    </row>
    <row r="221" spans="2:51" s="13" customFormat="1" ht="11.25">
      <c r="B221" s="202"/>
      <c r="C221" s="203"/>
      <c r="D221" s="196" t="s">
        <v>138</v>
      </c>
      <c r="E221" s="214" t="s">
        <v>1</v>
      </c>
      <c r="F221" s="204" t="s">
        <v>264</v>
      </c>
      <c r="G221" s="203"/>
      <c r="H221" s="205">
        <v>96</v>
      </c>
      <c r="I221" s="206"/>
      <c r="J221" s="203"/>
      <c r="K221" s="203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138</v>
      </c>
      <c r="AU221" s="211" t="s">
        <v>86</v>
      </c>
      <c r="AV221" s="13" t="s">
        <v>86</v>
      </c>
      <c r="AW221" s="13" t="s">
        <v>32</v>
      </c>
      <c r="AX221" s="13" t="s">
        <v>84</v>
      </c>
      <c r="AY221" s="211" t="s">
        <v>121</v>
      </c>
    </row>
    <row r="222" spans="1:65" s="2" customFormat="1" ht="24.2" customHeight="1">
      <c r="A222" s="33"/>
      <c r="B222" s="34"/>
      <c r="C222" s="183" t="s">
        <v>265</v>
      </c>
      <c r="D222" s="183" t="s">
        <v>122</v>
      </c>
      <c r="E222" s="184" t="s">
        <v>266</v>
      </c>
      <c r="F222" s="185" t="s">
        <v>267</v>
      </c>
      <c r="G222" s="186" t="s">
        <v>268</v>
      </c>
      <c r="H222" s="187">
        <v>1920</v>
      </c>
      <c r="I222" s="188"/>
      <c r="J222" s="189">
        <f>ROUND(I222*H222,2)</f>
        <v>0</v>
      </c>
      <c r="K222" s="185" t="s">
        <v>1</v>
      </c>
      <c r="L222" s="38"/>
      <c r="M222" s="190" t="s">
        <v>1</v>
      </c>
      <c r="N222" s="191" t="s">
        <v>41</v>
      </c>
      <c r="O222" s="70"/>
      <c r="P222" s="192">
        <f>O222*H222</f>
        <v>0</v>
      </c>
      <c r="Q222" s="192">
        <v>0</v>
      </c>
      <c r="R222" s="192">
        <f>Q222*H222</f>
        <v>0</v>
      </c>
      <c r="S222" s="192">
        <v>0</v>
      </c>
      <c r="T222" s="193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4" t="s">
        <v>126</v>
      </c>
      <c r="AT222" s="194" t="s">
        <v>122</v>
      </c>
      <c r="AU222" s="194" t="s">
        <v>86</v>
      </c>
      <c r="AY222" s="16" t="s">
        <v>121</v>
      </c>
      <c r="BE222" s="195">
        <f>IF(N222="základní",J222,0)</f>
        <v>0</v>
      </c>
      <c r="BF222" s="195">
        <f>IF(N222="snížená",J222,0)</f>
        <v>0</v>
      </c>
      <c r="BG222" s="195">
        <f>IF(N222="zákl. přenesená",J222,0)</f>
        <v>0</v>
      </c>
      <c r="BH222" s="195">
        <f>IF(N222="sníž. přenesená",J222,0)</f>
        <v>0</v>
      </c>
      <c r="BI222" s="195">
        <f>IF(N222="nulová",J222,0)</f>
        <v>0</v>
      </c>
      <c r="BJ222" s="16" t="s">
        <v>84</v>
      </c>
      <c r="BK222" s="195">
        <f>ROUND(I222*H222,2)</f>
        <v>0</v>
      </c>
      <c r="BL222" s="16" t="s">
        <v>126</v>
      </c>
      <c r="BM222" s="194" t="s">
        <v>269</v>
      </c>
    </row>
    <row r="223" spans="1:47" s="2" customFormat="1" ht="19.5">
      <c r="A223" s="33"/>
      <c r="B223" s="34"/>
      <c r="C223" s="35"/>
      <c r="D223" s="196" t="s">
        <v>128</v>
      </c>
      <c r="E223" s="35"/>
      <c r="F223" s="197" t="s">
        <v>267</v>
      </c>
      <c r="G223" s="35"/>
      <c r="H223" s="35"/>
      <c r="I223" s="198"/>
      <c r="J223" s="35"/>
      <c r="K223" s="35"/>
      <c r="L223" s="38"/>
      <c r="M223" s="199"/>
      <c r="N223" s="200"/>
      <c r="O223" s="70"/>
      <c r="P223" s="70"/>
      <c r="Q223" s="70"/>
      <c r="R223" s="70"/>
      <c r="S223" s="70"/>
      <c r="T223" s="71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6" t="s">
        <v>128</v>
      </c>
      <c r="AU223" s="16" t="s">
        <v>86</v>
      </c>
    </row>
    <row r="224" spans="1:47" s="2" customFormat="1" ht="29.25">
      <c r="A224" s="33"/>
      <c r="B224" s="34"/>
      <c r="C224" s="35"/>
      <c r="D224" s="196" t="s">
        <v>129</v>
      </c>
      <c r="E224" s="35"/>
      <c r="F224" s="201" t="s">
        <v>270</v>
      </c>
      <c r="G224" s="35"/>
      <c r="H224" s="35"/>
      <c r="I224" s="198"/>
      <c r="J224" s="35"/>
      <c r="K224" s="35"/>
      <c r="L224" s="38"/>
      <c r="M224" s="199"/>
      <c r="N224" s="200"/>
      <c r="O224" s="70"/>
      <c r="P224" s="70"/>
      <c r="Q224" s="70"/>
      <c r="R224" s="70"/>
      <c r="S224" s="70"/>
      <c r="T224" s="71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129</v>
      </c>
      <c r="AU224" s="16" t="s">
        <v>86</v>
      </c>
    </row>
    <row r="225" spans="2:51" s="13" customFormat="1" ht="11.25">
      <c r="B225" s="202"/>
      <c r="C225" s="203"/>
      <c r="D225" s="196" t="s">
        <v>138</v>
      </c>
      <c r="E225" s="203"/>
      <c r="F225" s="204" t="s">
        <v>271</v>
      </c>
      <c r="G225" s="203"/>
      <c r="H225" s="205">
        <v>1920</v>
      </c>
      <c r="I225" s="206"/>
      <c r="J225" s="203"/>
      <c r="K225" s="203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138</v>
      </c>
      <c r="AU225" s="211" t="s">
        <v>86</v>
      </c>
      <c r="AV225" s="13" t="s">
        <v>86</v>
      </c>
      <c r="AW225" s="13" t="s">
        <v>4</v>
      </c>
      <c r="AX225" s="13" t="s">
        <v>84</v>
      </c>
      <c r="AY225" s="211" t="s">
        <v>121</v>
      </c>
    </row>
    <row r="226" spans="1:65" s="2" customFormat="1" ht="21.75" customHeight="1">
      <c r="A226" s="33"/>
      <c r="B226" s="34"/>
      <c r="C226" s="183" t="s">
        <v>272</v>
      </c>
      <c r="D226" s="183" t="s">
        <v>122</v>
      </c>
      <c r="E226" s="184" t="s">
        <v>273</v>
      </c>
      <c r="F226" s="185" t="s">
        <v>274</v>
      </c>
      <c r="G226" s="186" t="s">
        <v>125</v>
      </c>
      <c r="H226" s="187">
        <v>6.8</v>
      </c>
      <c r="I226" s="188"/>
      <c r="J226" s="189">
        <f>ROUND(I226*H226,2)</f>
        <v>0</v>
      </c>
      <c r="K226" s="185" t="s">
        <v>1</v>
      </c>
      <c r="L226" s="38"/>
      <c r="M226" s="190" t="s">
        <v>1</v>
      </c>
      <c r="N226" s="191" t="s">
        <v>41</v>
      </c>
      <c r="O226" s="70"/>
      <c r="P226" s="192">
        <f>O226*H226</f>
        <v>0</v>
      </c>
      <c r="Q226" s="192">
        <v>0</v>
      </c>
      <c r="R226" s="192">
        <f>Q226*H226</f>
        <v>0</v>
      </c>
      <c r="S226" s="192">
        <v>0</v>
      </c>
      <c r="T226" s="193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4" t="s">
        <v>126</v>
      </c>
      <c r="AT226" s="194" t="s">
        <v>122</v>
      </c>
      <c r="AU226" s="194" t="s">
        <v>86</v>
      </c>
      <c r="AY226" s="16" t="s">
        <v>121</v>
      </c>
      <c r="BE226" s="195">
        <f>IF(N226="základní",J226,0)</f>
        <v>0</v>
      </c>
      <c r="BF226" s="195">
        <f>IF(N226="snížená",J226,0)</f>
        <v>0</v>
      </c>
      <c r="BG226" s="195">
        <f>IF(N226="zákl. přenesená",J226,0)</f>
        <v>0</v>
      </c>
      <c r="BH226" s="195">
        <f>IF(N226="sníž. přenesená",J226,0)</f>
        <v>0</v>
      </c>
      <c r="BI226" s="195">
        <f>IF(N226="nulová",J226,0)</f>
        <v>0</v>
      </c>
      <c r="BJ226" s="16" t="s">
        <v>84</v>
      </c>
      <c r="BK226" s="195">
        <f>ROUND(I226*H226,2)</f>
        <v>0</v>
      </c>
      <c r="BL226" s="16" t="s">
        <v>126</v>
      </c>
      <c r="BM226" s="194" t="s">
        <v>275</v>
      </c>
    </row>
    <row r="227" spans="1:47" s="2" customFormat="1" ht="11.25">
      <c r="A227" s="33"/>
      <c r="B227" s="34"/>
      <c r="C227" s="35"/>
      <c r="D227" s="196" t="s">
        <v>128</v>
      </c>
      <c r="E227" s="35"/>
      <c r="F227" s="197" t="s">
        <v>274</v>
      </c>
      <c r="G227" s="35"/>
      <c r="H227" s="35"/>
      <c r="I227" s="198"/>
      <c r="J227" s="35"/>
      <c r="K227" s="35"/>
      <c r="L227" s="38"/>
      <c r="M227" s="199"/>
      <c r="N227" s="200"/>
      <c r="O227" s="70"/>
      <c r="P227" s="70"/>
      <c r="Q227" s="70"/>
      <c r="R227" s="70"/>
      <c r="S227" s="70"/>
      <c r="T227" s="71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6" t="s">
        <v>128</v>
      </c>
      <c r="AU227" s="16" t="s">
        <v>86</v>
      </c>
    </row>
    <row r="228" spans="1:47" s="2" customFormat="1" ht="29.25">
      <c r="A228" s="33"/>
      <c r="B228" s="34"/>
      <c r="C228" s="35"/>
      <c r="D228" s="196" t="s">
        <v>129</v>
      </c>
      <c r="E228" s="35"/>
      <c r="F228" s="201" t="s">
        <v>276</v>
      </c>
      <c r="G228" s="35"/>
      <c r="H228" s="35"/>
      <c r="I228" s="198"/>
      <c r="J228" s="35"/>
      <c r="K228" s="35"/>
      <c r="L228" s="38"/>
      <c r="M228" s="199"/>
      <c r="N228" s="200"/>
      <c r="O228" s="70"/>
      <c r="P228" s="70"/>
      <c r="Q228" s="70"/>
      <c r="R228" s="70"/>
      <c r="S228" s="70"/>
      <c r="T228" s="71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129</v>
      </c>
      <c r="AU228" s="16" t="s">
        <v>86</v>
      </c>
    </row>
    <row r="229" spans="2:51" s="13" customFormat="1" ht="11.25">
      <c r="B229" s="202"/>
      <c r="C229" s="203"/>
      <c r="D229" s="196" t="s">
        <v>138</v>
      </c>
      <c r="E229" s="214" t="s">
        <v>1</v>
      </c>
      <c r="F229" s="204" t="s">
        <v>277</v>
      </c>
      <c r="G229" s="203"/>
      <c r="H229" s="205">
        <v>6.8</v>
      </c>
      <c r="I229" s="206"/>
      <c r="J229" s="203"/>
      <c r="K229" s="203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138</v>
      </c>
      <c r="AU229" s="211" t="s">
        <v>86</v>
      </c>
      <c r="AV229" s="13" t="s">
        <v>86</v>
      </c>
      <c r="AW229" s="13" t="s">
        <v>32</v>
      </c>
      <c r="AX229" s="13" t="s">
        <v>84</v>
      </c>
      <c r="AY229" s="211" t="s">
        <v>121</v>
      </c>
    </row>
    <row r="230" spans="1:65" s="2" customFormat="1" ht="24.2" customHeight="1">
      <c r="A230" s="33"/>
      <c r="B230" s="34"/>
      <c r="C230" s="183" t="s">
        <v>278</v>
      </c>
      <c r="D230" s="183" t="s">
        <v>122</v>
      </c>
      <c r="E230" s="184" t="s">
        <v>279</v>
      </c>
      <c r="F230" s="185" t="s">
        <v>280</v>
      </c>
      <c r="G230" s="186" t="s">
        <v>125</v>
      </c>
      <c r="H230" s="187">
        <v>89.2</v>
      </c>
      <c r="I230" s="188"/>
      <c r="J230" s="189">
        <f>ROUND(I230*H230,2)</f>
        <v>0</v>
      </c>
      <c r="K230" s="185" t="s">
        <v>1</v>
      </c>
      <c r="L230" s="38"/>
      <c r="M230" s="190" t="s">
        <v>1</v>
      </c>
      <c r="N230" s="191" t="s">
        <v>41</v>
      </c>
      <c r="O230" s="70"/>
      <c r="P230" s="192">
        <f>O230*H230</f>
        <v>0</v>
      </c>
      <c r="Q230" s="192">
        <v>0</v>
      </c>
      <c r="R230" s="192">
        <f>Q230*H230</f>
        <v>0</v>
      </c>
      <c r="S230" s="192">
        <v>0</v>
      </c>
      <c r="T230" s="193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4" t="s">
        <v>126</v>
      </c>
      <c r="AT230" s="194" t="s">
        <v>122</v>
      </c>
      <c r="AU230" s="194" t="s">
        <v>86</v>
      </c>
      <c r="AY230" s="16" t="s">
        <v>121</v>
      </c>
      <c r="BE230" s="195">
        <f>IF(N230="základní",J230,0)</f>
        <v>0</v>
      </c>
      <c r="BF230" s="195">
        <f>IF(N230="snížená",J230,0)</f>
        <v>0</v>
      </c>
      <c r="BG230" s="195">
        <f>IF(N230="zákl. přenesená",J230,0)</f>
        <v>0</v>
      </c>
      <c r="BH230" s="195">
        <f>IF(N230="sníž. přenesená",J230,0)</f>
        <v>0</v>
      </c>
      <c r="BI230" s="195">
        <f>IF(N230="nulová",J230,0)</f>
        <v>0</v>
      </c>
      <c r="BJ230" s="16" t="s">
        <v>84</v>
      </c>
      <c r="BK230" s="195">
        <f>ROUND(I230*H230,2)</f>
        <v>0</v>
      </c>
      <c r="BL230" s="16" t="s">
        <v>126</v>
      </c>
      <c r="BM230" s="194" t="s">
        <v>281</v>
      </c>
    </row>
    <row r="231" spans="1:47" s="2" customFormat="1" ht="19.5">
      <c r="A231" s="33"/>
      <c r="B231" s="34"/>
      <c r="C231" s="35"/>
      <c r="D231" s="196" t="s">
        <v>128</v>
      </c>
      <c r="E231" s="35"/>
      <c r="F231" s="197" t="s">
        <v>280</v>
      </c>
      <c r="G231" s="35"/>
      <c r="H231" s="35"/>
      <c r="I231" s="198"/>
      <c r="J231" s="35"/>
      <c r="K231" s="35"/>
      <c r="L231" s="38"/>
      <c r="M231" s="199"/>
      <c r="N231" s="200"/>
      <c r="O231" s="70"/>
      <c r="P231" s="70"/>
      <c r="Q231" s="70"/>
      <c r="R231" s="70"/>
      <c r="S231" s="70"/>
      <c r="T231" s="71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6" t="s">
        <v>128</v>
      </c>
      <c r="AU231" s="16" t="s">
        <v>86</v>
      </c>
    </row>
    <row r="232" spans="1:47" s="2" customFormat="1" ht="19.5">
      <c r="A232" s="33"/>
      <c r="B232" s="34"/>
      <c r="C232" s="35"/>
      <c r="D232" s="196" t="s">
        <v>129</v>
      </c>
      <c r="E232" s="35"/>
      <c r="F232" s="201" t="s">
        <v>282</v>
      </c>
      <c r="G232" s="35"/>
      <c r="H232" s="35"/>
      <c r="I232" s="198"/>
      <c r="J232" s="35"/>
      <c r="K232" s="35"/>
      <c r="L232" s="38"/>
      <c r="M232" s="199"/>
      <c r="N232" s="200"/>
      <c r="O232" s="70"/>
      <c r="P232" s="70"/>
      <c r="Q232" s="70"/>
      <c r="R232" s="70"/>
      <c r="S232" s="70"/>
      <c r="T232" s="71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6" t="s">
        <v>129</v>
      </c>
      <c r="AU232" s="16" t="s">
        <v>86</v>
      </c>
    </row>
    <row r="233" spans="2:51" s="13" customFormat="1" ht="11.25">
      <c r="B233" s="202"/>
      <c r="C233" s="203"/>
      <c r="D233" s="196" t="s">
        <v>138</v>
      </c>
      <c r="E233" s="214" t="s">
        <v>1</v>
      </c>
      <c r="F233" s="204" t="s">
        <v>283</v>
      </c>
      <c r="G233" s="203"/>
      <c r="H233" s="205">
        <v>89.2</v>
      </c>
      <c r="I233" s="206"/>
      <c r="J233" s="203"/>
      <c r="K233" s="203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138</v>
      </c>
      <c r="AU233" s="211" t="s">
        <v>86</v>
      </c>
      <c r="AV233" s="13" t="s">
        <v>86</v>
      </c>
      <c r="AW233" s="13" t="s">
        <v>32</v>
      </c>
      <c r="AX233" s="13" t="s">
        <v>84</v>
      </c>
      <c r="AY233" s="211" t="s">
        <v>121</v>
      </c>
    </row>
    <row r="234" spans="2:63" s="12" customFormat="1" ht="22.9" customHeight="1">
      <c r="B234" s="169"/>
      <c r="C234" s="170"/>
      <c r="D234" s="171" t="s">
        <v>75</v>
      </c>
      <c r="E234" s="212" t="s">
        <v>147</v>
      </c>
      <c r="F234" s="212" t="s">
        <v>284</v>
      </c>
      <c r="G234" s="170"/>
      <c r="H234" s="170"/>
      <c r="I234" s="173"/>
      <c r="J234" s="213">
        <f>BK234</f>
        <v>0</v>
      </c>
      <c r="K234" s="170"/>
      <c r="L234" s="175"/>
      <c r="M234" s="176"/>
      <c r="N234" s="177"/>
      <c r="O234" s="177"/>
      <c r="P234" s="178">
        <f>SUM(P235:P242)</f>
        <v>0</v>
      </c>
      <c r="Q234" s="177"/>
      <c r="R234" s="178">
        <f>SUM(R235:R242)</f>
        <v>0</v>
      </c>
      <c r="S234" s="177"/>
      <c r="T234" s="179">
        <f>SUM(T235:T242)</f>
        <v>0</v>
      </c>
      <c r="AR234" s="180" t="s">
        <v>147</v>
      </c>
      <c r="AT234" s="181" t="s">
        <v>75</v>
      </c>
      <c r="AU234" s="181" t="s">
        <v>84</v>
      </c>
      <c r="AY234" s="180" t="s">
        <v>121</v>
      </c>
      <c r="BK234" s="182">
        <f>SUM(BK235:BK242)</f>
        <v>0</v>
      </c>
    </row>
    <row r="235" spans="1:65" s="2" customFormat="1" ht="24.2" customHeight="1">
      <c r="A235" s="33"/>
      <c r="B235" s="34"/>
      <c r="C235" s="183" t="s">
        <v>285</v>
      </c>
      <c r="D235" s="183" t="s">
        <v>122</v>
      </c>
      <c r="E235" s="184" t="s">
        <v>286</v>
      </c>
      <c r="F235" s="185" t="s">
        <v>287</v>
      </c>
      <c r="G235" s="186" t="s">
        <v>125</v>
      </c>
      <c r="H235" s="187">
        <v>8.625</v>
      </c>
      <c r="I235" s="188"/>
      <c r="J235" s="189">
        <f>ROUND(I235*H235,2)</f>
        <v>0</v>
      </c>
      <c r="K235" s="185" t="s">
        <v>1</v>
      </c>
      <c r="L235" s="38"/>
      <c r="M235" s="190" t="s">
        <v>1</v>
      </c>
      <c r="N235" s="191" t="s">
        <v>41</v>
      </c>
      <c r="O235" s="70"/>
      <c r="P235" s="192">
        <f>O235*H235</f>
        <v>0</v>
      </c>
      <c r="Q235" s="192">
        <v>0</v>
      </c>
      <c r="R235" s="192">
        <f>Q235*H235</f>
        <v>0</v>
      </c>
      <c r="S235" s="192">
        <v>0</v>
      </c>
      <c r="T235" s="193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4" t="s">
        <v>126</v>
      </c>
      <c r="AT235" s="194" t="s">
        <v>122</v>
      </c>
      <c r="AU235" s="194" t="s">
        <v>86</v>
      </c>
      <c r="AY235" s="16" t="s">
        <v>121</v>
      </c>
      <c r="BE235" s="195">
        <f>IF(N235="základní",J235,0)</f>
        <v>0</v>
      </c>
      <c r="BF235" s="195">
        <f>IF(N235="snížená",J235,0)</f>
        <v>0</v>
      </c>
      <c r="BG235" s="195">
        <f>IF(N235="zákl. přenesená",J235,0)</f>
        <v>0</v>
      </c>
      <c r="BH235" s="195">
        <f>IF(N235="sníž. přenesená",J235,0)</f>
        <v>0</v>
      </c>
      <c r="BI235" s="195">
        <f>IF(N235="nulová",J235,0)</f>
        <v>0</v>
      </c>
      <c r="BJ235" s="16" t="s">
        <v>84</v>
      </c>
      <c r="BK235" s="195">
        <f>ROUND(I235*H235,2)</f>
        <v>0</v>
      </c>
      <c r="BL235" s="16" t="s">
        <v>126</v>
      </c>
      <c r="BM235" s="194" t="s">
        <v>288</v>
      </c>
    </row>
    <row r="236" spans="1:47" s="2" customFormat="1" ht="19.5">
      <c r="A236" s="33"/>
      <c r="B236" s="34"/>
      <c r="C236" s="35"/>
      <c r="D236" s="196" t="s">
        <v>128</v>
      </c>
      <c r="E236" s="35"/>
      <c r="F236" s="197" t="s">
        <v>287</v>
      </c>
      <c r="G236" s="35"/>
      <c r="H236" s="35"/>
      <c r="I236" s="198"/>
      <c r="J236" s="35"/>
      <c r="K236" s="35"/>
      <c r="L236" s="38"/>
      <c r="M236" s="199"/>
      <c r="N236" s="200"/>
      <c r="O236" s="70"/>
      <c r="P236" s="70"/>
      <c r="Q236" s="70"/>
      <c r="R236" s="70"/>
      <c r="S236" s="70"/>
      <c r="T236" s="71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6" t="s">
        <v>128</v>
      </c>
      <c r="AU236" s="16" t="s">
        <v>86</v>
      </c>
    </row>
    <row r="237" spans="1:47" s="2" customFormat="1" ht="19.5">
      <c r="A237" s="33"/>
      <c r="B237" s="34"/>
      <c r="C237" s="35"/>
      <c r="D237" s="196" t="s">
        <v>129</v>
      </c>
      <c r="E237" s="35"/>
      <c r="F237" s="201" t="s">
        <v>289</v>
      </c>
      <c r="G237" s="35"/>
      <c r="H237" s="35"/>
      <c r="I237" s="198"/>
      <c r="J237" s="35"/>
      <c r="K237" s="35"/>
      <c r="L237" s="38"/>
      <c r="M237" s="199"/>
      <c r="N237" s="200"/>
      <c r="O237" s="70"/>
      <c r="P237" s="70"/>
      <c r="Q237" s="70"/>
      <c r="R237" s="70"/>
      <c r="S237" s="70"/>
      <c r="T237" s="71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6" t="s">
        <v>129</v>
      </c>
      <c r="AU237" s="16" t="s">
        <v>86</v>
      </c>
    </row>
    <row r="238" spans="2:51" s="13" customFormat="1" ht="11.25">
      <c r="B238" s="202"/>
      <c r="C238" s="203"/>
      <c r="D238" s="196" t="s">
        <v>138</v>
      </c>
      <c r="E238" s="214" t="s">
        <v>1</v>
      </c>
      <c r="F238" s="204" t="s">
        <v>290</v>
      </c>
      <c r="G238" s="203"/>
      <c r="H238" s="205">
        <v>8.625</v>
      </c>
      <c r="I238" s="206"/>
      <c r="J238" s="203"/>
      <c r="K238" s="203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138</v>
      </c>
      <c r="AU238" s="211" t="s">
        <v>86</v>
      </c>
      <c r="AV238" s="13" t="s">
        <v>86</v>
      </c>
      <c r="AW238" s="13" t="s">
        <v>32</v>
      </c>
      <c r="AX238" s="13" t="s">
        <v>84</v>
      </c>
      <c r="AY238" s="211" t="s">
        <v>121</v>
      </c>
    </row>
    <row r="239" spans="1:65" s="2" customFormat="1" ht="24.2" customHeight="1">
      <c r="A239" s="33"/>
      <c r="B239" s="34"/>
      <c r="C239" s="183" t="s">
        <v>291</v>
      </c>
      <c r="D239" s="183" t="s">
        <v>122</v>
      </c>
      <c r="E239" s="184" t="s">
        <v>292</v>
      </c>
      <c r="F239" s="185" t="s">
        <v>293</v>
      </c>
      <c r="G239" s="186" t="s">
        <v>125</v>
      </c>
      <c r="H239" s="187">
        <v>27.2</v>
      </c>
      <c r="I239" s="188"/>
      <c r="J239" s="189">
        <f>ROUND(I239*H239,2)</f>
        <v>0</v>
      </c>
      <c r="K239" s="185" t="s">
        <v>1</v>
      </c>
      <c r="L239" s="38"/>
      <c r="M239" s="190" t="s">
        <v>1</v>
      </c>
      <c r="N239" s="191" t="s">
        <v>41</v>
      </c>
      <c r="O239" s="70"/>
      <c r="P239" s="192">
        <f>O239*H239</f>
        <v>0</v>
      </c>
      <c r="Q239" s="192">
        <v>0</v>
      </c>
      <c r="R239" s="192">
        <f>Q239*H239</f>
        <v>0</v>
      </c>
      <c r="S239" s="192">
        <v>0</v>
      </c>
      <c r="T239" s="193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4" t="s">
        <v>126</v>
      </c>
      <c r="AT239" s="194" t="s">
        <v>122</v>
      </c>
      <c r="AU239" s="194" t="s">
        <v>86</v>
      </c>
      <c r="AY239" s="16" t="s">
        <v>121</v>
      </c>
      <c r="BE239" s="195">
        <f>IF(N239="základní",J239,0)</f>
        <v>0</v>
      </c>
      <c r="BF239" s="195">
        <f>IF(N239="snížená",J239,0)</f>
        <v>0</v>
      </c>
      <c r="BG239" s="195">
        <f>IF(N239="zákl. přenesená",J239,0)</f>
        <v>0</v>
      </c>
      <c r="BH239" s="195">
        <f>IF(N239="sníž. přenesená",J239,0)</f>
        <v>0</v>
      </c>
      <c r="BI239" s="195">
        <f>IF(N239="nulová",J239,0)</f>
        <v>0</v>
      </c>
      <c r="BJ239" s="16" t="s">
        <v>84</v>
      </c>
      <c r="BK239" s="195">
        <f>ROUND(I239*H239,2)</f>
        <v>0</v>
      </c>
      <c r="BL239" s="16" t="s">
        <v>126</v>
      </c>
      <c r="BM239" s="194" t="s">
        <v>294</v>
      </c>
    </row>
    <row r="240" spans="1:47" s="2" customFormat="1" ht="19.5">
      <c r="A240" s="33"/>
      <c r="B240" s="34"/>
      <c r="C240" s="35"/>
      <c r="D240" s="196" t="s">
        <v>128</v>
      </c>
      <c r="E240" s="35"/>
      <c r="F240" s="197" t="s">
        <v>293</v>
      </c>
      <c r="G240" s="35"/>
      <c r="H240" s="35"/>
      <c r="I240" s="198"/>
      <c r="J240" s="35"/>
      <c r="K240" s="35"/>
      <c r="L240" s="38"/>
      <c r="M240" s="199"/>
      <c r="N240" s="200"/>
      <c r="O240" s="70"/>
      <c r="P240" s="70"/>
      <c r="Q240" s="70"/>
      <c r="R240" s="70"/>
      <c r="S240" s="70"/>
      <c r="T240" s="71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6" t="s">
        <v>128</v>
      </c>
      <c r="AU240" s="16" t="s">
        <v>86</v>
      </c>
    </row>
    <row r="241" spans="1:47" s="2" customFormat="1" ht="39">
      <c r="A241" s="33"/>
      <c r="B241" s="34"/>
      <c r="C241" s="35"/>
      <c r="D241" s="196" t="s">
        <v>129</v>
      </c>
      <c r="E241" s="35"/>
      <c r="F241" s="201" t="s">
        <v>295</v>
      </c>
      <c r="G241" s="35"/>
      <c r="H241" s="35"/>
      <c r="I241" s="198"/>
      <c r="J241" s="35"/>
      <c r="K241" s="35"/>
      <c r="L241" s="38"/>
      <c r="M241" s="199"/>
      <c r="N241" s="200"/>
      <c r="O241" s="70"/>
      <c r="P241" s="70"/>
      <c r="Q241" s="70"/>
      <c r="R241" s="70"/>
      <c r="S241" s="70"/>
      <c r="T241" s="71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6" t="s">
        <v>129</v>
      </c>
      <c r="AU241" s="16" t="s">
        <v>86</v>
      </c>
    </row>
    <row r="242" spans="2:51" s="13" customFormat="1" ht="11.25">
      <c r="B242" s="202"/>
      <c r="C242" s="203"/>
      <c r="D242" s="196" t="s">
        <v>138</v>
      </c>
      <c r="E242" s="214" t="s">
        <v>1</v>
      </c>
      <c r="F242" s="204" t="s">
        <v>296</v>
      </c>
      <c r="G242" s="203"/>
      <c r="H242" s="205">
        <v>27.2</v>
      </c>
      <c r="I242" s="206"/>
      <c r="J242" s="203"/>
      <c r="K242" s="203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138</v>
      </c>
      <c r="AU242" s="211" t="s">
        <v>86</v>
      </c>
      <c r="AV242" s="13" t="s">
        <v>86</v>
      </c>
      <c r="AW242" s="13" t="s">
        <v>32</v>
      </c>
      <c r="AX242" s="13" t="s">
        <v>84</v>
      </c>
      <c r="AY242" s="211" t="s">
        <v>121</v>
      </c>
    </row>
    <row r="243" spans="2:63" s="12" customFormat="1" ht="22.9" customHeight="1">
      <c r="B243" s="169"/>
      <c r="C243" s="170"/>
      <c r="D243" s="171" t="s">
        <v>75</v>
      </c>
      <c r="E243" s="212" t="s">
        <v>166</v>
      </c>
      <c r="F243" s="212" t="s">
        <v>297</v>
      </c>
      <c r="G243" s="170"/>
      <c r="H243" s="170"/>
      <c r="I243" s="173"/>
      <c r="J243" s="213">
        <f>BK243</f>
        <v>0</v>
      </c>
      <c r="K243" s="170"/>
      <c r="L243" s="175"/>
      <c r="M243" s="176"/>
      <c r="N243" s="177"/>
      <c r="O243" s="177"/>
      <c r="P243" s="178">
        <f>SUM(P244:P247)</f>
        <v>0</v>
      </c>
      <c r="Q243" s="177"/>
      <c r="R243" s="178">
        <f>SUM(R244:R247)</f>
        <v>0</v>
      </c>
      <c r="S243" s="177"/>
      <c r="T243" s="179">
        <f>SUM(T244:T247)</f>
        <v>0</v>
      </c>
      <c r="AR243" s="180" t="s">
        <v>147</v>
      </c>
      <c r="AT243" s="181" t="s">
        <v>75</v>
      </c>
      <c r="AU243" s="181" t="s">
        <v>84</v>
      </c>
      <c r="AY243" s="180" t="s">
        <v>121</v>
      </c>
      <c r="BK243" s="182">
        <f>SUM(BK244:BK247)</f>
        <v>0</v>
      </c>
    </row>
    <row r="244" spans="1:65" s="2" customFormat="1" ht="16.5" customHeight="1">
      <c r="A244" s="33"/>
      <c r="B244" s="34"/>
      <c r="C244" s="183" t="s">
        <v>298</v>
      </c>
      <c r="D244" s="183" t="s">
        <v>122</v>
      </c>
      <c r="E244" s="184" t="s">
        <v>299</v>
      </c>
      <c r="F244" s="185" t="s">
        <v>300</v>
      </c>
      <c r="G244" s="186" t="s">
        <v>201</v>
      </c>
      <c r="H244" s="187">
        <v>57</v>
      </c>
      <c r="I244" s="188"/>
      <c r="J244" s="189">
        <f>ROUND(I244*H244,2)</f>
        <v>0</v>
      </c>
      <c r="K244" s="185" t="s">
        <v>1</v>
      </c>
      <c r="L244" s="38"/>
      <c r="M244" s="190" t="s">
        <v>1</v>
      </c>
      <c r="N244" s="191" t="s">
        <v>41</v>
      </c>
      <c r="O244" s="70"/>
      <c r="P244" s="192">
        <f>O244*H244</f>
        <v>0</v>
      </c>
      <c r="Q244" s="192">
        <v>0</v>
      </c>
      <c r="R244" s="192">
        <f>Q244*H244</f>
        <v>0</v>
      </c>
      <c r="S244" s="192">
        <v>0</v>
      </c>
      <c r="T244" s="193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4" t="s">
        <v>126</v>
      </c>
      <c r="AT244" s="194" t="s">
        <v>122</v>
      </c>
      <c r="AU244" s="194" t="s">
        <v>86</v>
      </c>
      <c r="AY244" s="16" t="s">
        <v>121</v>
      </c>
      <c r="BE244" s="195">
        <f>IF(N244="základní",J244,0)</f>
        <v>0</v>
      </c>
      <c r="BF244" s="195">
        <f>IF(N244="snížená",J244,0)</f>
        <v>0</v>
      </c>
      <c r="BG244" s="195">
        <f>IF(N244="zákl. přenesená",J244,0)</f>
        <v>0</v>
      </c>
      <c r="BH244" s="195">
        <f>IF(N244="sníž. přenesená",J244,0)</f>
        <v>0</v>
      </c>
      <c r="BI244" s="195">
        <f>IF(N244="nulová",J244,0)</f>
        <v>0</v>
      </c>
      <c r="BJ244" s="16" t="s">
        <v>84</v>
      </c>
      <c r="BK244" s="195">
        <f>ROUND(I244*H244,2)</f>
        <v>0</v>
      </c>
      <c r="BL244" s="16" t="s">
        <v>126</v>
      </c>
      <c r="BM244" s="194" t="s">
        <v>301</v>
      </c>
    </row>
    <row r="245" spans="1:47" s="2" customFormat="1" ht="11.25">
      <c r="A245" s="33"/>
      <c r="B245" s="34"/>
      <c r="C245" s="35"/>
      <c r="D245" s="196" t="s">
        <v>128</v>
      </c>
      <c r="E245" s="35"/>
      <c r="F245" s="197" t="s">
        <v>300</v>
      </c>
      <c r="G245" s="35"/>
      <c r="H245" s="35"/>
      <c r="I245" s="198"/>
      <c r="J245" s="35"/>
      <c r="K245" s="35"/>
      <c r="L245" s="38"/>
      <c r="M245" s="199"/>
      <c r="N245" s="200"/>
      <c r="O245" s="70"/>
      <c r="P245" s="70"/>
      <c r="Q245" s="70"/>
      <c r="R245" s="70"/>
      <c r="S245" s="70"/>
      <c r="T245" s="71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6" t="s">
        <v>128</v>
      </c>
      <c r="AU245" s="16" t="s">
        <v>86</v>
      </c>
    </row>
    <row r="246" spans="1:47" s="2" customFormat="1" ht="19.5">
      <c r="A246" s="33"/>
      <c r="B246" s="34"/>
      <c r="C246" s="35"/>
      <c r="D246" s="196" t="s">
        <v>129</v>
      </c>
      <c r="E246" s="35"/>
      <c r="F246" s="201" t="s">
        <v>302</v>
      </c>
      <c r="G246" s="35"/>
      <c r="H246" s="35"/>
      <c r="I246" s="198"/>
      <c r="J246" s="35"/>
      <c r="K246" s="35"/>
      <c r="L246" s="38"/>
      <c r="M246" s="199"/>
      <c r="N246" s="200"/>
      <c r="O246" s="70"/>
      <c r="P246" s="70"/>
      <c r="Q246" s="70"/>
      <c r="R246" s="70"/>
      <c r="S246" s="70"/>
      <c r="T246" s="71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6" t="s">
        <v>129</v>
      </c>
      <c r="AU246" s="16" t="s">
        <v>86</v>
      </c>
    </row>
    <row r="247" spans="2:51" s="13" customFormat="1" ht="11.25">
      <c r="B247" s="202"/>
      <c r="C247" s="203"/>
      <c r="D247" s="196" t="s">
        <v>138</v>
      </c>
      <c r="E247" s="214" t="s">
        <v>1</v>
      </c>
      <c r="F247" s="204" t="s">
        <v>303</v>
      </c>
      <c r="G247" s="203"/>
      <c r="H247" s="205">
        <v>57</v>
      </c>
      <c r="I247" s="206"/>
      <c r="J247" s="203"/>
      <c r="K247" s="203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138</v>
      </c>
      <c r="AU247" s="211" t="s">
        <v>86</v>
      </c>
      <c r="AV247" s="13" t="s">
        <v>86</v>
      </c>
      <c r="AW247" s="13" t="s">
        <v>32</v>
      </c>
      <c r="AX247" s="13" t="s">
        <v>84</v>
      </c>
      <c r="AY247" s="211" t="s">
        <v>121</v>
      </c>
    </row>
    <row r="248" spans="2:63" s="12" customFormat="1" ht="22.9" customHeight="1">
      <c r="B248" s="169"/>
      <c r="C248" s="170"/>
      <c r="D248" s="171" t="s">
        <v>75</v>
      </c>
      <c r="E248" s="212" t="s">
        <v>173</v>
      </c>
      <c r="F248" s="212" t="s">
        <v>304</v>
      </c>
      <c r="G248" s="170"/>
      <c r="H248" s="170"/>
      <c r="I248" s="173"/>
      <c r="J248" s="213">
        <f>BK248</f>
        <v>0</v>
      </c>
      <c r="K248" s="170"/>
      <c r="L248" s="175"/>
      <c r="M248" s="176"/>
      <c r="N248" s="177"/>
      <c r="O248" s="177"/>
      <c r="P248" s="178">
        <f>SUM(P249:P256)</f>
        <v>0</v>
      </c>
      <c r="Q248" s="177"/>
      <c r="R248" s="178">
        <f>SUM(R249:R256)</f>
        <v>0</v>
      </c>
      <c r="S248" s="177"/>
      <c r="T248" s="179">
        <f>SUM(T249:T256)</f>
        <v>0</v>
      </c>
      <c r="AR248" s="180" t="s">
        <v>147</v>
      </c>
      <c r="AT248" s="181" t="s">
        <v>75</v>
      </c>
      <c r="AU248" s="181" t="s">
        <v>84</v>
      </c>
      <c r="AY248" s="180" t="s">
        <v>121</v>
      </c>
      <c r="BK248" s="182">
        <f>SUM(BK249:BK256)</f>
        <v>0</v>
      </c>
    </row>
    <row r="249" spans="1:65" s="2" customFormat="1" ht="24.2" customHeight="1">
      <c r="A249" s="33"/>
      <c r="B249" s="34"/>
      <c r="C249" s="183" t="s">
        <v>305</v>
      </c>
      <c r="D249" s="183" t="s">
        <v>122</v>
      </c>
      <c r="E249" s="184" t="s">
        <v>306</v>
      </c>
      <c r="F249" s="185" t="s">
        <v>307</v>
      </c>
      <c r="G249" s="186" t="s">
        <v>162</v>
      </c>
      <c r="H249" s="187">
        <v>9</v>
      </c>
      <c r="I249" s="188"/>
      <c r="J249" s="189">
        <f>ROUND(I249*H249,2)</f>
        <v>0</v>
      </c>
      <c r="K249" s="185" t="s">
        <v>1</v>
      </c>
      <c r="L249" s="38"/>
      <c r="M249" s="190" t="s">
        <v>1</v>
      </c>
      <c r="N249" s="191" t="s">
        <v>41</v>
      </c>
      <c r="O249" s="70"/>
      <c r="P249" s="192">
        <f>O249*H249</f>
        <v>0</v>
      </c>
      <c r="Q249" s="192">
        <v>0</v>
      </c>
      <c r="R249" s="192">
        <f>Q249*H249</f>
        <v>0</v>
      </c>
      <c r="S249" s="192">
        <v>0</v>
      </c>
      <c r="T249" s="193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4" t="s">
        <v>126</v>
      </c>
      <c r="AT249" s="194" t="s">
        <v>122</v>
      </c>
      <c r="AU249" s="194" t="s">
        <v>86</v>
      </c>
      <c r="AY249" s="16" t="s">
        <v>121</v>
      </c>
      <c r="BE249" s="195">
        <f>IF(N249="základní",J249,0)</f>
        <v>0</v>
      </c>
      <c r="BF249" s="195">
        <f>IF(N249="snížená",J249,0)</f>
        <v>0</v>
      </c>
      <c r="BG249" s="195">
        <f>IF(N249="zákl. přenesená",J249,0)</f>
        <v>0</v>
      </c>
      <c r="BH249" s="195">
        <f>IF(N249="sníž. přenesená",J249,0)</f>
        <v>0</v>
      </c>
      <c r="BI249" s="195">
        <f>IF(N249="nulová",J249,0)</f>
        <v>0</v>
      </c>
      <c r="BJ249" s="16" t="s">
        <v>84</v>
      </c>
      <c r="BK249" s="195">
        <f>ROUND(I249*H249,2)</f>
        <v>0</v>
      </c>
      <c r="BL249" s="16" t="s">
        <v>126</v>
      </c>
      <c r="BM249" s="194" t="s">
        <v>308</v>
      </c>
    </row>
    <row r="250" spans="1:47" s="2" customFormat="1" ht="11.25">
      <c r="A250" s="33"/>
      <c r="B250" s="34"/>
      <c r="C250" s="35"/>
      <c r="D250" s="196" t="s">
        <v>128</v>
      </c>
      <c r="E250" s="35"/>
      <c r="F250" s="197" t="s">
        <v>307</v>
      </c>
      <c r="G250" s="35"/>
      <c r="H250" s="35"/>
      <c r="I250" s="198"/>
      <c r="J250" s="35"/>
      <c r="K250" s="35"/>
      <c r="L250" s="38"/>
      <c r="M250" s="199"/>
      <c r="N250" s="200"/>
      <c r="O250" s="70"/>
      <c r="P250" s="70"/>
      <c r="Q250" s="70"/>
      <c r="R250" s="70"/>
      <c r="S250" s="70"/>
      <c r="T250" s="71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6" t="s">
        <v>128</v>
      </c>
      <c r="AU250" s="16" t="s">
        <v>86</v>
      </c>
    </row>
    <row r="251" spans="1:47" s="2" customFormat="1" ht="39">
      <c r="A251" s="33"/>
      <c r="B251" s="34"/>
      <c r="C251" s="35"/>
      <c r="D251" s="196" t="s">
        <v>129</v>
      </c>
      <c r="E251" s="35"/>
      <c r="F251" s="201" t="s">
        <v>309</v>
      </c>
      <c r="G251" s="35"/>
      <c r="H251" s="35"/>
      <c r="I251" s="198"/>
      <c r="J251" s="35"/>
      <c r="K251" s="35"/>
      <c r="L251" s="38"/>
      <c r="M251" s="199"/>
      <c r="N251" s="200"/>
      <c r="O251" s="70"/>
      <c r="P251" s="70"/>
      <c r="Q251" s="70"/>
      <c r="R251" s="70"/>
      <c r="S251" s="70"/>
      <c r="T251" s="71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6" t="s">
        <v>129</v>
      </c>
      <c r="AU251" s="16" t="s">
        <v>86</v>
      </c>
    </row>
    <row r="252" spans="2:51" s="13" customFormat="1" ht="11.25">
      <c r="B252" s="202"/>
      <c r="C252" s="203"/>
      <c r="D252" s="196" t="s">
        <v>138</v>
      </c>
      <c r="E252" s="214" t="s">
        <v>1</v>
      </c>
      <c r="F252" s="204" t="s">
        <v>310</v>
      </c>
      <c r="G252" s="203"/>
      <c r="H252" s="205">
        <v>9</v>
      </c>
      <c r="I252" s="206"/>
      <c r="J252" s="203"/>
      <c r="K252" s="203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138</v>
      </c>
      <c r="AU252" s="211" t="s">
        <v>86</v>
      </c>
      <c r="AV252" s="13" t="s">
        <v>86</v>
      </c>
      <c r="AW252" s="13" t="s">
        <v>32</v>
      </c>
      <c r="AX252" s="13" t="s">
        <v>84</v>
      </c>
      <c r="AY252" s="211" t="s">
        <v>121</v>
      </c>
    </row>
    <row r="253" spans="1:65" s="2" customFormat="1" ht="24.2" customHeight="1">
      <c r="A253" s="33"/>
      <c r="B253" s="34"/>
      <c r="C253" s="183" t="s">
        <v>311</v>
      </c>
      <c r="D253" s="183" t="s">
        <v>122</v>
      </c>
      <c r="E253" s="184" t="s">
        <v>312</v>
      </c>
      <c r="F253" s="185" t="s">
        <v>313</v>
      </c>
      <c r="G253" s="186" t="s">
        <v>162</v>
      </c>
      <c r="H253" s="187">
        <v>30</v>
      </c>
      <c r="I253" s="188"/>
      <c r="J253" s="189">
        <f>ROUND(I253*H253,2)</f>
        <v>0</v>
      </c>
      <c r="K253" s="185" t="s">
        <v>1</v>
      </c>
      <c r="L253" s="38"/>
      <c r="M253" s="190" t="s">
        <v>1</v>
      </c>
      <c r="N253" s="191" t="s">
        <v>41</v>
      </c>
      <c r="O253" s="70"/>
      <c r="P253" s="192">
        <f>O253*H253</f>
        <v>0</v>
      </c>
      <c r="Q253" s="192">
        <v>0</v>
      </c>
      <c r="R253" s="192">
        <f>Q253*H253</f>
        <v>0</v>
      </c>
      <c r="S253" s="192">
        <v>0</v>
      </c>
      <c r="T253" s="193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4" t="s">
        <v>126</v>
      </c>
      <c r="AT253" s="194" t="s">
        <v>122</v>
      </c>
      <c r="AU253" s="194" t="s">
        <v>86</v>
      </c>
      <c r="AY253" s="16" t="s">
        <v>121</v>
      </c>
      <c r="BE253" s="195">
        <f>IF(N253="základní",J253,0)</f>
        <v>0</v>
      </c>
      <c r="BF253" s="195">
        <f>IF(N253="snížená",J253,0)</f>
        <v>0</v>
      </c>
      <c r="BG253" s="195">
        <f>IF(N253="zákl. přenesená",J253,0)</f>
        <v>0</v>
      </c>
      <c r="BH253" s="195">
        <f>IF(N253="sníž. přenesená",J253,0)</f>
        <v>0</v>
      </c>
      <c r="BI253" s="195">
        <f>IF(N253="nulová",J253,0)</f>
        <v>0</v>
      </c>
      <c r="BJ253" s="16" t="s">
        <v>84</v>
      </c>
      <c r="BK253" s="195">
        <f>ROUND(I253*H253,2)</f>
        <v>0</v>
      </c>
      <c r="BL253" s="16" t="s">
        <v>126</v>
      </c>
      <c r="BM253" s="194" t="s">
        <v>314</v>
      </c>
    </row>
    <row r="254" spans="1:47" s="2" customFormat="1" ht="11.25">
      <c r="A254" s="33"/>
      <c r="B254" s="34"/>
      <c r="C254" s="35"/>
      <c r="D254" s="196" t="s">
        <v>128</v>
      </c>
      <c r="E254" s="35"/>
      <c r="F254" s="197" t="s">
        <v>313</v>
      </c>
      <c r="G254" s="35"/>
      <c r="H254" s="35"/>
      <c r="I254" s="198"/>
      <c r="J254" s="35"/>
      <c r="K254" s="35"/>
      <c r="L254" s="38"/>
      <c r="M254" s="199"/>
      <c r="N254" s="200"/>
      <c r="O254" s="70"/>
      <c r="P254" s="70"/>
      <c r="Q254" s="70"/>
      <c r="R254" s="70"/>
      <c r="S254" s="70"/>
      <c r="T254" s="71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6" t="s">
        <v>128</v>
      </c>
      <c r="AU254" s="16" t="s">
        <v>86</v>
      </c>
    </row>
    <row r="255" spans="1:47" s="2" customFormat="1" ht="29.25">
      <c r="A255" s="33"/>
      <c r="B255" s="34"/>
      <c r="C255" s="35"/>
      <c r="D255" s="196" t="s">
        <v>129</v>
      </c>
      <c r="E255" s="35"/>
      <c r="F255" s="201" t="s">
        <v>315</v>
      </c>
      <c r="G255" s="35"/>
      <c r="H255" s="35"/>
      <c r="I255" s="198"/>
      <c r="J255" s="35"/>
      <c r="K255" s="35"/>
      <c r="L255" s="38"/>
      <c r="M255" s="199"/>
      <c r="N255" s="200"/>
      <c r="O255" s="70"/>
      <c r="P255" s="70"/>
      <c r="Q255" s="70"/>
      <c r="R255" s="70"/>
      <c r="S255" s="70"/>
      <c r="T255" s="71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T255" s="16" t="s">
        <v>129</v>
      </c>
      <c r="AU255" s="16" t="s">
        <v>86</v>
      </c>
    </row>
    <row r="256" spans="2:51" s="13" customFormat="1" ht="11.25">
      <c r="B256" s="202"/>
      <c r="C256" s="203"/>
      <c r="D256" s="196" t="s">
        <v>138</v>
      </c>
      <c r="E256" s="214" t="s">
        <v>1</v>
      </c>
      <c r="F256" s="204" t="s">
        <v>305</v>
      </c>
      <c r="G256" s="203"/>
      <c r="H256" s="205">
        <v>30</v>
      </c>
      <c r="I256" s="206"/>
      <c r="J256" s="203"/>
      <c r="K256" s="203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138</v>
      </c>
      <c r="AU256" s="211" t="s">
        <v>86</v>
      </c>
      <c r="AV256" s="13" t="s">
        <v>86</v>
      </c>
      <c r="AW256" s="13" t="s">
        <v>32</v>
      </c>
      <c r="AX256" s="13" t="s">
        <v>84</v>
      </c>
      <c r="AY256" s="211" t="s">
        <v>121</v>
      </c>
    </row>
    <row r="257" spans="2:63" s="12" customFormat="1" ht="25.9" customHeight="1">
      <c r="B257" s="169"/>
      <c r="C257" s="170"/>
      <c r="D257" s="171" t="s">
        <v>75</v>
      </c>
      <c r="E257" s="172" t="s">
        <v>179</v>
      </c>
      <c r="F257" s="172" t="s">
        <v>316</v>
      </c>
      <c r="G257" s="170"/>
      <c r="H257" s="170"/>
      <c r="I257" s="173"/>
      <c r="J257" s="174">
        <f>BK257</f>
        <v>0</v>
      </c>
      <c r="K257" s="170"/>
      <c r="L257" s="175"/>
      <c r="M257" s="176"/>
      <c r="N257" s="177"/>
      <c r="O257" s="177"/>
      <c r="P257" s="178">
        <f>SUM(P258:P276)</f>
        <v>0</v>
      </c>
      <c r="Q257" s="177"/>
      <c r="R257" s="178">
        <f>SUM(R258:R276)</f>
        <v>0</v>
      </c>
      <c r="S257" s="177"/>
      <c r="T257" s="179">
        <f>SUM(T258:T276)</f>
        <v>0</v>
      </c>
      <c r="AR257" s="180" t="s">
        <v>84</v>
      </c>
      <c r="AT257" s="181" t="s">
        <v>75</v>
      </c>
      <c r="AU257" s="181" t="s">
        <v>76</v>
      </c>
      <c r="AY257" s="180" t="s">
        <v>121</v>
      </c>
      <c r="BK257" s="182">
        <f>SUM(BK258:BK276)</f>
        <v>0</v>
      </c>
    </row>
    <row r="258" spans="1:65" s="2" customFormat="1" ht="24.2" customHeight="1">
      <c r="A258" s="33"/>
      <c r="B258" s="34"/>
      <c r="C258" s="183" t="s">
        <v>317</v>
      </c>
      <c r="D258" s="183" t="s">
        <v>122</v>
      </c>
      <c r="E258" s="184" t="s">
        <v>318</v>
      </c>
      <c r="F258" s="185" t="s">
        <v>319</v>
      </c>
      <c r="G258" s="186" t="s">
        <v>162</v>
      </c>
      <c r="H258" s="187">
        <v>12</v>
      </c>
      <c r="I258" s="188"/>
      <c r="J258" s="189">
        <f>ROUND(I258*H258,2)</f>
        <v>0</v>
      </c>
      <c r="K258" s="185" t="s">
        <v>1</v>
      </c>
      <c r="L258" s="38"/>
      <c r="M258" s="190" t="s">
        <v>1</v>
      </c>
      <c r="N258" s="191" t="s">
        <v>41</v>
      </c>
      <c r="O258" s="70"/>
      <c r="P258" s="192">
        <f>O258*H258</f>
        <v>0</v>
      </c>
      <c r="Q258" s="192">
        <v>0</v>
      </c>
      <c r="R258" s="192">
        <f>Q258*H258</f>
        <v>0</v>
      </c>
      <c r="S258" s="192">
        <v>0</v>
      </c>
      <c r="T258" s="193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94" t="s">
        <v>126</v>
      </c>
      <c r="AT258" s="194" t="s">
        <v>122</v>
      </c>
      <c r="AU258" s="194" t="s">
        <v>84</v>
      </c>
      <c r="AY258" s="16" t="s">
        <v>121</v>
      </c>
      <c r="BE258" s="195">
        <f>IF(N258="základní",J258,0)</f>
        <v>0</v>
      </c>
      <c r="BF258" s="195">
        <f>IF(N258="snížená",J258,0)</f>
        <v>0</v>
      </c>
      <c r="BG258" s="195">
        <f>IF(N258="zákl. přenesená",J258,0)</f>
        <v>0</v>
      </c>
      <c r="BH258" s="195">
        <f>IF(N258="sníž. přenesená",J258,0)</f>
        <v>0</v>
      </c>
      <c r="BI258" s="195">
        <f>IF(N258="nulová",J258,0)</f>
        <v>0</v>
      </c>
      <c r="BJ258" s="16" t="s">
        <v>84</v>
      </c>
      <c r="BK258" s="195">
        <f>ROUND(I258*H258,2)</f>
        <v>0</v>
      </c>
      <c r="BL258" s="16" t="s">
        <v>126</v>
      </c>
      <c r="BM258" s="194" t="s">
        <v>320</v>
      </c>
    </row>
    <row r="259" spans="1:47" s="2" customFormat="1" ht="19.5">
      <c r="A259" s="33"/>
      <c r="B259" s="34"/>
      <c r="C259" s="35"/>
      <c r="D259" s="196" t="s">
        <v>128</v>
      </c>
      <c r="E259" s="35"/>
      <c r="F259" s="197" t="s">
        <v>319</v>
      </c>
      <c r="G259" s="35"/>
      <c r="H259" s="35"/>
      <c r="I259" s="198"/>
      <c r="J259" s="35"/>
      <c r="K259" s="35"/>
      <c r="L259" s="38"/>
      <c r="M259" s="199"/>
      <c r="N259" s="200"/>
      <c r="O259" s="70"/>
      <c r="P259" s="70"/>
      <c r="Q259" s="70"/>
      <c r="R259" s="70"/>
      <c r="S259" s="70"/>
      <c r="T259" s="71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6" t="s">
        <v>128</v>
      </c>
      <c r="AU259" s="16" t="s">
        <v>84</v>
      </c>
    </row>
    <row r="260" spans="1:47" s="2" customFormat="1" ht="19.5">
      <c r="A260" s="33"/>
      <c r="B260" s="34"/>
      <c r="C260" s="35"/>
      <c r="D260" s="196" t="s">
        <v>129</v>
      </c>
      <c r="E260" s="35"/>
      <c r="F260" s="201" t="s">
        <v>321</v>
      </c>
      <c r="G260" s="35"/>
      <c r="H260" s="35"/>
      <c r="I260" s="198"/>
      <c r="J260" s="35"/>
      <c r="K260" s="35"/>
      <c r="L260" s="38"/>
      <c r="M260" s="199"/>
      <c r="N260" s="200"/>
      <c r="O260" s="70"/>
      <c r="P260" s="70"/>
      <c r="Q260" s="70"/>
      <c r="R260" s="70"/>
      <c r="S260" s="70"/>
      <c r="T260" s="71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6" t="s">
        <v>129</v>
      </c>
      <c r="AU260" s="16" t="s">
        <v>84</v>
      </c>
    </row>
    <row r="261" spans="2:51" s="13" customFormat="1" ht="11.25">
      <c r="B261" s="202"/>
      <c r="C261" s="203"/>
      <c r="D261" s="196" t="s">
        <v>138</v>
      </c>
      <c r="E261" s="214" t="s">
        <v>1</v>
      </c>
      <c r="F261" s="204" t="s">
        <v>198</v>
      </c>
      <c r="G261" s="203"/>
      <c r="H261" s="205">
        <v>12</v>
      </c>
      <c r="I261" s="206"/>
      <c r="J261" s="203"/>
      <c r="K261" s="203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138</v>
      </c>
      <c r="AU261" s="211" t="s">
        <v>84</v>
      </c>
      <c r="AV261" s="13" t="s">
        <v>86</v>
      </c>
      <c r="AW261" s="13" t="s">
        <v>32</v>
      </c>
      <c r="AX261" s="13" t="s">
        <v>84</v>
      </c>
      <c r="AY261" s="211" t="s">
        <v>121</v>
      </c>
    </row>
    <row r="262" spans="1:65" s="2" customFormat="1" ht="24.2" customHeight="1">
      <c r="A262" s="33"/>
      <c r="B262" s="34"/>
      <c r="C262" s="183" t="s">
        <v>322</v>
      </c>
      <c r="D262" s="183" t="s">
        <v>122</v>
      </c>
      <c r="E262" s="184" t="s">
        <v>323</v>
      </c>
      <c r="F262" s="185" t="s">
        <v>324</v>
      </c>
      <c r="G262" s="186" t="s">
        <v>162</v>
      </c>
      <c r="H262" s="187">
        <v>30</v>
      </c>
      <c r="I262" s="188"/>
      <c r="J262" s="189">
        <f>ROUND(I262*H262,2)</f>
        <v>0</v>
      </c>
      <c r="K262" s="185" t="s">
        <v>1</v>
      </c>
      <c r="L262" s="38"/>
      <c r="M262" s="190" t="s">
        <v>1</v>
      </c>
      <c r="N262" s="191" t="s">
        <v>41</v>
      </c>
      <c r="O262" s="70"/>
      <c r="P262" s="192">
        <f>O262*H262</f>
        <v>0</v>
      </c>
      <c r="Q262" s="192">
        <v>0</v>
      </c>
      <c r="R262" s="192">
        <f>Q262*H262</f>
        <v>0</v>
      </c>
      <c r="S262" s="192">
        <v>0</v>
      </c>
      <c r="T262" s="193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4" t="s">
        <v>126</v>
      </c>
      <c r="AT262" s="194" t="s">
        <v>122</v>
      </c>
      <c r="AU262" s="194" t="s">
        <v>84</v>
      </c>
      <c r="AY262" s="16" t="s">
        <v>121</v>
      </c>
      <c r="BE262" s="195">
        <f>IF(N262="základní",J262,0)</f>
        <v>0</v>
      </c>
      <c r="BF262" s="195">
        <f>IF(N262="snížená",J262,0)</f>
        <v>0</v>
      </c>
      <c r="BG262" s="195">
        <f>IF(N262="zákl. přenesená",J262,0)</f>
        <v>0</v>
      </c>
      <c r="BH262" s="195">
        <f>IF(N262="sníž. přenesená",J262,0)</f>
        <v>0</v>
      </c>
      <c r="BI262" s="195">
        <f>IF(N262="nulová",J262,0)</f>
        <v>0</v>
      </c>
      <c r="BJ262" s="16" t="s">
        <v>84</v>
      </c>
      <c r="BK262" s="195">
        <f>ROUND(I262*H262,2)</f>
        <v>0</v>
      </c>
      <c r="BL262" s="16" t="s">
        <v>126</v>
      </c>
      <c r="BM262" s="194" t="s">
        <v>325</v>
      </c>
    </row>
    <row r="263" spans="1:47" s="2" customFormat="1" ht="19.5">
      <c r="A263" s="33"/>
      <c r="B263" s="34"/>
      <c r="C263" s="35"/>
      <c r="D263" s="196" t="s">
        <v>128</v>
      </c>
      <c r="E263" s="35"/>
      <c r="F263" s="197" t="s">
        <v>324</v>
      </c>
      <c r="G263" s="35"/>
      <c r="H263" s="35"/>
      <c r="I263" s="198"/>
      <c r="J263" s="35"/>
      <c r="K263" s="35"/>
      <c r="L263" s="38"/>
      <c r="M263" s="199"/>
      <c r="N263" s="200"/>
      <c r="O263" s="70"/>
      <c r="P263" s="70"/>
      <c r="Q263" s="70"/>
      <c r="R263" s="70"/>
      <c r="S263" s="70"/>
      <c r="T263" s="71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6" t="s">
        <v>128</v>
      </c>
      <c r="AU263" s="16" t="s">
        <v>84</v>
      </c>
    </row>
    <row r="264" spans="1:47" s="2" customFormat="1" ht="29.25">
      <c r="A264" s="33"/>
      <c r="B264" s="34"/>
      <c r="C264" s="35"/>
      <c r="D264" s="196" t="s">
        <v>129</v>
      </c>
      <c r="E264" s="35"/>
      <c r="F264" s="201" t="s">
        <v>326</v>
      </c>
      <c r="G264" s="35"/>
      <c r="H264" s="35"/>
      <c r="I264" s="198"/>
      <c r="J264" s="35"/>
      <c r="K264" s="35"/>
      <c r="L264" s="38"/>
      <c r="M264" s="199"/>
      <c r="N264" s="200"/>
      <c r="O264" s="70"/>
      <c r="P264" s="70"/>
      <c r="Q264" s="70"/>
      <c r="R264" s="70"/>
      <c r="S264" s="70"/>
      <c r="T264" s="71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6" t="s">
        <v>129</v>
      </c>
      <c r="AU264" s="16" t="s">
        <v>84</v>
      </c>
    </row>
    <row r="265" spans="2:51" s="13" customFormat="1" ht="11.25">
      <c r="B265" s="202"/>
      <c r="C265" s="203"/>
      <c r="D265" s="196" t="s">
        <v>138</v>
      </c>
      <c r="E265" s="214" t="s">
        <v>1</v>
      </c>
      <c r="F265" s="204" t="s">
        <v>305</v>
      </c>
      <c r="G265" s="203"/>
      <c r="H265" s="205">
        <v>30</v>
      </c>
      <c r="I265" s="206"/>
      <c r="J265" s="203"/>
      <c r="K265" s="203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138</v>
      </c>
      <c r="AU265" s="211" t="s">
        <v>84</v>
      </c>
      <c r="AV265" s="13" t="s">
        <v>86</v>
      </c>
      <c r="AW265" s="13" t="s">
        <v>32</v>
      </c>
      <c r="AX265" s="13" t="s">
        <v>84</v>
      </c>
      <c r="AY265" s="211" t="s">
        <v>121</v>
      </c>
    </row>
    <row r="266" spans="1:65" s="2" customFormat="1" ht="33" customHeight="1">
      <c r="A266" s="33"/>
      <c r="B266" s="34"/>
      <c r="C266" s="183" t="s">
        <v>327</v>
      </c>
      <c r="D266" s="183" t="s">
        <v>122</v>
      </c>
      <c r="E266" s="184" t="s">
        <v>328</v>
      </c>
      <c r="F266" s="185" t="s">
        <v>329</v>
      </c>
      <c r="G266" s="186" t="s">
        <v>330</v>
      </c>
      <c r="H266" s="187">
        <v>10</v>
      </c>
      <c r="I266" s="188"/>
      <c r="J266" s="189">
        <f>ROUND(I266*H266,2)</f>
        <v>0</v>
      </c>
      <c r="K266" s="185" t="s">
        <v>1</v>
      </c>
      <c r="L266" s="38"/>
      <c r="M266" s="190" t="s">
        <v>1</v>
      </c>
      <c r="N266" s="191" t="s">
        <v>41</v>
      </c>
      <c r="O266" s="70"/>
      <c r="P266" s="192">
        <f>O266*H266</f>
        <v>0</v>
      </c>
      <c r="Q266" s="192">
        <v>0</v>
      </c>
      <c r="R266" s="192">
        <f>Q266*H266</f>
        <v>0</v>
      </c>
      <c r="S266" s="192">
        <v>0</v>
      </c>
      <c r="T266" s="193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94" t="s">
        <v>126</v>
      </c>
      <c r="AT266" s="194" t="s">
        <v>122</v>
      </c>
      <c r="AU266" s="194" t="s">
        <v>84</v>
      </c>
      <c r="AY266" s="16" t="s">
        <v>121</v>
      </c>
      <c r="BE266" s="195">
        <f>IF(N266="základní",J266,0)</f>
        <v>0</v>
      </c>
      <c r="BF266" s="195">
        <f>IF(N266="snížená",J266,0)</f>
        <v>0</v>
      </c>
      <c r="BG266" s="195">
        <f>IF(N266="zákl. přenesená",J266,0)</f>
        <v>0</v>
      </c>
      <c r="BH266" s="195">
        <f>IF(N266="sníž. přenesená",J266,0)</f>
        <v>0</v>
      </c>
      <c r="BI266" s="195">
        <f>IF(N266="nulová",J266,0)</f>
        <v>0</v>
      </c>
      <c r="BJ266" s="16" t="s">
        <v>84</v>
      </c>
      <c r="BK266" s="195">
        <f>ROUND(I266*H266,2)</f>
        <v>0</v>
      </c>
      <c r="BL266" s="16" t="s">
        <v>126</v>
      </c>
      <c r="BM266" s="194" t="s">
        <v>331</v>
      </c>
    </row>
    <row r="267" spans="1:47" s="2" customFormat="1" ht="19.5">
      <c r="A267" s="33"/>
      <c r="B267" s="34"/>
      <c r="C267" s="35"/>
      <c r="D267" s="196" t="s">
        <v>128</v>
      </c>
      <c r="E267" s="35"/>
      <c r="F267" s="197" t="s">
        <v>329</v>
      </c>
      <c r="G267" s="35"/>
      <c r="H267" s="35"/>
      <c r="I267" s="198"/>
      <c r="J267" s="35"/>
      <c r="K267" s="35"/>
      <c r="L267" s="38"/>
      <c r="M267" s="199"/>
      <c r="N267" s="200"/>
      <c r="O267" s="70"/>
      <c r="P267" s="70"/>
      <c r="Q267" s="70"/>
      <c r="R267" s="70"/>
      <c r="S267" s="70"/>
      <c r="T267" s="71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6" t="s">
        <v>128</v>
      </c>
      <c r="AU267" s="16" t="s">
        <v>84</v>
      </c>
    </row>
    <row r="268" spans="2:51" s="13" customFormat="1" ht="11.25">
      <c r="B268" s="202"/>
      <c r="C268" s="203"/>
      <c r="D268" s="196" t="s">
        <v>138</v>
      </c>
      <c r="E268" s="214" t="s">
        <v>1</v>
      </c>
      <c r="F268" s="204" t="s">
        <v>185</v>
      </c>
      <c r="G268" s="203"/>
      <c r="H268" s="205">
        <v>10</v>
      </c>
      <c r="I268" s="206"/>
      <c r="J268" s="203"/>
      <c r="K268" s="203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138</v>
      </c>
      <c r="AU268" s="211" t="s">
        <v>84</v>
      </c>
      <c r="AV268" s="13" t="s">
        <v>86</v>
      </c>
      <c r="AW268" s="13" t="s">
        <v>32</v>
      </c>
      <c r="AX268" s="13" t="s">
        <v>84</v>
      </c>
      <c r="AY268" s="211" t="s">
        <v>121</v>
      </c>
    </row>
    <row r="269" spans="1:65" s="2" customFormat="1" ht="24.2" customHeight="1">
      <c r="A269" s="33"/>
      <c r="B269" s="34"/>
      <c r="C269" s="183" t="s">
        <v>332</v>
      </c>
      <c r="D269" s="183" t="s">
        <v>122</v>
      </c>
      <c r="E269" s="184" t="s">
        <v>333</v>
      </c>
      <c r="F269" s="185" t="s">
        <v>334</v>
      </c>
      <c r="G269" s="186" t="s">
        <v>201</v>
      </c>
      <c r="H269" s="187">
        <v>6.44</v>
      </c>
      <c r="I269" s="188"/>
      <c r="J269" s="189">
        <f>ROUND(I269*H269,2)</f>
        <v>0</v>
      </c>
      <c r="K269" s="185" t="s">
        <v>1</v>
      </c>
      <c r="L269" s="38"/>
      <c r="M269" s="190" t="s">
        <v>1</v>
      </c>
      <c r="N269" s="191" t="s">
        <v>41</v>
      </c>
      <c r="O269" s="70"/>
      <c r="P269" s="192">
        <f>O269*H269</f>
        <v>0</v>
      </c>
      <c r="Q269" s="192">
        <v>0</v>
      </c>
      <c r="R269" s="192">
        <f>Q269*H269</f>
        <v>0</v>
      </c>
      <c r="S269" s="192">
        <v>0</v>
      </c>
      <c r="T269" s="193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94" t="s">
        <v>126</v>
      </c>
      <c r="AT269" s="194" t="s">
        <v>122</v>
      </c>
      <c r="AU269" s="194" t="s">
        <v>84</v>
      </c>
      <c r="AY269" s="16" t="s">
        <v>121</v>
      </c>
      <c r="BE269" s="195">
        <f>IF(N269="základní",J269,0)</f>
        <v>0</v>
      </c>
      <c r="BF269" s="195">
        <f>IF(N269="snížená",J269,0)</f>
        <v>0</v>
      </c>
      <c r="BG269" s="195">
        <f>IF(N269="zákl. přenesená",J269,0)</f>
        <v>0</v>
      </c>
      <c r="BH269" s="195">
        <f>IF(N269="sníž. přenesená",J269,0)</f>
        <v>0</v>
      </c>
      <c r="BI269" s="195">
        <f>IF(N269="nulová",J269,0)</f>
        <v>0</v>
      </c>
      <c r="BJ269" s="16" t="s">
        <v>84</v>
      </c>
      <c r="BK269" s="195">
        <f>ROUND(I269*H269,2)</f>
        <v>0</v>
      </c>
      <c r="BL269" s="16" t="s">
        <v>126</v>
      </c>
      <c r="BM269" s="194" t="s">
        <v>335</v>
      </c>
    </row>
    <row r="270" spans="1:47" s="2" customFormat="1" ht="11.25">
      <c r="A270" s="33"/>
      <c r="B270" s="34"/>
      <c r="C270" s="35"/>
      <c r="D270" s="196" t="s">
        <v>128</v>
      </c>
      <c r="E270" s="35"/>
      <c r="F270" s="197" t="s">
        <v>334</v>
      </c>
      <c r="G270" s="35"/>
      <c r="H270" s="35"/>
      <c r="I270" s="198"/>
      <c r="J270" s="35"/>
      <c r="K270" s="35"/>
      <c r="L270" s="38"/>
      <c r="M270" s="199"/>
      <c r="N270" s="200"/>
      <c r="O270" s="70"/>
      <c r="P270" s="70"/>
      <c r="Q270" s="70"/>
      <c r="R270" s="70"/>
      <c r="S270" s="70"/>
      <c r="T270" s="71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6" t="s">
        <v>128</v>
      </c>
      <c r="AU270" s="16" t="s">
        <v>84</v>
      </c>
    </row>
    <row r="271" spans="1:47" s="2" customFormat="1" ht="29.25">
      <c r="A271" s="33"/>
      <c r="B271" s="34"/>
      <c r="C271" s="35"/>
      <c r="D271" s="196" t="s">
        <v>129</v>
      </c>
      <c r="E271" s="35"/>
      <c r="F271" s="201" t="s">
        <v>336</v>
      </c>
      <c r="G271" s="35"/>
      <c r="H271" s="35"/>
      <c r="I271" s="198"/>
      <c r="J271" s="35"/>
      <c r="K271" s="35"/>
      <c r="L271" s="38"/>
      <c r="M271" s="199"/>
      <c r="N271" s="200"/>
      <c r="O271" s="70"/>
      <c r="P271" s="70"/>
      <c r="Q271" s="70"/>
      <c r="R271" s="70"/>
      <c r="S271" s="70"/>
      <c r="T271" s="71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6" t="s">
        <v>129</v>
      </c>
      <c r="AU271" s="16" t="s">
        <v>84</v>
      </c>
    </row>
    <row r="272" spans="2:51" s="13" customFormat="1" ht="11.25">
      <c r="B272" s="202"/>
      <c r="C272" s="203"/>
      <c r="D272" s="196" t="s">
        <v>138</v>
      </c>
      <c r="E272" s="214" t="s">
        <v>1</v>
      </c>
      <c r="F272" s="204" t="s">
        <v>337</v>
      </c>
      <c r="G272" s="203"/>
      <c r="H272" s="205">
        <v>6.44</v>
      </c>
      <c r="I272" s="206"/>
      <c r="J272" s="203"/>
      <c r="K272" s="203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138</v>
      </c>
      <c r="AU272" s="211" t="s">
        <v>84</v>
      </c>
      <c r="AV272" s="13" t="s">
        <v>86</v>
      </c>
      <c r="AW272" s="13" t="s">
        <v>32</v>
      </c>
      <c r="AX272" s="13" t="s">
        <v>84</v>
      </c>
      <c r="AY272" s="211" t="s">
        <v>121</v>
      </c>
    </row>
    <row r="273" spans="1:65" s="2" customFormat="1" ht="24.2" customHeight="1">
      <c r="A273" s="33"/>
      <c r="B273" s="34"/>
      <c r="C273" s="183" t="s">
        <v>338</v>
      </c>
      <c r="D273" s="183" t="s">
        <v>122</v>
      </c>
      <c r="E273" s="184" t="s">
        <v>339</v>
      </c>
      <c r="F273" s="185" t="s">
        <v>340</v>
      </c>
      <c r="G273" s="186" t="s">
        <v>162</v>
      </c>
      <c r="H273" s="187">
        <v>11</v>
      </c>
      <c r="I273" s="188"/>
      <c r="J273" s="189">
        <f>ROUND(I273*H273,2)</f>
        <v>0</v>
      </c>
      <c r="K273" s="185" t="s">
        <v>1</v>
      </c>
      <c r="L273" s="38"/>
      <c r="M273" s="190" t="s">
        <v>1</v>
      </c>
      <c r="N273" s="191" t="s">
        <v>41</v>
      </c>
      <c r="O273" s="70"/>
      <c r="P273" s="192">
        <f>O273*H273</f>
        <v>0</v>
      </c>
      <c r="Q273" s="192">
        <v>0</v>
      </c>
      <c r="R273" s="192">
        <f>Q273*H273</f>
        <v>0</v>
      </c>
      <c r="S273" s="192">
        <v>0</v>
      </c>
      <c r="T273" s="193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94" t="s">
        <v>126</v>
      </c>
      <c r="AT273" s="194" t="s">
        <v>122</v>
      </c>
      <c r="AU273" s="194" t="s">
        <v>84</v>
      </c>
      <c r="AY273" s="16" t="s">
        <v>121</v>
      </c>
      <c r="BE273" s="195">
        <f>IF(N273="základní",J273,0)</f>
        <v>0</v>
      </c>
      <c r="BF273" s="195">
        <f>IF(N273="snížená",J273,0)</f>
        <v>0</v>
      </c>
      <c r="BG273" s="195">
        <f>IF(N273="zákl. přenesená",J273,0)</f>
        <v>0</v>
      </c>
      <c r="BH273" s="195">
        <f>IF(N273="sníž. přenesená",J273,0)</f>
        <v>0</v>
      </c>
      <c r="BI273" s="195">
        <f>IF(N273="nulová",J273,0)</f>
        <v>0</v>
      </c>
      <c r="BJ273" s="16" t="s">
        <v>84</v>
      </c>
      <c r="BK273" s="195">
        <f>ROUND(I273*H273,2)</f>
        <v>0</v>
      </c>
      <c r="BL273" s="16" t="s">
        <v>126</v>
      </c>
      <c r="BM273" s="194" t="s">
        <v>341</v>
      </c>
    </row>
    <row r="274" spans="1:47" s="2" customFormat="1" ht="19.5">
      <c r="A274" s="33"/>
      <c r="B274" s="34"/>
      <c r="C274" s="35"/>
      <c r="D274" s="196" t="s">
        <v>128</v>
      </c>
      <c r="E274" s="35"/>
      <c r="F274" s="197" t="s">
        <v>340</v>
      </c>
      <c r="G274" s="35"/>
      <c r="H274" s="35"/>
      <c r="I274" s="198"/>
      <c r="J274" s="35"/>
      <c r="K274" s="35"/>
      <c r="L274" s="38"/>
      <c r="M274" s="199"/>
      <c r="N274" s="200"/>
      <c r="O274" s="70"/>
      <c r="P274" s="70"/>
      <c r="Q274" s="70"/>
      <c r="R274" s="70"/>
      <c r="S274" s="70"/>
      <c r="T274" s="71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6" t="s">
        <v>128</v>
      </c>
      <c r="AU274" s="16" t="s">
        <v>84</v>
      </c>
    </row>
    <row r="275" spans="1:47" s="2" customFormat="1" ht="39">
      <c r="A275" s="33"/>
      <c r="B275" s="34"/>
      <c r="C275" s="35"/>
      <c r="D275" s="196" t="s">
        <v>129</v>
      </c>
      <c r="E275" s="35"/>
      <c r="F275" s="201" t="s">
        <v>342</v>
      </c>
      <c r="G275" s="35"/>
      <c r="H275" s="35"/>
      <c r="I275" s="198"/>
      <c r="J275" s="35"/>
      <c r="K275" s="35"/>
      <c r="L275" s="38"/>
      <c r="M275" s="199"/>
      <c r="N275" s="200"/>
      <c r="O275" s="70"/>
      <c r="P275" s="70"/>
      <c r="Q275" s="70"/>
      <c r="R275" s="70"/>
      <c r="S275" s="70"/>
      <c r="T275" s="71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6" t="s">
        <v>129</v>
      </c>
      <c r="AU275" s="16" t="s">
        <v>84</v>
      </c>
    </row>
    <row r="276" spans="2:51" s="13" customFormat="1" ht="11.25">
      <c r="B276" s="202"/>
      <c r="C276" s="203"/>
      <c r="D276" s="196" t="s">
        <v>138</v>
      </c>
      <c r="E276" s="214" t="s">
        <v>1</v>
      </c>
      <c r="F276" s="204" t="s">
        <v>343</v>
      </c>
      <c r="G276" s="203"/>
      <c r="H276" s="205">
        <v>11</v>
      </c>
      <c r="I276" s="206"/>
      <c r="J276" s="203"/>
      <c r="K276" s="203"/>
      <c r="L276" s="207"/>
      <c r="M276" s="226"/>
      <c r="N276" s="227"/>
      <c r="O276" s="227"/>
      <c r="P276" s="227"/>
      <c r="Q276" s="227"/>
      <c r="R276" s="227"/>
      <c r="S276" s="227"/>
      <c r="T276" s="228"/>
      <c r="AT276" s="211" t="s">
        <v>138</v>
      </c>
      <c r="AU276" s="211" t="s">
        <v>84</v>
      </c>
      <c r="AV276" s="13" t="s">
        <v>86</v>
      </c>
      <c r="AW276" s="13" t="s">
        <v>32</v>
      </c>
      <c r="AX276" s="13" t="s">
        <v>84</v>
      </c>
      <c r="AY276" s="211" t="s">
        <v>121</v>
      </c>
    </row>
    <row r="277" spans="1:31" s="2" customFormat="1" ht="6.95" customHeight="1">
      <c r="A277" s="33"/>
      <c r="B277" s="53"/>
      <c r="C277" s="54"/>
      <c r="D277" s="54"/>
      <c r="E277" s="54"/>
      <c r="F277" s="54"/>
      <c r="G277" s="54"/>
      <c r="H277" s="54"/>
      <c r="I277" s="54"/>
      <c r="J277" s="54"/>
      <c r="K277" s="54"/>
      <c r="L277" s="38"/>
      <c r="M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</row>
  </sheetData>
  <sheetProtection algorithmName="SHA-512" hashValue="A1VMggc+FSsrHmfRiVgpdr/iU2Mbhs17UbT5yNUcYO8vaM5tUdimXgf6aZggHJWwHXBfttfEuRmEn1BeWFIeVQ==" saltValue="C1JHOSZ2S5kbzu3qa1jITLxGL64fYXwhz4Zo32yzNJ8khPQ83MMuDU/rbNMrL764GPtciDA0fFnsrReqHKWzhw==" spinCount="100000" sheet="1" objects="1" scenarios="1" formatColumns="0" formatRows="0" autoFilter="0"/>
  <autoFilter ref="C124:K27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6" t="s">
        <v>89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86</v>
      </c>
    </row>
    <row r="4" spans="2:46" s="1" customFormat="1" ht="24.95" customHeight="1">
      <c r="B4" s="19"/>
      <c r="D4" s="109" t="s">
        <v>90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74" t="str">
        <f>'Rekapitulace stavby'!K6</f>
        <v>II/116 před obcí Karlštejn, nestabilní skalní masiv - Opěrná zeď</v>
      </c>
      <c r="F7" s="275"/>
      <c r="G7" s="275"/>
      <c r="H7" s="275"/>
      <c r="L7" s="19"/>
    </row>
    <row r="8" spans="1:31" s="2" customFormat="1" ht="12" customHeight="1">
      <c r="A8" s="33"/>
      <c r="B8" s="38"/>
      <c r="C8" s="33"/>
      <c r="D8" s="111" t="s">
        <v>91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76" t="s">
        <v>344</v>
      </c>
      <c r="F9" s="277"/>
      <c r="G9" s="277"/>
      <c r="H9" s="277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11. 8. 2022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26</v>
      </c>
      <c r="F15" s="33"/>
      <c r="G15" s="33"/>
      <c r="H15" s="33"/>
      <c r="I15" s="111" t="s">
        <v>27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28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78" t="str">
        <f>'Rekapitulace stavby'!E14</f>
        <v>Vyplň údaj</v>
      </c>
      <c r="F18" s="279"/>
      <c r="G18" s="279"/>
      <c r="H18" s="279"/>
      <c r="I18" s="111" t="s">
        <v>27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30</v>
      </c>
      <c r="E20" s="33"/>
      <c r="F20" s="33"/>
      <c r="G20" s="33"/>
      <c r="H20" s="33"/>
      <c r="I20" s="111" t="s">
        <v>25</v>
      </c>
      <c r="J20" s="112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">
        <v>31</v>
      </c>
      <c r="F21" s="33"/>
      <c r="G21" s="33"/>
      <c r="H21" s="33"/>
      <c r="I21" s="111" t="s">
        <v>27</v>
      </c>
      <c r="J21" s="112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33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34</v>
      </c>
      <c r="F24" s="33"/>
      <c r="G24" s="33"/>
      <c r="H24" s="33"/>
      <c r="I24" s="111" t="s">
        <v>27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35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0" t="s">
        <v>1</v>
      </c>
      <c r="F27" s="280"/>
      <c r="G27" s="280"/>
      <c r="H27" s="280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36</v>
      </c>
      <c r="E30" s="33"/>
      <c r="F30" s="33"/>
      <c r="G30" s="33"/>
      <c r="H30" s="33"/>
      <c r="I30" s="33"/>
      <c r="J30" s="119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38</v>
      </c>
      <c r="G32" s="33"/>
      <c r="H32" s="33"/>
      <c r="I32" s="120" t="s">
        <v>37</v>
      </c>
      <c r="J32" s="120" t="s">
        <v>39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40</v>
      </c>
      <c r="E33" s="111" t="s">
        <v>41</v>
      </c>
      <c r="F33" s="122">
        <f>ROUND((SUM(BE118:BE148)),2)</f>
        <v>0</v>
      </c>
      <c r="G33" s="33"/>
      <c r="H33" s="33"/>
      <c r="I33" s="123">
        <v>0.21</v>
      </c>
      <c r="J33" s="122">
        <f>ROUND(((SUM(BE118:BE148))*I33),2)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42</v>
      </c>
      <c r="F34" s="122">
        <f>ROUND((SUM(BF118:BF148)),2)</f>
        <v>0</v>
      </c>
      <c r="G34" s="33"/>
      <c r="H34" s="33"/>
      <c r="I34" s="123">
        <v>0.15</v>
      </c>
      <c r="J34" s="122">
        <f>ROUND(((SUM(BF118:BF148))*I34),2)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43</v>
      </c>
      <c r="F35" s="122">
        <f>ROUND((SUM(BG118:BG148)),2)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44</v>
      </c>
      <c r="F36" s="122">
        <f>ROUND((SUM(BH118:BH148)),2)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45</v>
      </c>
      <c r="F37" s="122">
        <f>ROUND((SUM(BI118:BI148)),2)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46</v>
      </c>
      <c r="E39" s="126"/>
      <c r="F39" s="126"/>
      <c r="G39" s="127" t="s">
        <v>47</v>
      </c>
      <c r="H39" s="128" t="s">
        <v>48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1" t="str">
        <f>E7</f>
        <v>II/116 před obcí Karlštejn, nestabilní skalní masiv - Opěrná zeď</v>
      </c>
      <c r="F85" s="282"/>
      <c r="G85" s="282"/>
      <c r="H85" s="282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91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52" t="str">
        <f>E9</f>
        <v>KAR000 - Vedlejší a ostatní náklady</v>
      </c>
      <c r="F87" s="283"/>
      <c r="G87" s="283"/>
      <c r="H87" s="283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Karlštejn</v>
      </c>
      <c r="G89" s="35"/>
      <c r="H89" s="35"/>
      <c r="I89" s="28" t="s">
        <v>22</v>
      </c>
      <c r="J89" s="65" t="str">
        <f>IF(J12="","",J12)</f>
        <v>11. 8. 2022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Krajská správa a údržba silnic Středočeského kraje</v>
      </c>
      <c r="G91" s="35"/>
      <c r="H91" s="35"/>
      <c r="I91" s="28" t="s">
        <v>30</v>
      </c>
      <c r="J91" s="31" t="str">
        <f>E21</f>
        <v>GeoTec-GS, a.s.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5"/>
      <c r="E92" s="35"/>
      <c r="F92" s="26" t="str">
        <f>IF(E18="","",E18)</f>
        <v>Vyplň údaj</v>
      </c>
      <c r="G92" s="35"/>
      <c r="H92" s="35"/>
      <c r="I92" s="28" t="s">
        <v>33</v>
      </c>
      <c r="J92" s="31" t="str">
        <f>E24</f>
        <v>Ing. Komárek Martin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94</v>
      </c>
      <c r="D94" s="143"/>
      <c r="E94" s="143"/>
      <c r="F94" s="143"/>
      <c r="G94" s="143"/>
      <c r="H94" s="143"/>
      <c r="I94" s="143"/>
      <c r="J94" s="144" t="s">
        <v>95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96</v>
      </c>
      <c r="D96" s="35"/>
      <c r="E96" s="35"/>
      <c r="F96" s="35"/>
      <c r="G96" s="35"/>
      <c r="H96" s="35"/>
      <c r="I96" s="35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97</v>
      </c>
    </row>
    <row r="97" spans="2:12" s="9" customFormat="1" ht="24.95" customHeight="1">
      <c r="B97" s="146"/>
      <c r="C97" s="147"/>
      <c r="D97" s="148" t="s">
        <v>98</v>
      </c>
      <c r="E97" s="149"/>
      <c r="F97" s="149"/>
      <c r="G97" s="149"/>
      <c r="H97" s="149"/>
      <c r="I97" s="149"/>
      <c r="J97" s="150">
        <f>J119</f>
        <v>0</v>
      </c>
      <c r="K97" s="147"/>
      <c r="L97" s="151"/>
    </row>
    <row r="98" spans="2:12" s="9" customFormat="1" ht="24.95" customHeight="1">
      <c r="B98" s="146"/>
      <c r="C98" s="147"/>
      <c r="D98" s="148" t="s">
        <v>345</v>
      </c>
      <c r="E98" s="149"/>
      <c r="F98" s="149"/>
      <c r="G98" s="149"/>
      <c r="H98" s="149"/>
      <c r="I98" s="149"/>
      <c r="J98" s="150">
        <f>J140</f>
        <v>0</v>
      </c>
      <c r="K98" s="147"/>
      <c r="L98" s="151"/>
    </row>
    <row r="99" spans="1:31" s="2" customFormat="1" ht="21.75" customHeight="1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6.95" customHeight="1">
      <c r="A100" s="33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6.95" customHeight="1">
      <c r="A104" s="33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4.95" customHeight="1">
      <c r="A105" s="33"/>
      <c r="B105" s="34"/>
      <c r="C105" s="22" t="s">
        <v>107</v>
      </c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" customHeight="1">
      <c r="A107" s="33"/>
      <c r="B107" s="34"/>
      <c r="C107" s="28" t="s">
        <v>16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5"/>
      <c r="D108" s="35"/>
      <c r="E108" s="281" t="str">
        <f>E7</f>
        <v>II/116 před obcí Karlštejn, nestabilní skalní masiv - Opěrná zeď</v>
      </c>
      <c r="F108" s="282"/>
      <c r="G108" s="282"/>
      <c r="H108" s="282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91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252" t="str">
        <f>E9</f>
        <v>KAR000 - Vedlejší a ostatní náklady</v>
      </c>
      <c r="F110" s="283"/>
      <c r="G110" s="283"/>
      <c r="H110" s="283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20</v>
      </c>
      <c r="D112" s="35"/>
      <c r="E112" s="35"/>
      <c r="F112" s="26" t="str">
        <f>F12</f>
        <v>Karlštejn</v>
      </c>
      <c r="G112" s="35"/>
      <c r="H112" s="35"/>
      <c r="I112" s="28" t="s">
        <v>22</v>
      </c>
      <c r="J112" s="65" t="str">
        <f>IF(J12="","",J12)</f>
        <v>11. 8. 2022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24</v>
      </c>
      <c r="D114" s="35"/>
      <c r="E114" s="35"/>
      <c r="F114" s="26" t="str">
        <f>E15</f>
        <v>Krajská správa a údržba silnic Středočeského kraje</v>
      </c>
      <c r="G114" s="35"/>
      <c r="H114" s="35"/>
      <c r="I114" s="28" t="s">
        <v>30</v>
      </c>
      <c r="J114" s="31" t="str">
        <f>E21</f>
        <v>GeoTec-GS, a.s.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2" customHeight="1">
      <c r="A115" s="33"/>
      <c r="B115" s="34"/>
      <c r="C115" s="28" t="s">
        <v>28</v>
      </c>
      <c r="D115" s="35"/>
      <c r="E115" s="35"/>
      <c r="F115" s="26" t="str">
        <f>IF(E18="","",E18)</f>
        <v>Vyplň údaj</v>
      </c>
      <c r="G115" s="35"/>
      <c r="H115" s="35"/>
      <c r="I115" s="28" t="s">
        <v>33</v>
      </c>
      <c r="J115" s="31" t="str">
        <f>E24</f>
        <v>Ing. Komárek Martin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0.3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9.25" customHeight="1">
      <c r="A117" s="158"/>
      <c r="B117" s="159"/>
      <c r="C117" s="160" t="s">
        <v>108</v>
      </c>
      <c r="D117" s="161" t="s">
        <v>61</v>
      </c>
      <c r="E117" s="161" t="s">
        <v>57</v>
      </c>
      <c r="F117" s="161" t="s">
        <v>58</v>
      </c>
      <c r="G117" s="161" t="s">
        <v>109</v>
      </c>
      <c r="H117" s="161" t="s">
        <v>110</v>
      </c>
      <c r="I117" s="161" t="s">
        <v>111</v>
      </c>
      <c r="J117" s="161" t="s">
        <v>95</v>
      </c>
      <c r="K117" s="162" t="s">
        <v>112</v>
      </c>
      <c r="L117" s="163"/>
      <c r="M117" s="74" t="s">
        <v>1</v>
      </c>
      <c r="N117" s="75" t="s">
        <v>40</v>
      </c>
      <c r="O117" s="75" t="s">
        <v>113</v>
      </c>
      <c r="P117" s="75" t="s">
        <v>114</v>
      </c>
      <c r="Q117" s="75" t="s">
        <v>115</v>
      </c>
      <c r="R117" s="75" t="s">
        <v>116</v>
      </c>
      <c r="S117" s="75" t="s">
        <v>117</v>
      </c>
      <c r="T117" s="76" t="s">
        <v>118</v>
      </c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</row>
    <row r="118" spans="1:63" s="2" customFormat="1" ht="22.9" customHeight="1">
      <c r="A118" s="33"/>
      <c r="B118" s="34"/>
      <c r="C118" s="81" t="s">
        <v>119</v>
      </c>
      <c r="D118" s="35"/>
      <c r="E118" s="35"/>
      <c r="F118" s="35"/>
      <c r="G118" s="35"/>
      <c r="H118" s="35"/>
      <c r="I118" s="35"/>
      <c r="J118" s="164">
        <f>BK118</f>
        <v>0</v>
      </c>
      <c r="K118" s="35"/>
      <c r="L118" s="38"/>
      <c r="M118" s="77"/>
      <c r="N118" s="165"/>
      <c r="O118" s="78"/>
      <c r="P118" s="166">
        <f>P119+P140</f>
        <v>0</v>
      </c>
      <c r="Q118" s="78"/>
      <c r="R118" s="166">
        <f>R119+R140</f>
        <v>0</v>
      </c>
      <c r="S118" s="78"/>
      <c r="T118" s="167">
        <f>T119+T140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75</v>
      </c>
      <c r="AU118" s="16" t="s">
        <v>97</v>
      </c>
      <c r="BK118" s="168">
        <f>BK119+BK140</f>
        <v>0</v>
      </c>
    </row>
    <row r="119" spans="2:63" s="12" customFormat="1" ht="25.9" customHeight="1">
      <c r="B119" s="169"/>
      <c r="C119" s="170"/>
      <c r="D119" s="171" t="s">
        <v>75</v>
      </c>
      <c r="E119" s="172" t="s">
        <v>76</v>
      </c>
      <c r="F119" s="172" t="s">
        <v>120</v>
      </c>
      <c r="G119" s="170"/>
      <c r="H119" s="170"/>
      <c r="I119" s="173"/>
      <c r="J119" s="174">
        <f>BK119</f>
        <v>0</v>
      </c>
      <c r="K119" s="170"/>
      <c r="L119" s="175"/>
      <c r="M119" s="176"/>
      <c r="N119" s="177"/>
      <c r="O119" s="177"/>
      <c r="P119" s="178">
        <f>SUM(P120:P139)</f>
        <v>0</v>
      </c>
      <c r="Q119" s="177"/>
      <c r="R119" s="178">
        <f>SUM(R120:R139)</f>
        <v>0</v>
      </c>
      <c r="S119" s="177"/>
      <c r="T119" s="179">
        <f>SUM(T120:T139)</f>
        <v>0</v>
      </c>
      <c r="AR119" s="180" t="s">
        <v>147</v>
      </c>
      <c r="AT119" s="181" t="s">
        <v>75</v>
      </c>
      <c r="AU119" s="181" t="s">
        <v>76</v>
      </c>
      <c r="AY119" s="180" t="s">
        <v>121</v>
      </c>
      <c r="BK119" s="182">
        <f>SUM(BK120:BK139)</f>
        <v>0</v>
      </c>
    </row>
    <row r="120" spans="1:65" s="2" customFormat="1" ht="24.2" customHeight="1">
      <c r="A120" s="33"/>
      <c r="B120" s="34"/>
      <c r="C120" s="183" t="s">
        <v>84</v>
      </c>
      <c r="D120" s="183" t="s">
        <v>122</v>
      </c>
      <c r="E120" s="184" t="s">
        <v>346</v>
      </c>
      <c r="F120" s="185" t="s">
        <v>347</v>
      </c>
      <c r="G120" s="186" t="s">
        <v>330</v>
      </c>
      <c r="H120" s="187">
        <v>1</v>
      </c>
      <c r="I120" s="188"/>
      <c r="J120" s="189">
        <f>ROUND(I120*H120,2)</f>
        <v>0</v>
      </c>
      <c r="K120" s="185" t="s">
        <v>1</v>
      </c>
      <c r="L120" s="38"/>
      <c r="M120" s="190" t="s">
        <v>1</v>
      </c>
      <c r="N120" s="191" t="s">
        <v>41</v>
      </c>
      <c r="O120" s="70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94" t="s">
        <v>147</v>
      </c>
      <c r="AT120" s="194" t="s">
        <v>122</v>
      </c>
      <c r="AU120" s="194" t="s">
        <v>84</v>
      </c>
      <c r="AY120" s="16" t="s">
        <v>121</v>
      </c>
      <c r="BE120" s="195">
        <f>IF(N120="základní",J120,0)</f>
        <v>0</v>
      </c>
      <c r="BF120" s="195">
        <f>IF(N120="snížená",J120,0)</f>
        <v>0</v>
      </c>
      <c r="BG120" s="195">
        <f>IF(N120="zákl. přenesená",J120,0)</f>
        <v>0</v>
      </c>
      <c r="BH120" s="195">
        <f>IF(N120="sníž. přenesená",J120,0)</f>
        <v>0</v>
      </c>
      <c r="BI120" s="195">
        <f>IF(N120="nulová",J120,0)</f>
        <v>0</v>
      </c>
      <c r="BJ120" s="16" t="s">
        <v>84</v>
      </c>
      <c r="BK120" s="195">
        <f>ROUND(I120*H120,2)</f>
        <v>0</v>
      </c>
      <c r="BL120" s="16" t="s">
        <v>147</v>
      </c>
      <c r="BM120" s="194" t="s">
        <v>348</v>
      </c>
    </row>
    <row r="121" spans="1:47" s="2" customFormat="1" ht="11.25">
      <c r="A121" s="33"/>
      <c r="B121" s="34"/>
      <c r="C121" s="35"/>
      <c r="D121" s="196" t="s">
        <v>128</v>
      </c>
      <c r="E121" s="35"/>
      <c r="F121" s="197" t="s">
        <v>347</v>
      </c>
      <c r="G121" s="35"/>
      <c r="H121" s="35"/>
      <c r="I121" s="198"/>
      <c r="J121" s="35"/>
      <c r="K121" s="35"/>
      <c r="L121" s="38"/>
      <c r="M121" s="199"/>
      <c r="N121" s="200"/>
      <c r="O121" s="70"/>
      <c r="P121" s="70"/>
      <c r="Q121" s="70"/>
      <c r="R121" s="70"/>
      <c r="S121" s="70"/>
      <c r="T121" s="71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128</v>
      </c>
      <c r="AU121" s="16" t="s">
        <v>84</v>
      </c>
    </row>
    <row r="122" spans="1:47" s="2" customFormat="1" ht="29.25">
      <c r="A122" s="33"/>
      <c r="B122" s="34"/>
      <c r="C122" s="35"/>
      <c r="D122" s="196" t="s">
        <v>135</v>
      </c>
      <c r="E122" s="35"/>
      <c r="F122" s="201" t="s">
        <v>349</v>
      </c>
      <c r="G122" s="35"/>
      <c r="H122" s="35"/>
      <c r="I122" s="198"/>
      <c r="J122" s="35"/>
      <c r="K122" s="35"/>
      <c r="L122" s="38"/>
      <c r="M122" s="199"/>
      <c r="N122" s="200"/>
      <c r="O122" s="70"/>
      <c r="P122" s="70"/>
      <c r="Q122" s="70"/>
      <c r="R122" s="70"/>
      <c r="S122" s="70"/>
      <c r="T122" s="71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135</v>
      </c>
      <c r="AU122" s="16" t="s">
        <v>84</v>
      </c>
    </row>
    <row r="123" spans="1:47" s="2" customFormat="1" ht="29.25">
      <c r="A123" s="33"/>
      <c r="B123" s="34"/>
      <c r="C123" s="35"/>
      <c r="D123" s="196" t="s">
        <v>129</v>
      </c>
      <c r="E123" s="35"/>
      <c r="F123" s="201" t="s">
        <v>350</v>
      </c>
      <c r="G123" s="35"/>
      <c r="H123" s="35"/>
      <c r="I123" s="198"/>
      <c r="J123" s="35"/>
      <c r="K123" s="35"/>
      <c r="L123" s="38"/>
      <c r="M123" s="199"/>
      <c r="N123" s="200"/>
      <c r="O123" s="70"/>
      <c r="P123" s="70"/>
      <c r="Q123" s="70"/>
      <c r="R123" s="70"/>
      <c r="S123" s="70"/>
      <c r="T123" s="71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129</v>
      </c>
      <c r="AU123" s="16" t="s">
        <v>84</v>
      </c>
    </row>
    <row r="124" spans="1:65" s="2" customFormat="1" ht="24.2" customHeight="1">
      <c r="A124" s="33"/>
      <c r="B124" s="34"/>
      <c r="C124" s="183" t="s">
        <v>86</v>
      </c>
      <c r="D124" s="183" t="s">
        <v>122</v>
      </c>
      <c r="E124" s="184" t="s">
        <v>351</v>
      </c>
      <c r="F124" s="185" t="s">
        <v>347</v>
      </c>
      <c r="G124" s="186" t="s">
        <v>330</v>
      </c>
      <c r="H124" s="187">
        <v>1</v>
      </c>
      <c r="I124" s="188"/>
      <c r="J124" s="189">
        <f>ROUND(I124*H124,2)</f>
        <v>0</v>
      </c>
      <c r="K124" s="185" t="s">
        <v>1</v>
      </c>
      <c r="L124" s="38"/>
      <c r="M124" s="190" t="s">
        <v>1</v>
      </c>
      <c r="N124" s="191" t="s">
        <v>41</v>
      </c>
      <c r="O124" s="70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4" t="s">
        <v>147</v>
      </c>
      <c r="AT124" s="194" t="s">
        <v>122</v>
      </c>
      <c r="AU124" s="194" t="s">
        <v>84</v>
      </c>
      <c r="AY124" s="16" t="s">
        <v>121</v>
      </c>
      <c r="BE124" s="195">
        <f>IF(N124="základní",J124,0)</f>
        <v>0</v>
      </c>
      <c r="BF124" s="195">
        <f>IF(N124="snížená",J124,0)</f>
        <v>0</v>
      </c>
      <c r="BG124" s="195">
        <f>IF(N124="zákl. přenesená",J124,0)</f>
        <v>0</v>
      </c>
      <c r="BH124" s="195">
        <f>IF(N124="sníž. přenesená",J124,0)</f>
        <v>0</v>
      </c>
      <c r="BI124" s="195">
        <f>IF(N124="nulová",J124,0)</f>
        <v>0</v>
      </c>
      <c r="BJ124" s="16" t="s">
        <v>84</v>
      </c>
      <c r="BK124" s="195">
        <f>ROUND(I124*H124,2)</f>
        <v>0</v>
      </c>
      <c r="BL124" s="16" t="s">
        <v>147</v>
      </c>
      <c r="BM124" s="194" t="s">
        <v>352</v>
      </c>
    </row>
    <row r="125" spans="1:47" s="2" customFormat="1" ht="11.25">
      <c r="A125" s="33"/>
      <c r="B125" s="34"/>
      <c r="C125" s="35"/>
      <c r="D125" s="196" t="s">
        <v>128</v>
      </c>
      <c r="E125" s="35"/>
      <c r="F125" s="197" t="s">
        <v>347</v>
      </c>
      <c r="G125" s="35"/>
      <c r="H125" s="35"/>
      <c r="I125" s="198"/>
      <c r="J125" s="35"/>
      <c r="K125" s="35"/>
      <c r="L125" s="38"/>
      <c r="M125" s="199"/>
      <c r="N125" s="200"/>
      <c r="O125" s="70"/>
      <c r="P125" s="70"/>
      <c r="Q125" s="70"/>
      <c r="R125" s="70"/>
      <c r="S125" s="70"/>
      <c r="T125" s="71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128</v>
      </c>
      <c r="AU125" s="16" t="s">
        <v>84</v>
      </c>
    </row>
    <row r="126" spans="1:47" s="2" customFormat="1" ht="29.25">
      <c r="A126" s="33"/>
      <c r="B126" s="34"/>
      <c r="C126" s="35"/>
      <c r="D126" s="196" t="s">
        <v>135</v>
      </c>
      <c r="E126" s="35"/>
      <c r="F126" s="201" t="s">
        <v>349</v>
      </c>
      <c r="G126" s="35"/>
      <c r="H126" s="35"/>
      <c r="I126" s="198"/>
      <c r="J126" s="35"/>
      <c r="K126" s="35"/>
      <c r="L126" s="38"/>
      <c r="M126" s="199"/>
      <c r="N126" s="200"/>
      <c r="O126" s="70"/>
      <c r="P126" s="70"/>
      <c r="Q126" s="70"/>
      <c r="R126" s="70"/>
      <c r="S126" s="70"/>
      <c r="T126" s="71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135</v>
      </c>
      <c r="AU126" s="16" t="s">
        <v>84</v>
      </c>
    </row>
    <row r="127" spans="1:47" s="2" customFormat="1" ht="19.5">
      <c r="A127" s="33"/>
      <c r="B127" s="34"/>
      <c r="C127" s="35"/>
      <c r="D127" s="196" t="s">
        <v>129</v>
      </c>
      <c r="E127" s="35"/>
      <c r="F127" s="201" t="s">
        <v>353</v>
      </c>
      <c r="G127" s="35"/>
      <c r="H127" s="35"/>
      <c r="I127" s="198"/>
      <c r="J127" s="35"/>
      <c r="K127" s="35"/>
      <c r="L127" s="38"/>
      <c r="M127" s="199"/>
      <c r="N127" s="200"/>
      <c r="O127" s="70"/>
      <c r="P127" s="70"/>
      <c r="Q127" s="70"/>
      <c r="R127" s="70"/>
      <c r="S127" s="70"/>
      <c r="T127" s="71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129</v>
      </c>
      <c r="AU127" s="16" t="s">
        <v>84</v>
      </c>
    </row>
    <row r="128" spans="1:65" s="2" customFormat="1" ht="24.2" customHeight="1">
      <c r="A128" s="33"/>
      <c r="B128" s="34"/>
      <c r="C128" s="183" t="s">
        <v>140</v>
      </c>
      <c r="D128" s="183" t="s">
        <v>122</v>
      </c>
      <c r="E128" s="184" t="s">
        <v>354</v>
      </c>
      <c r="F128" s="185" t="s">
        <v>355</v>
      </c>
      <c r="G128" s="186" t="s">
        <v>356</v>
      </c>
      <c r="H128" s="187">
        <v>1</v>
      </c>
      <c r="I128" s="188"/>
      <c r="J128" s="189">
        <f>ROUND(I128*H128,2)</f>
        <v>0</v>
      </c>
      <c r="K128" s="185" t="s">
        <v>1</v>
      </c>
      <c r="L128" s="38"/>
      <c r="M128" s="190" t="s">
        <v>1</v>
      </c>
      <c r="N128" s="191" t="s">
        <v>41</v>
      </c>
      <c r="O128" s="70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4" t="s">
        <v>147</v>
      </c>
      <c r="AT128" s="194" t="s">
        <v>122</v>
      </c>
      <c r="AU128" s="194" t="s">
        <v>84</v>
      </c>
      <c r="AY128" s="16" t="s">
        <v>121</v>
      </c>
      <c r="BE128" s="195">
        <f>IF(N128="základní",J128,0)</f>
        <v>0</v>
      </c>
      <c r="BF128" s="195">
        <f>IF(N128="snížená",J128,0)</f>
        <v>0</v>
      </c>
      <c r="BG128" s="195">
        <f>IF(N128="zákl. přenesená",J128,0)</f>
        <v>0</v>
      </c>
      <c r="BH128" s="195">
        <f>IF(N128="sníž. přenesená",J128,0)</f>
        <v>0</v>
      </c>
      <c r="BI128" s="195">
        <f>IF(N128="nulová",J128,0)</f>
        <v>0</v>
      </c>
      <c r="BJ128" s="16" t="s">
        <v>84</v>
      </c>
      <c r="BK128" s="195">
        <f>ROUND(I128*H128,2)</f>
        <v>0</v>
      </c>
      <c r="BL128" s="16" t="s">
        <v>147</v>
      </c>
      <c r="BM128" s="194" t="s">
        <v>357</v>
      </c>
    </row>
    <row r="129" spans="1:47" s="2" customFormat="1" ht="19.5">
      <c r="A129" s="33"/>
      <c r="B129" s="34"/>
      <c r="C129" s="35"/>
      <c r="D129" s="196" t="s">
        <v>128</v>
      </c>
      <c r="E129" s="35"/>
      <c r="F129" s="197" t="s">
        <v>355</v>
      </c>
      <c r="G129" s="35"/>
      <c r="H129" s="35"/>
      <c r="I129" s="198"/>
      <c r="J129" s="35"/>
      <c r="K129" s="35"/>
      <c r="L129" s="38"/>
      <c r="M129" s="199"/>
      <c r="N129" s="200"/>
      <c r="O129" s="70"/>
      <c r="P129" s="70"/>
      <c r="Q129" s="70"/>
      <c r="R129" s="70"/>
      <c r="S129" s="70"/>
      <c r="T129" s="71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128</v>
      </c>
      <c r="AU129" s="16" t="s">
        <v>84</v>
      </c>
    </row>
    <row r="130" spans="1:47" s="2" customFormat="1" ht="29.25">
      <c r="A130" s="33"/>
      <c r="B130" s="34"/>
      <c r="C130" s="35"/>
      <c r="D130" s="196" t="s">
        <v>135</v>
      </c>
      <c r="E130" s="35"/>
      <c r="F130" s="201" t="s">
        <v>349</v>
      </c>
      <c r="G130" s="35"/>
      <c r="H130" s="35"/>
      <c r="I130" s="198"/>
      <c r="J130" s="35"/>
      <c r="K130" s="35"/>
      <c r="L130" s="38"/>
      <c r="M130" s="199"/>
      <c r="N130" s="200"/>
      <c r="O130" s="70"/>
      <c r="P130" s="70"/>
      <c r="Q130" s="70"/>
      <c r="R130" s="70"/>
      <c r="S130" s="70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135</v>
      </c>
      <c r="AU130" s="16" t="s">
        <v>84</v>
      </c>
    </row>
    <row r="131" spans="1:47" s="2" customFormat="1" ht="29.25">
      <c r="A131" s="33"/>
      <c r="B131" s="34"/>
      <c r="C131" s="35"/>
      <c r="D131" s="196" t="s">
        <v>129</v>
      </c>
      <c r="E131" s="35"/>
      <c r="F131" s="201" t="s">
        <v>358</v>
      </c>
      <c r="G131" s="35"/>
      <c r="H131" s="35"/>
      <c r="I131" s="198"/>
      <c r="J131" s="35"/>
      <c r="K131" s="35"/>
      <c r="L131" s="38"/>
      <c r="M131" s="199"/>
      <c r="N131" s="200"/>
      <c r="O131" s="70"/>
      <c r="P131" s="70"/>
      <c r="Q131" s="70"/>
      <c r="R131" s="70"/>
      <c r="S131" s="70"/>
      <c r="T131" s="71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129</v>
      </c>
      <c r="AU131" s="16" t="s">
        <v>84</v>
      </c>
    </row>
    <row r="132" spans="1:65" s="2" customFormat="1" ht="16.5" customHeight="1">
      <c r="A132" s="33"/>
      <c r="B132" s="34"/>
      <c r="C132" s="183" t="s">
        <v>147</v>
      </c>
      <c r="D132" s="183" t="s">
        <v>122</v>
      </c>
      <c r="E132" s="184" t="s">
        <v>359</v>
      </c>
      <c r="F132" s="185" t="s">
        <v>360</v>
      </c>
      <c r="G132" s="186" t="s">
        <v>356</v>
      </c>
      <c r="H132" s="187">
        <v>1</v>
      </c>
      <c r="I132" s="188"/>
      <c r="J132" s="189">
        <f>ROUND(I132*H132,2)</f>
        <v>0</v>
      </c>
      <c r="K132" s="185" t="s">
        <v>1</v>
      </c>
      <c r="L132" s="38"/>
      <c r="M132" s="190" t="s">
        <v>1</v>
      </c>
      <c r="N132" s="191" t="s">
        <v>41</v>
      </c>
      <c r="O132" s="70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4" t="s">
        <v>147</v>
      </c>
      <c r="AT132" s="194" t="s">
        <v>122</v>
      </c>
      <c r="AU132" s="194" t="s">
        <v>84</v>
      </c>
      <c r="AY132" s="16" t="s">
        <v>121</v>
      </c>
      <c r="BE132" s="195">
        <f>IF(N132="základní",J132,0)</f>
        <v>0</v>
      </c>
      <c r="BF132" s="195">
        <f>IF(N132="snížená",J132,0)</f>
        <v>0</v>
      </c>
      <c r="BG132" s="195">
        <f>IF(N132="zákl. přenesená",J132,0)</f>
        <v>0</v>
      </c>
      <c r="BH132" s="195">
        <f>IF(N132="sníž. přenesená",J132,0)</f>
        <v>0</v>
      </c>
      <c r="BI132" s="195">
        <f>IF(N132="nulová",J132,0)</f>
        <v>0</v>
      </c>
      <c r="BJ132" s="16" t="s">
        <v>84</v>
      </c>
      <c r="BK132" s="195">
        <f>ROUND(I132*H132,2)</f>
        <v>0</v>
      </c>
      <c r="BL132" s="16" t="s">
        <v>147</v>
      </c>
      <c r="BM132" s="194" t="s">
        <v>361</v>
      </c>
    </row>
    <row r="133" spans="1:47" s="2" customFormat="1" ht="11.25">
      <c r="A133" s="33"/>
      <c r="B133" s="34"/>
      <c r="C133" s="35"/>
      <c r="D133" s="196" t="s">
        <v>128</v>
      </c>
      <c r="E133" s="35"/>
      <c r="F133" s="197" t="s">
        <v>360</v>
      </c>
      <c r="G133" s="35"/>
      <c r="H133" s="35"/>
      <c r="I133" s="198"/>
      <c r="J133" s="35"/>
      <c r="K133" s="35"/>
      <c r="L133" s="38"/>
      <c r="M133" s="199"/>
      <c r="N133" s="200"/>
      <c r="O133" s="70"/>
      <c r="P133" s="70"/>
      <c r="Q133" s="70"/>
      <c r="R133" s="70"/>
      <c r="S133" s="70"/>
      <c r="T133" s="71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128</v>
      </c>
      <c r="AU133" s="16" t="s">
        <v>84</v>
      </c>
    </row>
    <row r="134" spans="1:47" s="2" customFormat="1" ht="68.25">
      <c r="A134" s="33"/>
      <c r="B134" s="34"/>
      <c r="C134" s="35"/>
      <c r="D134" s="196" t="s">
        <v>135</v>
      </c>
      <c r="E134" s="35"/>
      <c r="F134" s="201" t="s">
        <v>362</v>
      </c>
      <c r="G134" s="35"/>
      <c r="H134" s="35"/>
      <c r="I134" s="198"/>
      <c r="J134" s="35"/>
      <c r="K134" s="35"/>
      <c r="L134" s="38"/>
      <c r="M134" s="199"/>
      <c r="N134" s="200"/>
      <c r="O134" s="70"/>
      <c r="P134" s="70"/>
      <c r="Q134" s="70"/>
      <c r="R134" s="70"/>
      <c r="S134" s="70"/>
      <c r="T134" s="7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135</v>
      </c>
      <c r="AU134" s="16" t="s">
        <v>84</v>
      </c>
    </row>
    <row r="135" spans="1:47" s="2" customFormat="1" ht="19.5">
      <c r="A135" s="33"/>
      <c r="B135" s="34"/>
      <c r="C135" s="35"/>
      <c r="D135" s="196" t="s">
        <v>129</v>
      </c>
      <c r="E135" s="35"/>
      <c r="F135" s="201" t="s">
        <v>363</v>
      </c>
      <c r="G135" s="35"/>
      <c r="H135" s="35"/>
      <c r="I135" s="198"/>
      <c r="J135" s="35"/>
      <c r="K135" s="35"/>
      <c r="L135" s="38"/>
      <c r="M135" s="199"/>
      <c r="N135" s="200"/>
      <c r="O135" s="70"/>
      <c r="P135" s="70"/>
      <c r="Q135" s="70"/>
      <c r="R135" s="70"/>
      <c r="S135" s="70"/>
      <c r="T135" s="71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129</v>
      </c>
      <c r="AU135" s="16" t="s">
        <v>84</v>
      </c>
    </row>
    <row r="136" spans="1:65" s="2" customFormat="1" ht="24.2" customHeight="1">
      <c r="A136" s="33"/>
      <c r="B136" s="34"/>
      <c r="C136" s="183" t="s">
        <v>153</v>
      </c>
      <c r="D136" s="183" t="s">
        <v>122</v>
      </c>
      <c r="E136" s="184" t="s">
        <v>364</v>
      </c>
      <c r="F136" s="185" t="s">
        <v>365</v>
      </c>
      <c r="G136" s="186" t="s">
        <v>356</v>
      </c>
      <c r="H136" s="187">
        <v>1</v>
      </c>
      <c r="I136" s="188"/>
      <c r="J136" s="189">
        <f>ROUND(I136*H136,2)</f>
        <v>0</v>
      </c>
      <c r="K136" s="185" t="s">
        <v>1</v>
      </c>
      <c r="L136" s="38"/>
      <c r="M136" s="190" t="s">
        <v>1</v>
      </c>
      <c r="N136" s="191" t="s">
        <v>41</v>
      </c>
      <c r="O136" s="70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4" t="s">
        <v>126</v>
      </c>
      <c r="AT136" s="194" t="s">
        <v>122</v>
      </c>
      <c r="AU136" s="194" t="s">
        <v>84</v>
      </c>
      <c r="AY136" s="16" t="s">
        <v>121</v>
      </c>
      <c r="BE136" s="195">
        <f>IF(N136="základní",J136,0)</f>
        <v>0</v>
      </c>
      <c r="BF136" s="195">
        <f>IF(N136="snížená",J136,0)</f>
        <v>0</v>
      </c>
      <c r="BG136" s="195">
        <f>IF(N136="zákl. přenesená",J136,0)</f>
        <v>0</v>
      </c>
      <c r="BH136" s="195">
        <f>IF(N136="sníž. přenesená",J136,0)</f>
        <v>0</v>
      </c>
      <c r="BI136" s="195">
        <f>IF(N136="nulová",J136,0)</f>
        <v>0</v>
      </c>
      <c r="BJ136" s="16" t="s">
        <v>84</v>
      </c>
      <c r="BK136" s="195">
        <f>ROUND(I136*H136,2)</f>
        <v>0</v>
      </c>
      <c r="BL136" s="16" t="s">
        <v>126</v>
      </c>
      <c r="BM136" s="194" t="s">
        <v>366</v>
      </c>
    </row>
    <row r="137" spans="1:47" s="2" customFormat="1" ht="19.5">
      <c r="A137" s="33"/>
      <c r="B137" s="34"/>
      <c r="C137" s="35"/>
      <c r="D137" s="196" t="s">
        <v>128</v>
      </c>
      <c r="E137" s="35"/>
      <c r="F137" s="197" t="s">
        <v>365</v>
      </c>
      <c r="G137" s="35"/>
      <c r="H137" s="35"/>
      <c r="I137" s="198"/>
      <c r="J137" s="35"/>
      <c r="K137" s="35"/>
      <c r="L137" s="38"/>
      <c r="M137" s="199"/>
      <c r="N137" s="200"/>
      <c r="O137" s="70"/>
      <c r="P137" s="70"/>
      <c r="Q137" s="70"/>
      <c r="R137" s="70"/>
      <c r="S137" s="70"/>
      <c r="T137" s="71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128</v>
      </c>
      <c r="AU137" s="16" t="s">
        <v>84</v>
      </c>
    </row>
    <row r="138" spans="1:47" s="2" customFormat="1" ht="29.25">
      <c r="A138" s="33"/>
      <c r="B138" s="34"/>
      <c r="C138" s="35"/>
      <c r="D138" s="196" t="s">
        <v>135</v>
      </c>
      <c r="E138" s="35"/>
      <c r="F138" s="201" t="s">
        <v>367</v>
      </c>
      <c r="G138" s="35"/>
      <c r="H138" s="35"/>
      <c r="I138" s="198"/>
      <c r="J138" s="35"/>
      <c r="K138" s="35"/>
      <c r="L138" s="38"/>
      <c r="M138" s="199"/>
      <c r="N138" s="200"/>
      <c r="O138" s="70"/>
      <c r="P138" s="70"/>
      <c r="Q138" s="70"/>
      <c r="R138" s="70"/>
      <c r="S138" s="70"/>
      <c r="T138" s="71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135</v>
      </c>
      <c r="AU138" s="16" t="s">
        <v>84</v>
      </c>
    </row>
    <row r="139" spans="1:47" s="2" customFormat="1" ht="48.75">
      <c r="A139" s="33"/>
      <c r="B139" s="34"/>
      <c r="C139" s="35"/>
      <c r="D139" s="196" t="s">
        <v>129</v>
      </c>
      <c r="E139" s="35"/>
      <c r="F139" s="201" t="s">
        <v>368</v>
      </c>
      <c r="G139" s="35"/>
      <c r="H139" s="35"/>
      <c r="I139" s="198"/>
      <c r="J139" s="35"/>
      <c r="K139" s="35"/>
      <c r="L139" s="38"/>
      <c r="M139" s="199"/>
      <c r="N139" s="200"/>
      <c r="O139" s="70"/>
      <c r="P139" s="70"/>
      <c r="Q139" s="70"/>
      <c r="R139" s="70"/>
      <c r="S139" s="70"/>
      <c r="T139" s="71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129</v>
      </c>
      <c r="AU139" s="16" t="s">
        <v>84</v>
      </c>
    </row>
    <row r="140" spans="2:63" s="12" customFormat="1" ht="25.9" customHeight="1">
      <c r="B140" s="169"/>
      <c r="C140" s="170"/>
      <c r="D140" s="171" t="s">
        <v>75</v>
      </c>
      <c r="E140" s="172" t="s">
        <v>369</v>
      </c>
      <c r="F140" s="172" t="s">
        <v>370</v>
      </c>
      <c r="G140" s="170"/>
      <c r="H140" s="170"/>
      <c r="I140" s="173"/>
      <c r="J140" s="174">
        <f>BK140</f>
        <v>0</v>
      </c>
      <c r="K140" s="170"/>
      <c r="L140" s="175"/>
      <c r="M140" s="176"/>
      <c r="N140" s="177"/>
      <c r="O140" s="177"/>
      <c r="P140" s="178">
        <f>SUM(P141:P148)</f>
        <v>0</v>
      </c>
      <c r="Q140" s="177"/>
      <c r="R140" s="178">
        <f>SUM(R141:R148)</f>
        <v>0</v>
      </c>
      <c r="S140" s="177"/>
      <c r="T140" s="179">
        <f>SUM(T141:T148)</f>
        <v>0</v>
      </c>
      <c r="AR140" s="180" t="s">
        <v>147</v>
      </c>
      <c r="AT140" s="181" t="s">
        <v>75</v>
      </c>
      <c r="AU140" s="181" t="s">
        <v>76</v>
      </c>
      <c r="AY140" s="180" t="s">
        <v>121</v>
      </c>
      <c r="BK140" s="182">
        <f>SUM(BK141:BK148)</f>
        <v>0</v>
      </c>
    </row>
    <row r="141" spans="1:65" s="2" customFormat="1" ht="24.2" customHeight="1">
      <c r="A141" s="33"/>
      <c r="B141" s="34"/>
      <c r="C141" s="183" t="s">
        <v>159</v>
      </c>
      <c r="D141" s="183" t="s">
        <v>122</v>
      </c>
      <c r="E141" s="184" t="s">
        <v>371</v>
      </c>
      <c r="F141" s="185" t="s">
        <v>372</v>
      </c>
      <c r="G141" s="186" t="s">
        <v>356</v>
      </c>
      <c r="H141" s="187">
        <v>1</v>
      </c>
      <c r="I141" s="188"/>
      <c r="J141" s="189">
        <f>ROUND(I141*H141,2)</f>
        <v>0</v>
      </c>
      <c r="K141" s="185" t="s">
        <v>1</v>
      </c>
      <c r="L141" s="38"/>
      <c r="M141" s="190" t="s">
        <v>1</v>
      </c>
      <c r="N141" s="191" t="s">
        <v>41</v>
      </c>
      <c r="O141" s="70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4" t="s">
        <v>126</v>
      </c>
      <c r="AT141" s="194" t="s">
        <v>122</v>
      </c>
      <c r="AU141" s="194" t="s">
        <v>84</v>
      </c>
      <c r="AY141" s="16" t="s">
        <v>121</v>
      </c>
      <c r="BE141" s="195">
        <f>IF(N141="základní",J141,0)</f>
        <v>0</v>
      </c>
      <c r="BF141" s="195">
        <f>IF(N141="snížená",J141,0)</f>
        <v>0</v>
      </c>
      <c r="BG141" s="195">
        <f>IF(N141="zákl. přenesená",J141,0)</f>
        <v>0</v>
      </c>
      <c r="BH141" s="195">
        <f>IF(N141="sníž. přenesená",J141,0)</f>
        <v>0</v>
      </c>
      <c r="BI141" s="195">
        <f>IF(N141="nulová",J141,0)</f>
        <v>0</v>
      </c>
      <c r="BJ141" s="16" t="s">
        <v>84</v>
      </c>
      <c r="BK141" s="195">
        <f>ROUND(I141*H141,2)</f>
        <v>0</v>
      </c>
      <c r="BL141" s="16" t="s">
        <v>126</v>
      </c>
      <c r="BM141" s="194" t="s">
        <v>373</v>
      </c>
    </row>
    <row r="142" spans="1:47" s="2" customFormat="1" ht="19.5">
      <c r="A142" s="33"/>
      <c r="B142" s="34"/>
      <c r="C142" s="35"/>
      <c r="D142" s="196" t="s">
        <v>128</v>
      </c>
      <c r="E142" s="35"/>
      <c r="F142" s="197" t="s">
        <v>372</v>
      </c>
      <c r="G142" s="35"/>
      <c r="H142" s="35"/>
      <c r="I142" s="198"/>
      <c r="J142" s="35"/>
      <c r="K142" s="35"/>
      <c r="L142" s="38"/>
      <c r="M142" s="199"/>
      <c r="N142" s="200"/>
      <c r="O142" s="70"/>
      <c r="P142" s="70"/>
      <c r="Q142" s="70"/>
      <c r="R142" s="70"/>
      <c r="S142" s="70"/>
      <c r="T142" s="71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128</v>
      </c>
      <c r="AU142" s="16" t="s">
        <v>84</v>
      </c>
    </row>
    <row r="143" spans="1:47" s="2" customFormat="1" ht="19.5">
      <c r="A143" s="33"/>
      <c r="B143" s="34"/>
      <c r="C143" s="35"/>
      <c r="D143" s="196" t="s">
        <v>135</v>
      </c>
      <c r="E143" s="35"/>
      <c r="F143" s="201" t="s">
        <v>374</v>
      </c>
      <c r="G143" s="35"/>
      <c r="H143" s="35"/>
      <c r="I143" s="198"/>
      <c r="J143" s="35"/>
      <c r="K143" s="35"/>
      <c r="L143" s="38"/>
      <c r="M143" s="199"/>
      <c r="N143" s="200"/>
      <c r="O143" s="70"/>
      <c r="P143" s="70"/>
      <c r="Q143" s="70"/>
      <c r="R143" s="70"/>
      <c r="S143" s="70"/>
      <c r="T143" s="71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135</v>
      </c>
      <c r="AU143" s="16" t="s">
        <v>84</v>
      </c>
    </row>
    <row r="144" spans="1:47" s="2" customFormat="1" ht="87.75">
      <c r="A144" s="33"/>
      <c r="B144" s="34"/>
      <c r="C144" s="35"/>
      <c r="D144" s="196" t="s">
        <v>129</v>
      </c>
      <c r="E144" s="35"/>
      <c r="F144" s="201" t="s">
        <v>375</v>
      </c>
      <c r="G144" s="35"/>
      <c r="H144" s="35"/>
      <c r="I144" s="198"/>
      <c r="J144" s="35"/>
      <c r="K144" s="35"/>
      <c r="L144" s="38"/>
      <c r="M144" s="199"/>
      <c r="N144" s="200"/>
      <c r="O144" s="70"/>
      <c r="P144" s="70"/>
      <c r="Q144" s="70"/>
      <c r="R144" s="70"/>
      <c r="S144" s="70"/>
      <c r="T144" s="71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129</v>
      </c>
      <c r="AU144" s="16" t="s">
        <v>84</v>
      </c>
    </row>
    <row r="145" spans="1:65" s="2" customFormat="1" ht="24.2" customHeight="1">
      <c r="A145" s="33"/>
      <c r="B145" s="34"/>
      <c r="C145" s="183" t="s">
        <v>166</v>
      </c>
      <c r="D145" s="183" t="s">
        <v>122</v>
      </c>
      <c r="E145" s="184" t="s">
        <v>376</v>
      </c>
      <c r="F145" s="185" t="s">
        <v>377</v>
      </c>
      <c r="G145" s="186" t="s">
        <v>356</v>
      </c>
      <c r="H145" s="187">
        <v>1</v>
      </c>
      <c r="I145" s="188"/>
      <c r="J145" s="189">
        <f>ROUND(I145*H145,2)</f>
        <v>0</v>
      </c>
      <c r="K145" s="185" t="s">
        <v>1</v>
      </c>
      <c r="L145" s="38"/>
      <c r="M145" s="190" t="s">
        <v>1</v>
      </c>
      <c r="N145" s="191" t="s">
        <v>41</v>
      </c>
      <c r="O145" s="70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4" t="s">
        <v>126</v>
      </c>
      <c r="AT145" s="194" t="s">
        <v>122</v>
      </c>
      <c r="AU145" s="194" t="s">
        <v>84</v>
      </c>
      <c r="AY145" s="16" t="s">
        <v>121</v>
      </c>
      <c r="BE145" s="195">
        <f>IF(N145="základní",J145,0)</f>
        <v>0</v>
      </c>
      <c r="BF145" s="195">
        <f>IF(N145="snížená",J145,0)</f>
        <v>0</v>
      </c>
      <c r="BG145" s="195">
        <f>IF(N145="zákl. přenesená",J145,0)</f>
        <v>0</v>
      </c>
      <c r="BH145" s="195">
        <f>IF(N145="sníž. přenesená",J145,0)</f>
        <v>0</v>
      </c>
      <c r="BI145" s="195">
        <f>IF(N145="nulová",J145,0)</f>
        <v>0</v>
      </c>
      <c r="BJ145" s="16" t="s">
        <v>84</v>
      </c>
      <c r="BK145" s="195">
        <f>ROUND(I145*H145,2)</f>
        <v>0</v>
      </c>
      <c r="BL145" s="16" t="s">
        <v>126</v>
      </c>
      <c r="BM145" s="194" t="s">
        <v>378</v>
      </c>
    </row>
    <row r="146" spans="1:47" s="2" customFormat="1" ht="19.5">
      <c r="A146" s="33"/>
      <c r="B146" s="34"/>
      <c r="C146" s="35"/>
      <c r="D146" s="196" t="s">
        <v>128</v>
      </c>
      <c r="E146" s="35"/>
      <c r="F146" s="197" t="s">
        <v>377</v>
      </c>
      <c r="G146" s="35"/>
      <c r="H146" s="35"/>
      <c r="I146" s="198"/>
      <c r="J146" s="35"/>
      <c r="K146" s="35"/>
      <c r="L146" s="38"/>
      <c r="M146" s="199"/>
      <c r="N146" s="200"/>
      <c r="O146" s="70"/>
      <c r="P146" s="70"/>
      <c r="Q146" s="70"/>
      <c r="R146" s="70"/>
      <c r="S146" s="70"/>
      <c r="T146" s="71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128</v>
      </c>
      <c r="AU146" s="16" t="s">
        <v>84</v>
      </c>
    </row>
    <row r="147" spans="1:47" s="2" customFormat="1" ht="29.25">
      <c r="A147" s="33"/>
      <c r="B147" s="34"/>
      <c r="C147" s="35"/>
      <c r="D147" s="196" t="s">
        <v>135</v>
      </c>
      <c r="E147" s="35"/>
      <c r="F147" s="201" t="s">
        <v>367</v>
      </c>
      <c r="G147" s="35"/>
      <c r="H147" s="35"/>
      <c r="I147" s="198"/>
      <c r="J147" s="35"/>
      <c r="K147" s="35"/>
      <c r="L147" s="38"/>
      <c r="M147" s="199"/>
      <c r="N147" s="200"/>
      <c r="O147" s="70"/>
      <c r="P147" s="70"/>
      <c r="Q147" s="70"/>
      <c r="R147" s="70"/>
      <c r="S147" s="70"/>
      <c r="T147" s="71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135</v>
      </c>
      <c r="AU147" s="16" t="s">
        <v>84</v>
      </c>
    </row>
    <row r="148" spans="1:47" s="2" customFormat="1" ht="68.25">
      <c r="A148" s="33"/>
      <c r="B148" s="34"/>
      <c r="C148" s="35"/>
      <c r="D148" s="196" t="s">
        <v>129</v>
      </c>
      <c r="E148" s="35"/>
      <c r="F148" s="201" t="s">
        <v>379</v>
      </c>
      <c r="G148" s="35"/>
      <c r="H148" s="35"/>
      <c r="I148" s="198"/>
      <c r="J148" s="35"/>
      <c r="K148" s="35"/>
      <c r="L148" s="38"/>
      <c r="M148" s="229"/>
      <c r="N148" s="230"/>
      <c r="O148" s="231"/>
      <c r="P148" s="231"/>
      <c r="Q148" s="231"/>
      <c r="R148" s="231"/>
      <c r="S148" s="231"/>
      <c r="T148" s="232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129</v>
      </c>
      <c r="AU148" s="16" t="s">
        <v>84</v>
      </c>
    </row>
    <row r="149" spans="1:31" s="2" customFormat="1" ht="6.95" customHeight="1">
      <c r="A149" s="33"/>
      <c r="B149" s="53"/>
      <c r="C149" s="54"/>
      <c r="D149" s="54"/>
      <c r="E149" s="54"/>
      <c r="F149" s="54"/>
      <c r="G149" s="54"/>
      <c r="H149" s="54"/>
      <c r="I149" s="54"/>
      <c r="J149" s="54"/>
      <c r="K149" s="54"/>
      <c r="L149" s="38"/>
      <c r="M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</sheetData>
  <sheetProtection algorithmName="SHA-512" hashValue="8FoaVYC5fv8ElFFoNdCa9TgueDa61shLzSwB7P+Vs6OEeU0zG1Ar4au7cYmqr1rAb3q0dalphdQU8R7JoJgf5A==" saltValue="sJnDg/p+vgVpfr9ihmmgKB7VJiQ4nP9dqZ7IbPDF2gZfq+2BfrjHoVY5VIAox0J++1y66UtpqQuzBcD8+Ha2KA==" spinCount="100000" sheet="1" objects="1" scenarios="1" formatColumns="0" formatRows="0" autoFilter="0"/>
  <autoFilter ref="C117:K14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Komarek</dc:creator>
  <cp:keywords/>
  <dc:description/>
  <cp:lastModifiedBy>Špaček Pavel</cp:lastModifiedBy>
  <dcterms:created xsi:type="dcterms:W3CDTF">2022-08-11T07:48:28Z</dcterms:created>
  <dcterms:modified xsi:type="dcterms:W3CDTF">2022-08-11T08:33:55Z</dcterms:modified>
  <cp:category/>
  <cp:version/>
  <cp:contentType/>
  <cp:contentStatus/>
</cp:coreProperties>
</file>