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180" sheetId="3" r:id="rId3"/>
    <sheet name="SO 201" sheetId="4" r:id="rId4"/>
  </sheets>
  <definedNames/>
  <calcPr fullCalcOnLoad="1"/>
</workbook>
</file>

<file path=xl/sharedStrings.xml><?xml version="1.0" encoding="utf-8"?>
<sst xmlns="http://schemas.openxmlformats.org/spreadsheetml/2006/main" count="2187" uniqueCount="713">
  <si>
    <t>Firma: Firma</t>
  </si>
  <si>
    <t>Soupis objektů s DPH</t>
  </si>
  <si>
    <t>Stavba: 405633 - Most Kladno</t>
  </si>
  <si>
    <t xml:space="preserve">Varianta: ZŘ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</si>
  <si>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</si>
  <si>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</si>
  <si>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</si>
  <si>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</si>
  <si>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</si>
  <si>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</si>
  <si>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</si>
  <si>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</si>
  <si>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</si>
  <si>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</si>
  <si>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</si>
  <si>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405633</t>
  </si>
  <si>
    <t>Most Kladno</t>
  </si>
  <si>
    <t>O</t>
  </si>
  <si>
    <t>Rozpočet:</t>
  </si>
  <si>
    <t>0.00</t>
  </si>
  <si>
    <t>15.00</t>
  </si>
  <si>
    <t>21.00</t>
  </si>
  <si>
    <t>3</t>
  </si>
  <si>
    <t>2</t>
  </si>
  <si>
    <t>SO 101</t>
  </si>
  <si>
    <t>Pozemní komunikace II/118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</si>
  <si>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</si>
  <si>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</si>
  <si>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</si>
  <si>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</si>
  <si>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</si>
  <si>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</si>
  <si>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</si>
  <si>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</si>
  <si>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</si>
  <si>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</si>
  <si>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</si>
  <si>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</si>
  <si>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</si>
  <si>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</si>
  <si>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</si>
  <si>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</si>
  <si>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</si>
  <si>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</si>
  <si>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</si>
  <si>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</si>
  <si>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</si>
  <si>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/>
  </si>
  <si>
    <t>POPLATKY ZA LIKVIDACŮ ODPADŮ NEKONTAMINOVANÝCH - 17 05 04 VYTĚŽENÉ ZEMINY A HORNINY - I. TŘÍDA TĚŽITELNOSTI</t>
  </si>
  <si>
    <t>T</t>
  </si>
  <si>
    <t>PP</t>
  </si>
  <si>
    <t>VV</t>
  </si>
  <si>
    <t>Vozovka na předpolí (bez asfaltu): (213,15+313,66)*0,4=210.724 [A] 
Převod na tuny: (A*2,0-100)*1.2=385.738 [B]</t>
  </si>
  <si>
    <t>TS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</si>
  <si>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</si>
  <si>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015130</t>
  </si>
  <si>
    <t>POPLATKY ZA LIKVIDACŮ ODPADŮ NEKONTAMINOVANÝCH - 17 03 02 VYBOURANÝ ASFALTOVÝ BETON BEZ DEHTU</t>
  </si>
  <si>
    <t>Asfalt z předpolí a chodníku. Předpoklad 20%.</t>
  </si>
  <si>
    <t>Vozovka na předpolí: (213,45+313,66)*0,15=79.067 [A] 
Asfalt na chodníku: 280,15*0,10=28.015 [B] 
P?evod na tuny: 2,4*(A+B)=256.997 [C] 
Z toho 20%: 0,20*C=(51,399-40)*1,2=13.679 [D]</t>
  </si>
  <si>
    <t>015799</t>
  </si>
  <si>
    <t>R</t>
  </si>
  <si>
    <t>POPLATKY ZA LIKVIDACŮ ODPADŮ NEBEZPEČNÝCH - 17 03 01* ASFALTOVÉ SMĚSI OBSAHUJÍCÍ DEHET</t>
  </si>
  <si>
    <t>Asfalt z předpolí a chodníku. Předpoklad 80%.</t>
  </si>
  <si>
    <t>Vozovka na předpolí: (213,45+313,66)*0,15=79.067 [A] 
Asfalt na chodníku: 280,15*0,10=28.015 [B] 
Převod na tuny: 2,4*(A+B)=256.997 [C] 
Z toho 80%: (0.80*C-103.5)*1.1=112.307 [D]</t>
  </si>
  <si>
    <t>Zemní práce</t>
  </si>
  <si>
    <t>11372B</t>
  </si>
  <si>
    <t>FRÉZOVÁNÍ ZPEVNĚNÝCH PLOCH ASFALTOVÝCH - DOPRAVA</t>
  </si>
  <si>
    <t>tkm</t>
  </si>
  <si>
    <t>Předpoklad 10 km.</t>
  </si>
  <si>
    <t>Vozovka na předpolí: (213,45+313,66)*0,15=79.067 [A] 
Asfalt na chodníku: 280,15*0,10=28.015 [B] 
Celkem: A+B=107.082 [C] 
Objemová hmotnost 2,4 t/m3: 2.4*C=256.997 [D] 
Odvoz: (10*D-1280)*1.2=1 547.964 [E]</t>
  </si>
  <si>
    <t>Položka zahrnuje samostatnou dopravu suti a vybouraných hmot. Množství se určí jako součin hmotnosti [t] a požadované vzdálenosti [km].</t>
  </si>
  <si>
    <t>12273A</t>
  </si>
  <si>
    <t>ODKOPÁVKY A PROKOPÁVKY OBECNÉ TŘ. I - BEZ DOPRAVY</t>
  </si>
  <si>
    <t>M3</t>
  </si>
  <si>
    <t>Vozovka na předpolí (bez asfaltu): (6*8*1*1)=48.000 [A]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</si>
  <si>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</si>
  <si>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12273B</t>
  </si>
  <si>
    <t>ODKOPÁVKY A PROKOPÁVKY OBECNÉ TŘ. I - DOPRAVA</t>
  </si>
  <si>
    <t>M3KM</t>
  </si>
  <si>
    <t>Vozovka na předpolí (bez asfaltu): (6*8*1*1)=48.000 [A] 
Objemová hmotnost 2,0 t/m3: 2.0*A=96.000 [B] 
Odvoz: 10*B=960.000 [C]</t>
  </si>
  <si>
    <t>Položka zahrnuje samostatnou dopravu zeminy. Množství se určí jako součin kubatutry [m3] a požadované vzdálenosti [km].</t>
  </si>
  <si>
    <t>7</t>
  </si>
  <si>
    <t>17120</t>
  </si>
  <si>
    <t>ULOŽENÍ SYPANINY DO NÁSYPŮ A NA SKLÁDKY BEZ ZHUTNĚNÍ</t>
  </si>
  <si>
    <t>Uložení na skládku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</si>
  <si>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</si>
  <si>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Komunikace</t>
  </si>
  <si>
    <t>8</t>
  </si>
  <si>
    <t>56314</t>
  </si>
  <si>
    <t>VOZOVKOVÉ VRSTVY Z MECHANICKY ZPEVNĚNÉHO KAMENIVA TL. DO 200MM</t>
  </si>
  <si>
    <t>M2</t>
  </si>
  <si>
    <t>tl. 170 mm</t>
  </si>
  <si>
    <t>Předpolí směr centrum: 20,00*11,80=236.000 [A] 
Předpolí směr Slaný: 28,10*11,12=312.472 [B] 
Celkem: A+B=548.472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</si>
  <si>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</si>
  <si>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56335</t>
  </si>
  <si>
    <t>VOZOVKOVÉ VRSTVY ZE ŠTĚRKODRTI TL. DO 250MM</t>
  </si>
  <si>
    <t>Předpolí směr centrum: 20,00*7,50*1.1=165.000 [A] 
Předpolí směr Slaný: 28,10*7,50*1.1=231.825 [B] 
Celkem: A+B=396.825 [C]</t>
  </si>
  <si>
    <t>56353</t>
  </si>
  <si>
    <t>VOZOVKOVÉ VRSTVY Z MECH ZPEV ZEMINY TL. DO 150MM</t>
  </si>
  <si>
    <t>Chodník směr centrum: 52,97=52.970 [A] 
Chodník směr Slaný: 87,01=87.010 [B] 
Celkem: A+B=139.980 [C]</t>
  </si>
  <si>
    <t>11</t>
  </si>
  <si>
    <t>56362</t>
  </si>
  <si>
    <t>VOZOVKOVÉ VRSTVY Z RECYKLOVANÉHO MATERIÁLU TL DO 100MM</t>
  </si>
  <si>
    <t>tl. 60 mm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</si>
  <si>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</si>
  <si>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12</t>
  </si>
  <si>
    <t>572121</t>
  </si>
  <si>
    <t>INFILTRAČNÍ POSTŘIK ASFALTOVÝ DO 1,0KG/M2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</si>
  <si>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</si>
  <si>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13</t>
  </si>
  <si>
    <t>572211</t>
  </si>
  <si>
    <t>SPOJOVACÍ POSTŘIK Z ASFALTU DO 0,5KG/M2</t>
  </si>
  <si>
    <t>Předpolí směr centrum: 2*20,00*7,50*1.1=330.000 [A] 
Předpolí směr Slaný: 2*28,10*7,50*1.1=463.650 [B] 
Celkem: A+B=793.650 [C]</t>
  </si>
  <si>
    <t>14</t>
  </si>
  <si>
    <t>15</t>
  </si>
  <si>
    <t>574A31</t>
  </si>
  <si>
    <t>ASFALTOVÝ BETON PRO OBRUSNÉ VRSTVY ACO 8 TL. 40MM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</si>
  <si>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</si>
  <si>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16</t>
  </si>
  <si>
    <t>574A34</t>
  </si>
  <si>
    <t>ASFALTOVÝ BETON PRO OBRUSNÉ VRSTVY ACO 11+, 11S TL. 40MM</t>
  </si>
  <si>
    <t>17</t>
  </si>
  <si>
    <t>574C56</t>
  </si>
  <si>
    <t>ASFALTOVÝ BETON PRO LOŽNÍ VRSTVY ACL 16+, 16S TL. 60MM</t>
  </si>
  <si>
    <t>Předpolí směr centrum: 20,00*7,50*1.1=165.000 [A] 
Předpolí směr Slaný: 28,10*7,50*1.1=231.825 [B] 
Celkem A+B=396.825 [C]</t>
  </si>
  <si>
    <t>18</t>
  </si>
  <si>
    <t>574E46</t>
  </si>
  <si>
    <t>ASFALTOVÝ BETON PRO PODKLADNÍ VRSTVY ACP 16+, 16S TL. 50MM</t>
  </si>
  <si>
    <t>19</t>
  </si>
  <si>
    <t>57621</t>
  </si>
  <si>
    <t>POSYP KAMENIVEM DRCENÝM 5KG/M2</t>
  </si>
  <si>
    <t>Posyp infiltračního postřiku na předpolích, frakce 2/4 - 3kg/m2</t>
  </si>
  <si>
    <t>- dodání kameniva předepsané kvality a zrnitosti  
- posyp předepsaným množstvím</t>
  </si>
  <si>
    <t>Potrubí</t>
  </si>
  <si>
    <t>20</t>
  </si>
  <si>
    <t>89712</t>
  </si>
  <si>
    <t>VPUSŤ KANALIZAČNÍ ULIČNÍ KOMPLETNÍ Z BETONOVÝCH DÍLCŮ</t>
  </si>
  <si>
    <t>KUS</t>
  </si>
  <si>
    <t>Uliční vpust 1=1.000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</si>
  <si>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</si>
  <si>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SO 180</t>
  </si>
  <si>
    <t>Dopravně inženýrská opatření</t>
  </si>
  <si>
    <t>027123</t>
  </si>
  <si>
    <t>PROVIZORNÍ PŘÍSTUPOVÉ CESTY - ZRUŠENÍ</t>
  </si>
  <si>
    <t>Zrušení provizorní rampy pro bezbariérový přechod z chodníku na vozovku</t>
  </si>
  <si>
    <t>2*10=20.000 [A]</t>
  </si>
  <si>
    <t>zahrnuje veškeré náklady spojené s objednatelem požadovanými zařízeními</t>
  </si>
  <si>
    <t>02943</t>
  </si>
  <si>
    <t>OSTATNÍ POŽADAVKY - VYPRACOVÁNÍ RDS</t>
  </si>
  <si>
    <t>KPL</t>
  </si>
  <si>
    <t>Vypracování RDS</t>
  </si>
  <si>
    <t>1=1.000 [A]</t>
  </si>
  <si>
    <t>zahrnuje veškeré náklady spojené s objednatelem požadovanými pracemi</t>
  </si>
  <si>
    <t>57792A</t>
  </si>
  <si>
    <t>VÝSPRAVA VÝTLUKŮ SMĚSÍ ACO TL. DO 50MM</t>
  </si>
  <si>
    <t>Oprava povrchu vozovek na stávajících komunikacích (škody vzniklé rekonstrukcí mostu) (odhad).</t>
  </si>
  <si>
    <t>300=300.000 [A]</t>
  </si>
  <si>
    <t>- odfrézování nebo jiné odstranění poškozených vozovkových vrstev  
- zaříznutí hran  
- vyčištění  
- nátěr  
- dodání a výplň předepsanou zhutněnou balenou asfaltovou směsí  
- asfaltová zálivka</t>
  </si>
  <si>
    <t>57793A</t>
  </si>
  <si>
    <t>VÝSPRAVA VÝTLUKŮ SMĚSÍ ACO TL. DO 100MM</t>
  </si>
  <si>
    <t>Ostatní konstrukce a práce</t>
  </si>
  <si>
    <t>91400</t>
  </si>
  <si>
    <t>DOČASNÉ ZAKRYTÍ NEBO OTOČENÍ STÁVAJÍCÍCH DOPRAVNÍCH ZNAČEK</t>
  </si>
  <si>
    <t>Zakrytí dočasně neplatných stávajících značek na objízdné trase</t>
  </si>
  <si>
    <t>Odhad: 20=20.000 [A]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</si>
  <si>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</si>
  <si>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914112</t>
  </si>
  <si>
    <t>DOPRAVNÍ ZNAČKY ZÁKLAD VELIKOSTI OCEL NEREFLEXNÍ - MONTÁŽ S PŘEMÍST</t>
  </si>
  <si>
    <t>Značky na objízdné trase: 6 IS11b + 2 B24=8.000 [A] 
Etapa II: 1 B2 + 1 B20a + 1 A15 =3.000 [B] 
Pod mostem (komplet): 6 A15 + 4 B21a + 2 P7 + 2 C4a + 2 P8 =16.000 [C] 
Celkem: A+B+C=27.000 [D]</t>
  </si>
  <si>
    <t>položka zahrnuje:  
- dopravu demontované značky z dočasné skládky  
- osazení a montáž značky na místě určeném projektem  
- nutnou opravu poškozených částí  
nezahrnuje dodávku značky</t>
  </si>
  <si>
    <t>914113</t>
  </si>
  <si>
    <t>DOPRAVNÍ ZNAČKY ZÁKLADNÍ VELIKOSTI OCELOVÉ NEREFLEXNÍ - DEMONTÁŽ</t>
  </si>
  <si>
    <t>Položka zahrnuje odstranění, demontáž a odklizení materiálu s odvozem na předepsané místo</t>
  </si>
  <si>
    <t>914119</t>
  </si>
  <si>
    <t>DOPRAV ZNAČKY ZÁKLAD VEL OCEL NEREFLEXNÍ - NÁJEMNÉ</t>
  </si>
  <si>
    <t>KSDEN</t>
  </si>
  <si>
    <t>Značky na objízdné trase: 6 IS11b + 2 B24=8.000 [A] 
Etapa II: 1 B2 + 1 B20a + 1 A15 =3.000 [B] 
Pod mostem (pilíř P2): 2 A15 =2.000 [C] 
Pod mostem (podhled NK): 4 A15 + 4 B21a + 2 P7 + 2 C4a + 2 P8 =14.000 [D] 
Nájem: A*70+B*70+C*28+D*7=924.000 [E]</t>
  </si>
  <si>
    <t>položka zahrnuje sazbu za pronájem dopravních značek a zařízení, počet jednotek je určen jako součin počtu značek a počtu dní použití</t>
  </si>
  <si>
    <t>914412</t>
  </si>
  <si>
    <t>DOPRAVNÍ ZNAČKY 100X150CM OCELOVÉ - MONTÁŽ S PŘEMÍSTĚNÍM</t>
  </si>
  <si>
    <t>Značky na objízdné trase: 4 IP22 =4.000 [A] 
Etapa II: 1 IP18b =1.000 [B] 
Celkem: A+B=5.000 [C]</t>
  </si>
  <si>
    <t>914413</t>
  </si>
  <si>
    <t>DOPRAVNÍ ZNAČKY 100X150CM OCELOVÉ - DEMONTÁŽ</t>
  </si>
  <si>
    <t>914419</t>
  </si>
  <si>
    <t>DOPRAV ZNAČKY 100X150CM OCEL - NÁJEMNÉ</t>
  </si>
  <si>
    <t>Značky na objízdné trase: 4 IP22 =4.000 [A] 
Etapa II: 1 IP18b =1.000 [B] 
Nájem: A*70+B*70=350.000 [C]</t>
  </si>
  <si>
    <t>915321</t>
  </si>
  <si>
    <t>VODOR DOPRAV ZNAČ Z FÓLIE DOČAS ODSTRANITEL - DOD A POKLÁDKA</t>
  </si>
  <si>
    <t>Dočasné VDZ na mostě: 0,125*(200+130)=41.250 [A]</t>
  </si>
  <si>
    <t>položka zahrnuje:  
- dodání a pokládku předepsané fólie  
- zahrnuje předznačení</t>
  </si>
  <si>
    <t>915322</t>
  </si>
  <si>
    <t>VODOR DOPRAV ZNAČ Z FÓLIE DOČAS ODSTRANITEL - ODSTRANĚNÍ</t>
  </si>
  <si>
    <t>zahrnuje odstranění značení bez ohledu na způsob provedení (zatření, zbroušení) a odklizení vzniklé suti</t>
  </si>
  <si>
    <t>916112</t>
  </si>
  <si>
    <t>DOPRAV SVĚTLO VÝSTRAŽ SAMOSTATNÉ - MONTÁŽ S PŘESUNEM</t>
  </si>
  <si>
    <t>Etapa II: 1=1.000 [A] 
Pod mostem (komplet): 6=6.000 [B] 
Celkem: A+B=7.000 [C]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</si>
  <si>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</si>
  <si>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916113</t>
  </si>
  <si>
    <t>DOPRAV SVĚTLO VÝSTRAŽ SAMOSTATNÉ - DEMONTÁŽ</t>
  </si>
  <si>
    <t>Položka zahrnuje odstranění, demontáž a odklizení zařízení s odvozem na předepsané místo</t>
  </si>
  <si>
    <t>916119</t>
  </si>
  <si>
    <t>DOPRAV SVĚTLO VÝSTRAŽ SAMOSTATNÉ - NÁJEMNÉ</t>
  </si>
  <si>
    <t>Etapa II: 1=1.000 [A] 
Pod mostem (pilíř P2): 2=2.000 [B] 
Pod mostem (podhled NK): 4=4.000 [C] 
Nájem: A*70+B*28+C*7=154.000 [D]</t>
  </si>
  <si>
    <t>položka zahrnuje sazbu za pronájem zařízení. Počet měrných jednotek se určí jako součin počtu zařízení a počtu dní použití.</t>
  </si>
  <si>
    <t>916122</t>
  </si>
  <si>
    <t>DOPRAV SVĚTLO VÝSTRAŽ SOUPRAVA 3KS - MONTÁŽ S PŘESUNEM</t>
  </si>
  <si>
    <t>Etapa II: 1=1.000 [A] 
Pod mostem (komplet): 5=5.000 [B] 
Celkem: A+B=6.000 [C]</t>
  </si>
  <si>
    <t>916123</t>
  </si>
  <si>
    <t>DOPRAV SVĚTLO VÝSTRAŽ SOUPRAVA 3KS - DEMONTÁŽ</t>
  </si>
  <si>
    <t>916129</t>
  </si>
  <si>
    <t>DOPRAV SVĚTLO VÝSTRAŽ SOUPRAVA 3KS - NÁJEMNÉ</t>
  </si>
  <si>
    <t>Etapa II: 1=1.000 [A] 
Pod mostem (pilíř P2): 1=1.000 [B] 
Pod mostem (podhled NK): 4=4.000 [C] 
Nájem: A*70+B*28+C*7=126.000 [D]</t>
  </si>
  <si>
    <t>916312</t>
  </si>
  <si>
    <t>DOPRAVNÍ ZÁBRANY Z2 S FÓLIÍ TŘ 1 - MONTÁŽ S PŘESUNEM</t>
  </si>
  <si>
    <t>Etapa II: 1=1.000 [A] 
Pod mostem (komplet): 2=2.000 [B] 
Celkem: A+B=3.000 [C]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</si>
  <si>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</si>
  <si>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21</t>
  </si>
  <si>
    <t>916313</t>
  </si>
  <si>
    <t>DOPRAVNÍ ZÁBRANY Z2 S FÓLIÍ TŘ 1 - DEMONTÁŽ</t>
  </si>
  <si>
    <t>22</t>
  </si>
  <si>
    <t>916319</t>
  </si>
  <si>
    <t>DOPRAVNÍ ZÁBRANY Z2 - NÁJEMNÉ</t>
  </si>
  <si>
    <t>Etapa II: 1=1.000 [A] 
Pod mostem (komplet): 2=2.000 [B] 
Nájem: A*70+B*7=84.000 [C]</t>
  </si>
  <si>
    <t>23</t>
  </si>
  <si>
    <t>916332</t>
  </si>
  <si>
    <t>SMĚROVACÍ DESKY Z4 JEDNOSTR S FÓLIÍ TŘ 1 - MONTÁŽ S PŘESUNEM</t>
  </si>
  <si>
    <t>Etapa II: 4=4.000 [A] 
Pod mostem (komplet): 7+4+4=15.000 [B] 
Celkem: A+B=19.000 [C]</t>
  </si>
  <si>
    <t>24</t>
  </si>
  <si>
    <t>916333</t>
  </si>
  <si>
    <t>SMĚROVACÍ DESKY Z4 JEDNOSTR S FÓLIÍ TŘ 1 - DEMONTÁŽ</t>
  </si>
  <si>
    <t>25</t>
  </si>
  <si>
    <t>916339</t>
  </si>
  <si>
    <t>SMĚROVACÍ DESKY Z4 - NÁJEMNÉ</t>
  </si>
  <si>
    <t>Etapa II: 4=4.000 [A] 
Pod mostem (pilíř P2): 7=7.000 [B] 
Pod mostem (podhled NK): 4+4=8.000 [C] 
Nájem: A*70+B*28+C*7=532.000 [D]</t>
  </si>
  <si>
    <t>26</t>
  </si>
  <si>
    <t>916622</t>
  </si>
  <si>
    <t>VODÍCÍ STĚNY Z DÍLCŮ BETON - MONTÁŽ S PŘESUNEM</t>
  </si>
  <si>
    <t>M</t>
  </si>
  <si>
    <t>V etapě DIO II: 85=85.000 [B]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</si>
  <si>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V položce se vykazují dočasné prefabrikované vodící betonové stěny výšky max. 60cm. Dočasné vodící stěny z prefabrikovaných betonových svodidel standardních výšek se vykazují v položkách 911**2.</t>
  </si>
  <si>
    <t>27</t>
  </si>
  <si>
    <t>916623</t>
  </si>
  <si>
    <t>VODÍCÍ STĚNY Z DÍLCŮ BETON - DEMONTÁŽ</t>
  </si>
  <si>
    <t>Položka zahrnuje odstranění, demontáž a odklizení zařízení s odvozem na předepsané místo.  
V položce se vykazují dočasné prefabrikované vodící betonové stěny výšky max. 60cm. Dočasné vodící stěny z prefabrikovaných betonových svodidel standardních výšek se vykazují v položkách 911**3.</t>
  </si>
  <si>
    <t>28</t>
  </si>
  <si>
    <t>916629</t>
  </si>
  <si>
    <t>VODÍCÍ STĚNY Z DÍLCŮ BETON - NÁJEMNÉ</t>
  </si>
  <si>
    <t>MDEN</t>
  </si>
  <si>
    <t>V etapě DIO II: 85=85.000 [A] 
Pod mostem (Pilíř P2): 28=28.000 [B] 
Nájem: A*70+B*28=6 734.000 [C]</t>
  </si>
  <si>
    <t>položka zahrnuje sazbu za pronájem zařízení. Počet měrných jednotek se určí jako součin délky zařízení a počtu dní použití.  
V položce se vykazují dočasné prefabrikované vodící betonové stěny výšky max. 60cm. Dočasné vodící stěny z prefabrikovaných betonových svodidel standardních výšek se vykazují v položkách 911**9.</t>
  </si>
  <si>
    <t>SO 201</t>
  </si>
  <si>
    <t>Most ev. č. 118-042</t>
  </si>
  <si>
    <t>Výkop z fáze 1: 0,60*1,00*17,54+0,5*1,00*1,00*21,37+3,04*4,05*2,40+11,50*7,47+0,5*1,65*1,65*33,40+0,5*0,75*1,50*21,58+0,60*1,00*22,13+0,5*1,00*1,00*22,13+7,60*7,46=275.306 [A] 
Výkop z fáze 2: 0,60*1,00*23,07+0,5*1,00*1,00*23,07+11,50*7,41+0,60*1,00*22,52+0,5*1,00*1,00*22,52+7,60*7,15+2*2,70*2,70*1,5+0,60*1,00*11,85=218.684 [B] 
Čištění příkopů: 22*0.25=5.500 [C] 
Vrty pro záporové pažení: 2*(3*6.5+5*5.0)*0.071=6.319 [D] 
Celkem: A+B+C+D=505.809 [E] 
Převod na tuny: (2,0*E-450)*1.1=617.780 [F]</t>
  </si>
  <si>
    <t>Předpoklad 20%.</t>
  </si>
  <si>
    <t>Vozovka na mostě: 425,22*0,18=76.540 [A] 
Převod na tuny: 2,4*(A)=183.696 [B] 
Z toho 20%: (0.20*B-18.35)*1.1=20.228 [C]</t>
  </si>
  <si>
    <t>015140</t>
  </si>
  <si>
    <t>POPLATKY ZA LIKVIDACŮ ODPADŮ NEKONTAMINOVANÝCH - 17 01 01 BETON Z DEMOLIC OBJEKTŮ, ZÁKLADŮ TV</t>
  </si>
  <si>
    <t>Demolice stávajícího příčníku a části spřh. desky: (0,45+0,36)*15,00=12.150 [A] 
Demolice závěrných zídek: (0,71+0,68)*16,05=22.310 [B] 
Demolice přechodových desek: (68,01+67,96)*0,4=54.388 [C] 
Demolice konzoly na opěře O1: 3,20*1,00=3.200 [D] 
Demolice části křídel: 4*3,00*0,50=6.000 [E] 
Demolice říms: 0,72*51,28=36.922 [F] 
Demolice prefa části říms: 0,21*51,28=10.769 [G] 
Celkem: A+B+C+D+E+F+G=145.739 [H] 
Převod na tuny:  (2,5*H-182)*1.1=200.582 [I]</t>
  </si>
  <si>
    <t>015760</t>
  </si>
  <si>
    <t>POPLATKY ZA LIKVIDACŮ ODPADŮ NEBEZPEČNÝCH - 17 06 03* IZOLAČNÍ MATERIÁLY OBSAHUJÍCÍ NEBEZPEČNÉ LÁTKY</t>
  </si>
  <si>
    <t>Izolace na mostě: 555,75=555.750 [A]= m2  
Izolace na přechodové desce: 2*11,40=22.800 [B]= m2  
Celkem: A+B=578.550 [C] 
Převod na tuny: (0,02*2.4*C-14)*1.1=15.147 [D]</t>
  </si>
  <si>
    <t>Předpoklad 80%.</t>
  </si>
  <si>
    <t>Vozovka na mostě: 425,22*0,18=76.540 [A] 
Převod na tuny: 2,4*(A)=183.696 [B] 
Z toho 80%: (0.80*B-73)*1.1=81.352 [C]</t>
  </si>
  <si>
    <t>02520</t>
  </si>
  <si>
    <t>ZKOUŠENÍ MATERIÁLŮ NEZÁVISLOU ZKUŠEBNOU</t>
  </si>
  <si>
    <t>zahrnuje veškeré náklady spojené s objednatelem požadovanými zkouškami</t>
  </si>
  <si>
    <t>02610</t>
  </si>
  <si>
    <t>01</t>
  </si>
  <si>
    <t>ZKOUŠENÍ KONSTRUKCÍ A PRACÍ ZKUŠEBNOU ZHOTOVITELE</t>
  </si>
  <si>
    <t>Doplňkový diagnostický průzkum stávajícího kotvení svodidel.</t>
  </si>
  <si>
    <t>02</t>
  </si>
  <si>
    <t>Doplňkový diagnostický průzkum vnějších nosníků - viz TZ.</t>
  </si>
  <si>
    <t>02911</t>
  </si>
  <si>
    <t>a</t>
  </si>
  <si>
    <t>OSTATNÍ POŽADAVKY - GEODETICKÉ ZAMĚŘENÍ</t>
  </si>
  <si>
    <t>Zaměření v průběhu výstavby.</t>
  </si>
  <si>
    <t>b</t>
  </si>
  <si>
    <t>Zaměření po dokončení stavby.</t>
  </si>
  <si>
    <t>c</t>
  </si>
  <si>
    <t>Zaměření staveniště včetně protokolu.</t>
  </si>
  <si>
    <t>029412</t>
  </si>
  <si>
    <t>OSTATNÍ POŽADAVKY - VYPRACOVÁNÍ MOSTNÍHO LISTU</t>
  </si>
  <si>
    <t>Mostní list ve formátu .pdf a .png včetně zadání do BMS.</t>
  </si>
  <si>
    <t>Mostní list: 1=1.000 [A]</t>
  </si>
  <si>
    <t>Vypracování RDS.</t>
  </si>
  <si>
    <t>02944</t>
  </si>
  <si>
    <t>OSTAT POŽADAVKY - DOKUMENTACE SKUTEČ PROVEDENÍ V DIGIT FORMĚ</t>
  </si>
  <si>
    <t>Dokumentace skutečného provedení stavby.  
2x tištěná verze  
2x digitální verze (otevřená i uzavřená forma, na CD)</t>
  </si>
  <si>
    <t>02945</t>
  </si>
  <si>
    <t>OSTAT POŽADAVKY - GEOMETRICKÝ PLÁN</t>
  </si>
  <si>
    <t>Zaměření skutečného provedení stavby, včetně zanesení do katastru nemovitostí.</t>
  </si>
  <si>
    <t>položka zahrnuje: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</si>
  <si>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02946</t>
  </si>
  <si>
    <t>OSTAT POŽADAVKY - FOTODOKUMENTACE</t>
  </si>
  <si>
    <t>Dokumentace zadavatelem požadovaného děje.  
2x tištěná verze  
2x digitální verze (otevřená i uzavřená forma, na CD)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</si>
  <si>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</si>
  <si>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02953</t>
  </si>
  <si>
    <t>OSTATNÍ POŽADAVKY - HLAVNÍ MOSTNÍ PROHLÍDKA</t>
  </si>
  <si>
    <t>Provedena nezávislou osobou, včetně zapracování do BMS.</t>
  </si>
  <si>
    <t>Hl. mostní prohlídka: 1=1.000 [A]</t>
  </si>
  <si>
    <t>položka zahrnuje :  
- úkony dle ČSN 73 6221  
- provedení hlavní mostní prohlídky oprávněnou fyzickou nebo právnickou osobou  
- vyhotovení záznamu (protokolu), který jednoznačně definuje stav mostu</t>
  </si>
  <si>
    <t>02991</t>
  </si>
  <si>
    <t>OSTATNÍ POŽADAVKY - INFORMAČNÍ TABULE</t>
  </si>
  <si>
    <t>Zhotovitel zajistí a osadí na staveništi jeden kus oficiálních informačních tabulí (pro Označení stavby financované z IROP); Vzhled a aktuální obsah bude odsouhlasen správcem stavby). Sazba musí pokrývat postavení tabulí, jejich údržbu (opravu) a jejich odstranění po dokončení stavby.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</si>
  <si>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</si>
  <si>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Zhotovitel zajistí a osadí na staveništi jeden kus pamětní desky IROP. Vzhled a aktuální obsah bude odsouhlasen správcem stavby.</t>
  </si>
  <si>
    <t>031001</t>
  </si>
  <si>
    <t>OPLOCENÍ STAVENIŠTĚ</t>
  </si>
  <si>
    <t>zahrnuje objednatelem povolené náklady na pořízení (event. pronájem), provozování, udržování a likvidaci zhotovitelova zařízení</t>
  </si>
  <si>
    <t>Vozovka na mostě: 425,22*0,18=76.540 [A] 
Objemová hmotnost 2,4 t/m3: 2.4*A=183.696 [B] 
Odvoz: (10*B-918)*1.1=1 010.856 [C]</t>
  </si>
  <si>
    <t>Úpravy výkopů pro dokončení prací: 25=25.000 [A]</t>
  </si>
  <si>
    <t>Výkop z fáze 1: 0,60*1,00*17,54+0,5*1,00*1,00*21,37+3,04*4,05*2,40+11,50*7,47+0,5*1,65*1,65*33,40+0,5*0,75*1,50*21,58+0,60*1,00*22,13+0,5*1,00*1,00*22,13+7,60*7,46=275.306 [A] 
Výkop z fáze 2: 0,60*1,00*23,07+0,5*1,00*1,00*23,07+11,50*7,41+0,60*1,00*22,52+0,5*1,00*1,00*22,52+7,60*7,15+2*2,70*2,70*1,5=211.574 [B] 
Celkem: A+B=486.880 [C] 
Odvoz: (10*C-1100)*1.1=4 145.680 [D]</t>
  </si>
  <si>
    <t>125731</t>
  </si>
  <si>
    <t>VYKOPÁVKY ZE ZEMNÍKŮ A SKLÁDEK TŘ. I, ODVOZ DO 1KM</t>
  </si>
  <si>
    <t>Natěžení ornice.</t>
  </si>
  <si>
    <t>Předpoklad: 100=100.000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</si>
  <si>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</si>
  <si>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12931</t>
  </si>
  <si>
    <t>ČIŠTĚNÍ PŘÍKOPŮ OD NÁNOSU DO 0,25M3/M</t>
  </si>
  <si>
    <t>Předpoklad očištění: 22=22.000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</si>
  <si>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</si>
  <si>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13273A</t>
  </si>
  <si>
    <t>HLOUBENÍ RÝH ŠÍŘ DO 2M PAŽ I NEPAŽ TŘ. I - BEZ DOPRAVY</t>
  </si>
  <si>
    <t>Rýha mezi novými šachtami: 0,60*1,50*11,85=10.665 [A]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</si>
  <si>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</si>
  <si>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17110</t>
  </si>
  <si>
    <t>ULOŽENÍ SYPANINY DO NÁSYPŮ SE ZHUTNĚNÍM</t>
  </si>
  <si>
    <t>Bude použita zemina z výkopů.</t>
  </si>
  <si>
    <t>Dosyp krajnic pod novým schodištěm a dlažbou: Předpoklad 20=20.000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</si>
  <si>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</si>
  <si>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Výkop z fáze 1: 0,60*1,00*17,54+0,5*1,00*1,00*21,37+3,04*4,05*2,40+11,50*7,47+0,5*1,65*1,65*33,40+0,5*0,75*1,50*21,58+0,60*1,00*22,13+0,5*1,00*1,00*22,13+7,60*7,46=275.306 [A] 
Výkop z fáze 2: 0,60*1,00*23,07+0,5*1,00*1,00*23,07+11,50*7,41+0,60*1,00*22,52+0,5*1,00*1,00*22,52+7,60*7,15+2*2,70*2,70*1,5+0,60*1,00*11,85=218.684 [B] 
Čištění příkopů: 22*0.25=5.500 [C] 
Vrty pro záporové pažení: 2*(3*6.5+5*5.0)*0.071=6.319 [D] 
Uložení ornice na mezideponii: 500 m2 *0,20 m=100.000 [E] 
Celkem: (A+B+C+D+E-290)*1.1=347.390 [F]</t>
  </si>
  <si>
    <t>29</t>
  </si>
  <si>
    <t>17411</t>
  </si>
  <si>
    <t>ZÁSYP JAM A RÝH ZEMINOU SE ZHUTNĚNÍM</t>
  </si>
  <si>
    <t>Bude použit vykopaný materiál.</t>
  </si>
  <si>
    <t>Zasypání kanalizační jámy: 0,60*1,50*11,85=10.665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</si>
  <si>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</si>
  <si>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30</t>
  </si>
  <si>
    <t>18220</t>
  </si>
  <si>
    <t>ROZPROSTŘENÍ ORNICE VE SVAHU</t>
  </si>
  <si>
    <t>položka zahrnuje:  
nutné přemístění ornice z dočasných skládek vzdálených do 50m  
rozprostření ornice v předepsané tloušťce ve svahu přes 1:5</t>
  </si>
  <si>
    <t>31</t>
  </si>
  <si>
    <t>18241</t>
  </si>
  <si>
    <t>ZALOŽENÍ TRÁVNÍKU RUČNÍM VÝSEVEM</t>
  </si>
  <si>
    <t>Předpoklad nového založení trávníku: 300=300.000 [A]</t>
  </si>
  <si>
    <t>Zahrnuje dodání předepsané travní směsi, její výsev na ornici, zalévání, první pokosení, to vše bez ohledu na sklon terénu</t>
  </si>
  <si>
    <t>32</t>
  </si>
  <si>
    <t>18247</t>
  </si>
  <si>
    <t>OŠETŘOVÁNÍ TRÁVNÍKU</t>
  </si>
  <si>
    <t>3x pokosení se shrabáním, naložení shrabků na dopravní prostředek, s dovozem a se složením</t>
  </si>
  <si>
    <t>Předpokládaná ošetřovaná plocha: 500=500.000 [A] 
Celkem: 3*A=1 500.000 [B]</t>
  </si>
  <si>
    <t>Zahrnuje pokosení se shrabáním, naložení shrabků na dopravní prostředek, s odvozem a se složením, to vše bez ohledu na sklon terénu  
zahrnuje nutné zalití a hnojení</t>
  </si>
  <si>
    <t>33</t>
  </si>
  <si>
    <t>183511</t>
  </si>
  <si>
    <t>CHEMICKÉ ODPLEVELENÍ CELOPLOŠNÉ</t>
  </si>
  <si>
    <t>Chemické odplevelení na rozprostřené ornici.</t>
  </si>
  <si>
    <t>Předpokládaná ošetřovaná plocha: 500=500.000 [A]</t>
  </si>
  <si>
    <t>položka zahrnuje celoplošný postřik a chemickou likvidace nežádoucích rostlin nebo jejích částí a zabránění jejich dalšímu růstu na urovnaném volném terénu</t>
  </si>
  <si>
    <t>34</t>
  </si>
  <si>
    <t>18600</t>
  </si>
  <si>
    <t>ZALÉVÁNÍ VODOU</t>
  </si>
  <si>
    <t>0,003 m3/m2/1 týden po dobu 4 týdnů.</t>
  </si>
  <si>
    <t>měřeno v ACAD: 
Předpokládaná ošetřovaná plocha: 500=500.000 [A] 
objem vody: 4*0.003*A=6.000 [B]</t>
  </si>
  <si>
    <t>položka zahrnuje veškerý materiál, výrobky a polotovary, včetně mimostaveništní a vnitrostaveništní dopravy (rovněž přesuny), včetně naložení a složení, případně s uložením</t>
  </si>
  <si>
    <t>35</t>
  </si>
  <si>
    <t>18710</t>
  </si>
  <si>
    <t>OŠETŘENÍ ORNICE NA SKLÁDCE</t>
  </si>
  <si>
    <t>Ošetření ornice na mezideponii</t>
  </si>
  <si>
    <t>Předpoklad rozsahu sejmuté ornice: 500 m2 *0,20 m=100.000 [A]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</si>
  <si>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</si>
  <si>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Základy</t>
  </si>
  <si>
    <t>36</t>
  </si>
  <si>
    <t>21341</t>
  </si>
  <si>
    <t>DRENÁŽNÍ VRSTVY Z PLASTBETONU (PLASTMALTY)</t>
  </si>
  <si>
    <t>Drenážní polymerbeton v ose odvodnění, okolo odvodňovačů a okolo trubiček odvodnění izolace (viz VL4 05/2015 406.12a)</t>
  </si>
  <si>
    <t>Polymer beton: 0,15*0,05*48,90=0.367 [A]</t>
  </si>
  <si>
    <t>Položka zahrnuje:  
- dodávku předepsaného materiálu pro drenážní vrstvu, včetně mimostaveništní a vnitrostaveništní dopravy  
- provedení drenážní vrstvy předepsaných rozměrů a předepsaného tvaru</t>
  </si>
  <si>
    <t>37</t>
  </si>
  <si>
    <t>285399</t>
  </si>
  <si>
    <t>R1</t>
  </si>
  <si>
    <t>DODATEČNÉ KOTVENÍ VLEPENÍM BETONÁŘSKÉ VÝZTUŽE D DO 10MM DO VRTŮ - BEZ VÝZTUŽE</t>
  </si>
  <si>
    <t>Výztuž není součástí této položky.</t>
  </si>
  <si>
    <t>Kotvení obetonávky O1, délka vrtu 300 mm: 500=500.000 [A] 
Kotvení obetonávky P2, délka vrtu 300 mm: 800=800.000 [B] 
Kotvení obetonávky O3, délka vrtu 300 mm: 100=100.000 [C] 
Celkem: A+B+C=1 400.000 [D]</t>
  </si>
  <si>
    <t>Položka zahrnuje:  
dodání výztuže předepsaného profilu a předepsané délky (do 600mm)  
provedení vrtu předepsaného profilu a předepsané délky (do 300mm)  
vsunutí výztuže do vyvrtaného profilu a její zalepení předepsaným pojivem  
případně nutné lešení</t>
  </si>
  <si>
    <t>Svislé konstrukce</t>
  </si>
  <si>
    <t>38</t>
  </si>
  <si>
    <t>31717</t>
  </si>
  <si>
    <t>KOVOVÉ KONSTRUKCE PRO KOTVENÍ ŘÍMSY</t>
  </si>
  <si>
    <t>KG</t>
  </si>
  <si>
    <t>Kotevní prvky pro římsu  
Odhad 6 kg/ks</t>
  </si>
  <si>
    <t>Předpoklad: 100*6=600.000 [A]</t>
  </si>
  <si>
    <t>Položka zahrnuje dodávku (výrobu) kotevního prvku předepsaného tvaru a jeho osazení do předepsané polohy včetně nezbytných prací (vrty, zálivky apod.)</t>
  </si>
  <si>
    <t>39</t>
  </si>
  <si>
    <t>317325</t>
  </si>
  <si>
    <t>ŘÍMSY ZE ŽELEZOBETONU DO C30/37</t>
  </si>
  <si>
    <t>Pravá římsa: 7,88*0,38+39,44*0,34+1,50*0,66=17.394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</si>
  <si>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</si>
  <si>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40</t>
  </si>
  <si>
    <t>317365</t>
  </si>
  <si>
    <t>VÝZTUŽ ŘÍMS Z OCELI 10505, B500B</t>
  </si>
  <si>
    <t>Výztuž říms: 2,297=2.297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</si>
  <si>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</si>
  <si>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41</t>
  </si>
  <si>
    <t>333325</t>
  </si>
  <si>
    <t>MOSTNÍ OPĚRY A KŘÍDLA ZE ŽELEZOVÉHO BETONU DO C30/37</t>
  </si>
  <si>
    <t>Nové ŽB opěry, specifikace betonu viz TZ</t>
  </si>
  <si>
    <t>Obetonování O1: 0,10*(39,30+23,40+81,18)=14.388 [A] 
Závěrná zídka a část křídel O1: (2*2,92*0,50+1,50*16,15+1,21*1,66)*0,5*1.1=16.034 [B] 
Obetonování O3: 0,1*(22,02+26,96+76,50)=12.548 [C] 
Závěrná zídka a část křídel O3: (2*2,92*0,5+1,48*16,04)*0.5*1.1=14.663 [D] 
Celkem: A+B+C+D=57.633 [E]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</si>
  <si>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</si>
  <si>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42</t>
  </si>
  <si>
    <t>333365</t>
  </si>
  <si>
    <t>VÝZTUŽ MOSTNÍCH OPĚR A KŘÍDEL Z OCELI 10505, B500B</t>
  </si>
  <si>
    <t>Výztuž opěr</t>
  </si>
  <si>
    <t>Výztuž O1:  4,963=4.963 [A] 
Výztuž O3: 4,240=4.240 [B] 
Celkem: A+B=9.203 [C]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</si>
  <si>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</si>
  <si>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43</t>
  </si>
  <si>
    <t>334325</t>
  </si>
  <si>
    <t>MOSTNÍ PILÍŘE A STATIVA ZE ŽELEZOVÉHO BETONU DO C30/37</t>
  </si>
  <si>
    <t>Obetonování pilířů, specifikace betonu viz TZ</t>
  </si>
  <si>
    <t>Vyplnění otvorů v pilíři: 2*4,12*3,35=27.604 [A] 
Obetonování pilíře: 0,1*(2*86,86+2*7,20)=18.812 [B] 
Celkem: A+B=46.416 [C]</t>
  </si>
  <si>
    <t>44</t>
  </si>
  <si>
    <t>334365</t>
  </si>
  <si>
    <t>VÝZTUŽ MOSTNÍCH PILÍŘŮ A STATIV Z OCELI 10505, B500B</t>
  </si>
  <si>
    <t>Výztuž obetonávky pilířů</t>
  </si>
  <si>
    <t>Výztuž P2: 2,186=2.186 [A]</t>
  </si>
  <si>
    <t>Vodorovné konstrukce</t>
  </si>
  <si>
    <t>45</t>
  </si>
  <si>
    <t>420325</t>
  </si>
  <si>
    <t>PŘECHODOVÉ DESKY MOSTNÍCH OPĚR ZE ŽELEZOBETONU C30/37</t>
  </si>
  <si>
    <t>Přechod. deska O1: 6*0.3*7,00=12.600 [A] 
Přechod. deska O3: 6*0.3*7,00=12.600 [B] 
Celkem: A+B=25.200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</si>
  <si>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</si>
  <si>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46</t>
  </si>
  <si>
    <t>420365</t>
  </si>
  <si>
    <t>VÝZTUŽ PŘECHODOVÝCH DESEK MOSTNÍCH OPĚR Z OCELI 10505, B500B</t>
  </si>
  <si>
    <t>Přechod. deska O1: 1,654=1.654 [A] 
Přechod. deska O3: 1,488=1.488 [B] 
Celkem: A+B=3.142 [C]</t>
  </si>
  <si>
    <t>47</t>
  </si>
  <si>
    <t>421325</t>
  </si>
  <si>
    <t>MOSTNÍ NOSNÉ DESKOVÉ KONSTRUKCE ZE ŽELEZOBETONU C30/37</t>
  </si>
  <si>
    <t>Spřažená deska na NK: 0,1*7,750*3*2=4.650 [A] 
Příčníky: 11,56+12,43=23.990 [B] 
Celkem: A+B=28.640 [C]</t>
  </si>
  <si>
    <t>48</t>
  </si>
  <si>
    <t>421365</t>
  </si>
  <si>
    <t>VÝZTUŽ MOSTNÍ DESKOVÉ KONSTRUKCE Z OCELI 10505, B500B</t>
  </si>
  <si>
    <t>Výztuž NK: 2,788=2.788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</si>
  <si>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</si>
  <si>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49</t>
  </si>
  <si>
    <t>42859</t>
  </si>
  <si>
    <t>VYTVOŘENÍ PEVNÉHO BODU ULOŽENÍ</t>
  </si>
  <si>
    <t>Specifikace viz TZ.</t>
  </si>
  <si>
    <t>- výrobní dokumentaci, jde-li o ložisko individuálně vyráběné  
- dodání kompletních ložisek požadované kvality  
- přípravu, očištění a úpravy úložných ploch  
- osazení ložisek podle předepsaného technologického předpisu bez ohledu na způsob uložení a kotvení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nastavení ložisek a odborná prohlídka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</si>
  <si>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50</t>
  </si>
  <si>
    <t>434125</t>
  </si>
  <si>
    <t>SCHODIŠŤOVÉ STUPNĚ, Z DÍLCŮ ŽELEZOBETON DO C30/37</t>
  </si>
  <si>
    <t>(22,05+11,7)*0,15=5.063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</si>
  <si>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</si>
  <si>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51</t>
  </si>
  <si>
    <t>451311</t>
  </si>
  <si>
    <t>PODKL A VÝPLŇ VRSTVY Z PROST BET DO C8/10</t>
  </si>
  <si>
    <t>Podkladní beton pod přechodovými deskami: 0,59*14,82+0,59*14,87-8.5=9.017 [A]</t>
  </si>
  <si>
    <t>52</t>
  </si>
  <si>
    <t>451314</t>
  </si>
  <si>
    <t>PODKLADNÍ A VÝPLŇOVÉ VRSTVY Z PROSTÉHO BETONU C25/30</t>
  </si>
  <si>
    <t>Betonové prahy u dlažby: 0,47*(18,57+18,25)=17.305 [A]</t>
  </si>
  <si>
    <t>53</t>
  </si>
  <si>
    <t>45131A</t>
  </si>
  <si>
    <t>PODKLADNÍ A VÝPLŇOVÉ VRSTVY Z PROSTÉHO BETONU C20/25</t>
  </si>
  <si>
    <t>Podkladní beton pod drenáží a dobetonávkou 
O1: (0,29*14,82)*0.5*1.15=2.471 [A] 
O3: (0,26*14,87)*0.5*1.15=2.223 [B] 
Celkem: A+B=4.694 [C]</t>
  </si>
  <si>
    <t>54</t>
  </si>
  <si>
    <t>Podkladní beton pod dlažbou: 120,12*0,1=12.012 [A] 
Beton pod schodištěm: (22,05+11,7)*0,15=5.063 [B] 
Celkem: A+B=17.075 [C]</t>
  </si>
  <si>
    <t>55</t>
  </si>
  <si>
    <t>45157</t>
  </si>
  <si>
    <t>PODKLADNÍ A VÝPLŇOVÉ VRSTVY Z KAMENIVA TĚŽENÉHO</t>
  </si>
  <si>
    <t>ŠP podsyp pod dlažbou: 120,12*0,1=12.012 [A]</t>
  </si>
  <si>
    <t>položka zahrnuje dodávku předepsaného kameniva, mimostaveništní a vnitrostaveništní dopravu a jeho uložení  
není-li v zadávací dokumentaci uvedeno jinak, jedná se o nakupovaný materiál</t>
  </si>
  <si>
    <t>56</t>
  </si>
  <si>
    <t>45852</t>
  </si>
  <si>
    <t>VÝPLŇ ZA OPĚRAMI A ZDMI Z KAMENIVA DRCENÉHO</t>
  </si>
  <si>
    <t>Zásyp za opěrami</t>
  </si>
  <si>
    <t>O1: (7,50*14,87)*0.5*1.2 =66.915 [A] 
O2: (4,60*14,82)*0.5*1.2 =40.903 [B] 
Celkem: A+B=107.818 [C]</t>
  </si>
  <si>
    <t>57</t>
  </si>
  <si>
    <t>Vstva štěrku kolem těsnící vrstvy</t>
  </si>
  <si>
    <t>O1: (1,15*14,87)*0.5*1.2 =10.260 [A] 
O3: (1,16*14,82)*0.5*1.2 =10.315 [B] 
Celkem: A+B=20.575 [C]</t>
  </si>
  <si>
    <t>58</t>
  </si>
  <si>
    <t>465512</t>
  </si>
  <si>
    <t>DLAŽBY Z LOMOVÉHO KAMENE NA MC</t>
  </si>
  <si>
    <t>120,12*0,2=24.024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</si>
  <si>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</si>
  <si>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59</t>
  </si>
  <si>
    <t>Vozovka na mostě: 2*37*7,6*1.1=618.640 [A]</t>
  </si>
  <si>
    <t>60</t>
  </si>
  <si>
    <t>Vozovka na mostě: 37*7,6*1.1=309.320 [A]</t>
  </si>
  <si>
    <t>61</t>
  </si>
  <si>
    <t>574C46</t>
  </si>
  <si>
    <t>ASFALTOVÝ BETON PRO LOŽNÍ VRSTVY ACL 16+, 16S TL. 50MM</t>
  </si>
  <si>
    <t>62</t>
  </si>
  <si>
    <t>575C55</t>
  </si>
  <si>
    <t>LITÝ ASFALT MA IV (OCHRANA MOSTNÍ IZOLACE) 16 TL. 40MM</t>
  </si>
  <si>
    <t>63</t>
  </si>
  <si>
    <t>576413</t>
  </si>
  <si>
    <t>POSYP KAMENIVEM OBALOVANÝM 4KG/M2</t>
  </si>
  <si>
    <t>Posyp litého asfaltu na mostě, předobalená drť frakce 4/8 mm - 2-4 kg/m2.</t>
  </si>
  <si>
    <t>- dodání obalovaného kameniva předepsané kvality a zrnitosti 
- posyp předepsaným množstvím</t>
  </si>
  <si>
    <t>Úpravy povrchů, podlahy, výplně otvorů</t>
  </si>
  <si>
    <t>64</t>
  </si>
  <si>
    <t>626111</t>
  </si>
  <si>
    <t>REPROFILACE PODHLEDŮ, SVISLÝCH PLOCH SANAČNÍ MALTOU JEDNOVRST TL 10MM</t>
  </si>
  <si>
    <t>25% boku NK: 0,25* 2*1,10*37=20.350 [A] 
10% podhled NK: 0,1*555,80=55.580 [B] 
Celkem: A+B=75.930 [C]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</si>
  <si>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</si>
  <si>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65</t>
  </si>
  <si>
    <t>626112</t>
  </si>
  <si>
    <t>REPROFILACE PODHLEDŮ, SVISLÝCH PLOCH SANAČNÍ MALTOU JEDNOVRST TL 20MM</t>
  </si>
  <si>
    <t>30% boky NK: 0,30* 2*1,10*37=24.420 [A]</t>
  </si>
  <si>
    <t>66</t>
  </si>
  <si>
    <t>626211</t>
  </si>
  <si>
    <t>REPROFILACE VODOROVNÝCH PLOCH SHORA SANAČNÍ MALTOU JEDNOVRST TL 10MM</t>
  </si>
  <si>
    <t>Sanace na nové dobetonávce - 15% plochy NK =&gt; 286.634 * 0.15 =42.995 [A]  m2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</si>
  <si>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</si>
  <si>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67</t>
  </si>
  <si>
    <t>626212</t>
  </si>
  <si>
    <t>REPROFILACE VODOROVNÝCH PLOCH SHORA SANAČNÍ MALTOU JEDNOVRST TL 20MM</t>
  </si>
  <si>
    <t>Sanace na nové dobetonávce - 5% plochy NK =&gt; 286.634 *0.05=14.332 [A] m2</t>
  </si>
  <si>
    <t>68</t>
  </si>
  <si>
    <t>626213</t>
  </si>
  <si>
    <t>REPROFILACE VODOROVNÝCH PLOCH SHORA SANAČNÍ MALTOU JEDNOVRST TL 30MM</t>
  </si>
  <si>
    <t>Sanace na nové dobetonávce - 1% plochy NK =&gt; 286.634 * 0.01 =2.866 [A]  m2</t>
  </si>
  <si>
    <t>69</t>
  </si>
  <si>
    <t>62631</t>
  </si>
  <si>
    <t>SPOJOVACÍ MŮSTEK MEZI STARÝM A NOVÝM BETONEM</t>
  </si>
  <si>
    <t>Spodní povrch NK: 555,80=555.800 [A] 
Boky NK: 2*1,10*37=81.400 [B] 
Celkem: A+B=637.200 [C]</t>
  </si>
  <si>
    <t>70</t>
  </si>
  <si>
    <t>62641</t>
  </si>
  <si>
    <t>SJEDNOCUJÍCÍ STĚRKA JEMNOU MALTOU TL CCA 2MM</t>
  </si>
  <si>
    <t>71</t>
  </si>
  <si>
    <t>62652</t>
  </si>
  <si>
    <t>OCHRANA VÝZTUŽE PŘI NEDOSTATEČNÉM KRYTÍ</t>
  </si>
  <si>
    <t>Předpoklad 5% z reprofilace tl. 20 mm: 0,05*(0,30* 2*1,10*37)=1.221 [A]</t>
  </si>
  <si>
    <t>položka zahrnuje:  
dodávku veškerého materiálu potřebného pro předepsanou úpravu v předepsané kvalitě  
položení vrstvy v předepsané tloušťce  
potřebná lešení a podpěrné konstrukce</t>
  </si>
  <si>
    <t>72</t>
  </si>
  <si>
    <t>62661</t>
  </si>
  <si>
    <t>INJEKTÁŽ TRHLIN UZAVÍRACÍ</t>
  </si>
  <si>
    <t>Předpoklad rozsahu injektáže trhlin: 116=116.000 [A]</t>
  </si>
  <si>
    <t>položka zahrnuje:  
dodávku veškerého materiálu potřebného pro předepsanou úpravu v předepsané kvalitě  
vyčištění trhliny  
provedení vlastní injektáže  
potřebná lešení a podpěrné konstrukce</t>
  </si>
  <si>
    <t>Přidružená stavební výroba</t>
  </si>
  <si>
    <t>73</t>
  </si>
  <si>
    <t>711337</t>
  </si>
  <si>
    <t>IZOLACE PODZEMNÍCH OBJEKTŮ PROTI VOLNĚ STÉKAJÍCÍ VODĚ Z PE FÓLIÍ</t>
  </si>
  <si>
    <t>Těsnící folie za opěrami</t>
  </si>
  <si>
    <t>O1: (6,20*14,87)*0,5*1,1=50.707 [A] 
O3: (6,26*14,82)*0,5*1,1=51.025 [B] 
Celkem: A+B=101.732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</si>
  <si>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</si>
  <si>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74</t>
  </si>
  <si>
    <t>711442</t>
  </si>
  <si>
    <t>IZOLACE MOSTOVEK CELOPLOŠNÁ ASFALTOVÝMI PÁSY S PEČETÍCÍ VRSTVOU</t>
  </si>
  <si>
    <t>Plocha NK: 37*7,6*1.1=309.320 [A] 
Izolace na přech. deskách: 2*7*1=14.000 [B] 
Celkem: A+B=323.320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</si>
  <si>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</si>
  <si>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75</t>
  </si>
  <si>
    <t>711502</t>
  </si>
  <si>
    <t>OCHRANA IZOLACE NA POVRCHU ASFALTOVÝMI PÁSY</t>
  </si>
  <si>
    <t>Ochrana izolace pod římsou:  
Pravá římsa: 18,76=18.760 [B]</t>
  </si>
  <si>
    <t>položka zahrnuje:  
- dodání  předepsaného ochranného materiálu  
- zřízení ochrany izolace</t>
  </si>
  <si>
    <t>76</t>
  </si>
  <si>
    <t>715199</t>
  </si>
  <si>
    <t>NÍZKOVISKÓZNÍ INHIBITOR KOROZE NA BÁZI SILANŮ</t>
  </si>
  <si>
    <t>nízkoviskózní migrující inhibitor koroze na bázi silanů</t>
  </si>
  <si>
    <t>Úložné prahy O1 a O3: 1,0*(15,90)=15.900 [A] 
Podhled NK: 555,80=555.800 [B] 
Boky NK: 2*1,10*37=81.400 [C] 
P2 plocha od silnice: 86,90+2*7,11=101.120 [D] 
Celkem: A+B+C+D=754.220 [E]</t>
  </si>
  <si>
    <t>77</t>
  </si>
  <si>
    <t>78381</t>
  </si>
  <si>
    <t>NÁTĚRY BETON KONSTR TYP S1 (OS-A)</t>
  </si>
  <si>
    <t>Ochranný nátěr římsy</t>
  </si>
  <si>
    <t>Levá římsa: 9,70*0,90+38,92*3,80+5,60*0,90=161.666 [A] 
Pravá římsa: 7,89*1,06+40,94*0,90=45.209 [B] 
Celkem: A+B=206.875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</si>
  <si>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</si>
  <si>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</t>
  </si>
  <si>
    <t>78383</t>
  </si>
  <si>
    <t>NÁTĚRY BETON KONSTR TYP S4 (OS-C)</t>
  </si>
  <si>
    <t>Ochranný nátěr římsy (část)</t>
  </si>
  <si>
    <t>Nátěr na římsách 0,15 m od kraje: 0,32*(38,92+48,90)=28.102 [A]</t>
  </si>
  <si>
    <t>79</t>
  </si>
  <si>
    <t>87534</t>
  </si>
  <si>
    <t>POTRUBÍ DREN Z TRUB PLAST DN DO 200MM</t>
  </si>
  <si>
    <t>Vyústění rubové drenáže skrz křídlo.</t>
  </si>
  <si>
    <t>měřeno v ACAD: 
2*1.0=2.000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</si>
  <si>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</si>
  <si>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80</t>
  </si>
  <si>
    <t>875342</t>
  </si>
  <si>
    <t>POTRUBÍ DREN Z TRUB PLAST DN DO 200MM DĚROVANÝCH</t>
  </si>
  <si>
    <t>Drenáž rubu O1: 15,50*0.5*1.1=8.525 [A] 
Drenáž rubu O3: 15,50*0.5*1.1=8.525 [B] 
Celkem: A+B=17.050 [C]</t>
  </si>
  <si>
    <t>81</t>
  </si>
  <si>
    <t>87633</t>
  </si>
  <si>
    <t>CHRÁNIČKY Z TRUB PLASTOVÝCH DN DO 150MM</t>
  </si>
  <si>
    <t>Rezervní chráničky v římsách.</t>
  </si>
  <si>
    <t>měřeno v ACAD: 
51=51.000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</si>
  <si>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</si>
  <si>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82</t>
  </si>
  <si>
    <t>87634</t>
  </si>
  <si>
    <t>CHRÁNIČKY Z TRUB PLASTOVÝCH DN DO 200MM</t>
  </si>
  <si>
    <t>Chráničky skrz křídlo: 2*0,50=1.000 [A]</t>
  </si>
  <si>
    <t>83</t>
  </si>
  <si>
    <t>87914</t>
  </si>
  <si>
    <t>POTRUBÍ ODPADNÍ MOSTNÍCH OBJEKTŮ Z PLAST TRUB DN DO 200 MM</t>
  </si>
  <si>
    <t>Podélné odvodnění (vč. napojení na kanalizaci): 60,06=60.060 [A]</t>
  </si>
  <si>
    <t>- výrobní dokumentaci (včetně technologického předpisu)  
- dodání veškerého instalačního a  pomocného  materiálu  (trouby,  trubky,  armatury,  tvarové  kusy, 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  
- úprava, očištění a ošetření prostoru kolem instalace  
- provedení požadovaných zkoušek vodotěsnosti</t>
  </si>
  <si>
    <t>84</t>
  </si>
  <si>
    <t>894171</t>
  </si>
  <si>
    <t>ŠACHTY KANALIZAČ Z BETON DÍLCŮ NA POTRUBÍ DN DO 1000MM</t>
  </si>
  <si>
    <t>Nové kanalizační šachty: 2=2.000 [A]</t>
  </si>
  <si>
    <t>položka zahrnuje:  
- poklopy s rámem, mříže s rámem, stupadla, žebříky, stropy z bet. dílců a pod.  
- předepsané betonové skruže, prefabrikované nebo monolitické betonové dno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</si>
  <si>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85</t>
  </si>
  <si>
    <t>9111B1</t>
  </si>
  <si>
    <t>ZÁBRADLÍ SILNIČNÍ SE SVISLOU VÝPLNÍ - DODÁVKA A MONTÁŽ</t>
  </si>
  <si>
    <t>Zábradlí na levé římse: 54,31=54.310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</si>
  <si>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</si>
  <si>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86</t>
  </si>
  <si>
    <t>9113A1</t>
  </si>
  <si>
    <t>SVODIDLO OCEL SILNIČ JEDNOSTR, ÚROVEŇ ZADRŽ N1, N2 - DODÁVKA A MONTÁŽ</t>
  </si>
  <si>
    <t>Nové svodidlo vpravo: 12,41+17,74=30.150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</si>
  <si>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</si>
  <si>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87</t>
  </si>
  <si>
    <t>9117C1</t>
  </si>
  <si>
    <t>SVOD OCEL ZÁBRADEL ÚROVEŇ ZADRŽ H2 - DODÁVKA A MONTÁŽ</t>
  </si>
  <si>
    <t>Zábradelní svodidlo na mostě: 52=52.000 [A]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</si>
  <si>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</si>
  <si>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88</t>
  </si>
  <si>
    <t>91355</t>
  </si>
  <si>
    <t>EVIDENČNÍ ČÍSLO MOSTU</t>
  </si>
  <si>
    <t>Evidenční číslo mostu podle TKP kap. 14</t>
  </si>
  <si>
    <t>2=2.000 [A]</t>
  </si>
  <si>
    <t>položka zahrnuje štítek s evidenčním číslem mostu, sloupek dopravní značky včetně osazení a nutných zemních prací a zabetonování</t>
  </si>
  <si>
    <t>89</t>
  </si>
  <si>
    <t>915111</t>
  </si>
  <si>
    <t>VODOROVNÉ DOPRAVNÍ ZNAČENÍ BARVOU HLADKÉ - DODÁVKA A POKLÁDKA</t>
  </si>
  <si>
    <t>2 x V4  
1x V2b  
1x V1a</t>
  </si>
  <si>
    <t>VZD: 3*0,25*85+0,125*85=74.375 [A]</t>
  </si>
  <si>
    <t>položka zahrnuje:  
- dodání a pokládku nátěrového materiálu (měří se pouze natíraná plocha)  
- předznačení a reflexní úpravu</t>
  </si>
  <si>
    <t>90</t>
  </si>
  <si>
    <t>915211</t>
  </si>
  <si>
    <t>VODOROVNÉ DOPRAVNÍ ZNAČENÍ PLASTEM HLADKÉ - DODÁVKA A POKLÁDKA</t>
  </si>
  <si>
    <t>91</t>
  </si>
  <si>
    <t>917223</t>
  </si>
  <si>
    <t>SILNIČNÍ A CHODNÍKOVÉ OBRUBY Z BETONOVÝCH OBRUBNÍKŮ ŠÍŘ 100MM</t>
  </si>
  <si>
    <t>Obrubníky 100/250 mm</t>
  </si>
  <si>
    <t>Obruby podél dlažeb a schodišť: 168,2=168.200 [A]</t>
  </si>
  <si>
    <t>Položka zahrnuje:  
dodání a pokládku betonových obrubníků o rozměrech předepsaných zadávací dokumentací  
betonové lože i boční betonovou opěrku.</t>
  </si>
  <si>
    <t>92</t>
  </si>
  <si>
    <t>917425</t>
  </si>
  <si>
    <t>CHODNÍKOVÉ OBRUBY Z KAMENNÝCH OBRUBNÍKŮ ŠÍŘ 200MM</t>
  </si>
  <si>
    <t>Obruby podél vozovky na předpolí: 35=35.000 [A]</t>
  </si>
  <si>
    <t>Položka zahrnuje:  
dodání a pokládku kamenných obrubníků o rozměrech předepsaných zadávací dokumentací  
betonové lože i boční betonovou opěrku.</t>
  </si>
  <si>
    <t>93</t>
  </si>
  <si>
    <t>919111</t>
  </si>
  <si>
    <t>ŘEZÁNÍ ASFALTOVÉHO KRYTU VOZOVEK TL DO 50MM</t>
  </si>
  <si>
    <t>Prořez na tl. obrusné vrstvy podél říms a podél mostních závěrů</t>
  </si>
  <si>
    <t>Prořez podél říms: 38,92+48,90=87.820 [A] 
Prořez podél mostních závěrů: 2*11,93+2*12,15=48.160 [B] 
Celkem: A+B=135.980 [C]</t>
  </si>
  <si>
    <t>položka zahrnuje řezání vozovkové vrstvy v předepsané tloušťce, včetně spotřeby vody</t>
  </si>
  <si>
    <t>94</t>
  </si>
  <si>
    <t>931315</t>
  </si>
  <si>
    <t>TĚSNĚNÍ DILATAČ SPAR ASF ZÁLIVKOU PRŮŘ DO 600MM2</t>
  </si>
  <si>
    <t>Zálivka podél mostních závěrů: 2*11,93+2*12,15=48.160 [A]</t>
  </si>
  <si>
    <t>položka zahrnuje dodávku a osazení předepsaného materiálu, očištění ploch spáry před úpravou, očištění okolí spáry po úpravě  
nezahrnuje těsnící profil</t>
  </si>
  <si>
    <t>95</t>
  </si>
  <si>
    <t>931316</t>
  </si>
  <si>
    <t>TĚSNĚNÍ DILATAČ SPAR ASF ZÁLIVKOU PRŮŘ DO 800MM2</t>
  </si>
  <si>
    <t>Zálivka podél říms: 38,92+48,90=87.820 [A]</t>
  </si>
  <si>
    <t>96</t>
  </si>
  <si>
    <t>931519</t>
  </si>
  <si>
    <t>HYBRIDNÍ MOSTNÍ ZÁVĚRY POVRCHOVÉ POSUN DO 60MM</t>
  </si>
  <si>
    <t>Hybridní mostní závěr.</t>
  </si>
  <si>
    <t>Závěr nad O1: 8,43=8.430 [A] 
Závěr nad O3: 8,435=8.435 [B] 
Celkem: A+B=16.865 [C]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</si>
  <si>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</si>
  <si>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97</t>
  </si>
  <si>
    <t>93649</t>
  </si>
  <si>
    <t>DROBNÉ DOPLŇK KONSTR KAMENNÉ</t>
  </si>
  <si>
    <t>Okapnička na úložném prahu.</t>
  </si>
  <si>
    <t>Celkem: 2=2.000 [A]</t>
  </si>
  <si>
    <t>Položka zahrnuje veškerý materiál, výrobky a polotovary, včetně mimostaveništní a vnitrostaveništní dopravy (rovněž přesuny), včetně naložení a složení,případně s uložením.</t>
  </si>
  <si>
    <t>98</t>
  </si>
  <si>
    <t>936532</t>
  </si>
  <si>
    <t>MOSTNÍ ODVODŇOVACÍ SOUPRAVA 300/500</t>
  </si>
  <si>
    <t>Odvodňovače po 10 m : 4=4.000 [A]</t>
  </si>
  <si>
    <t>položka zahrnuje: 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</si>
  <si>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99</t>
  </si>
  <si>
    <t>936541</t>
  </si>
  <si>
    <t>MOSTNÍ ODVODŇOVACÍ TRUBKA (POVRCHŮ IZOLACE) Z NEREZ OCELI</t>
  </si>
  <si>
    <t>trubičky odvodnění izolace 5=5.000 [A]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</si>
  <si>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</si>
  <si>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100</t>
  </si>
  <si>
    <t>938543</t>
  </si>
  <si>
    <t>OČIŠTĚNÍ BETON KONSTR OTRYSKÁNÍM TLAK VODOU DO 1000 BARŮ</t>
  </si>
  <si>
    <t>Velikost tlaku bude odsouhlasena stavebním dozorem</t>
  </si>
  <si>
    <t>Očištění horního povrchu nosné konstrukce (po odfrézování voz.): 555,80=555.800 [A] 
Spodní povrch NK: 555,80=555.800 [B] 
Boky NK: 2*1,10*37=81.400 [C] 
Čelo a křídla O1: 39,30+23,40+81,18=143.880 [D] 
Očištění pilíře P2: 2*86,86+2*7,2=188.120 [E] 
Čelo a křídla O3: 22,02+26,96+76,50=125.480 [F] 
Celkem: A+B+C+D+E+F=1 650.480 [G]</t>
  </si>
  <si>
    <t>položka zahrnuje očištění předepsaným způsobem včetně odklizení vzniklého odpadu</t>
  </si>
  <si>
    <t>101</t>
  </si>
  <si>
    <t>93857</t>
  </si>
  <si>
    <t>BROUŠENÍ BETON KONSTR</t>
  </si>
  <si>
    <t>Broušení horního povrchu dobetonávky nosné konstrukce: 7.75*36.985 =286.634 [A]  m2 (z tvaru NK)</t>
  </si>
  <si>
    <t>102</t>
  </si>
  <si>
    <t>938652</t>
  </si>
  <si>
    <t>OČIŠTĚNÍ OCEL KONSTR OTRYSKÁNÍM NA SUCHO KŘEMIČ PÍSKEM</t>
  </si>
  <si>
    <t>Očištění koroze z obnažené výztuže</t>
  </si>
  <si>
    <t>103</t>
  </si>
  <si>
    <t>94490</t>
  </si>
  <si>
    <t>OCHRANNÁ KONSTRUKCE</t>
  </si>
  <si>
    <t>Předpoklad: 2*200=400.000 [A]</t>
  </si>
  <si>
    <t>Položka zahrnuje dovoz, montáž, údržbu, opotřebení (nájemné), demontáž, konzervaci, odvoz.</t>
  </si>
  <si>
    <t>104</t>
  </si>
  <si>
    <t>96611B</t>
  </si>
  <si>
    <t>BOURÁNÍ KONSTRUKCÍ Z BETONOVÝCH DÍLCŮ - DOPRAVA</t>
  </si>
  <si>
    <t>Demolice prefa části říms: 0,21*51,28=10.769 [A] 
Odvoz: (10*A-60)*1.1=52.459 [B]</t>
  </si>
  <si>
    <t>105</t>
  </si>
  <si>
    <t>96616A</t>
  </si>
  <si>
    <t>BOURÁNÍ KONSTRUKCÍ ZE ŽELEZOBETONU - BEZ DOPRAVY</t>
  </si>
  <si>
    <t>Demolice konzoly na opěře O1 a O3: 2*3,20*1,00=6.400 [A]</t>
  </si>
  <si>
    <t>položka zahrnuje:  
- rozbourání konstrukce bez ohledu na použitou technologii  
- veškeré pomocné konstrukce (lešení a pod.) 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</si>
  <si>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106</t>
  </si>
  <si>
    <t>96616B</t>
  </si>
  <si>
    <t>BOURÁNÍ KONSTRUKCÍ ZE ŽELEZOBETONU - DOPRAVA</t>
  </si>
  <si>
    <t>Demolice stávajícího příčníku a části spřh. desky: (0,45+0,36)*15,00=12.150 [A] 
Demolice závěrných zídek: (0,71+0,68)*16,05=22.310 [B] 
Demolice přechodových desek: (68,01+67,96)*0,4=54.388 [C] 
Demolice konzoly na opěře O1: 2*3,20*1,00=6.400 [D] 
Demolice části křídel: 4*3,00*0,50=6.000 [E] 
Demolice říms: 0,72*51,28=36.922 [F] 
Celkem: A+B+C+D+E+F=138.170 [G] 
Odvoz: (10*G-650)*1.1=804.870 [H]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</si>
</sst>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101'!I3</f>
      </c>
      <c r="D10" s="21">
        <f>'SO 101'!O2</f>
      </c>
      <c r="E10" s="21">
        <f>C10+D10</f>
      </c>
    </row>
    <row r="11" spans="1:5" ht="12.75" customHeight="1">
      <c r="A11" s="20" t="s">
        <v>140</v>
      </c>
      <c r="B11" s="20" t="s">
        <v>141</v>
      </c>
      <c r="C11" s="21">
        <f>'SO 180'!I3</f>
      </c>
      <c r="D11" s="21">
        <f>'SO 180'!O2</f>
      </c>
      <c r="E11" s="21">
        <f>C11+D11</f>
      </c>
    </row>
    <row r="12" spans="1:5" ht="12.75" customHeight="1">
      <c r="A12" s="20" t="s">
        <v>250</v>
      </c>
      <c r="B12" s="20" t="s">
        <v>251</v>
      </c>
      <c r="C12" s="21">
        <f>'SO 201'!I3</f>
      </c>
      <c r="D12" s="21">
        <f>'SO 201'!O2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0+O8+O21+O38+O87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0+I8+I21+I38+I87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25.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385.738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5.5">
      <c r="A11" s="36" t="s">
        <v>51</v>
      </c>
      <c r="E11" s="37" t="s">
        <v>52</v>
      </c>
    </row>
    <row r="12" spans="1:5" ht="140.25">
      <c r="A12" t="s">
        <v>53</v>
      </c>
      <c r="E12" s="35" t="s">
        <v>54</v>
      </c>
    </row>
    <row r="13" spans="1:16" ht="25.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13.679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57</v>
      </c>
    </row>
    <row r="15" spans="1:5" ht="51">
      <c r="A15" s="36" t="s">
        <v>51</v>
      </c>
      <c r="E15" s="37" t="s">
        <v>58</v>
      </c>
    </row>
    <row r="16" spans="1:5" ht="140.25">
      <c r="A16" t="s">
        <v>53</v>
      </c>
      <c r="E16" s="35" t="s">
        <v>54</v>
      </c>
    </row>
    <row r="17" spans="1:16" ht="25.5">
      <c r="A17" s="25" t="s">
        <v>45</v>
      </c>
      <c r="B17" s="29" t="s">
        <v>22</v>
      </c>
      <c r="C17" s="29" t="s">
        <v>59</v>
      </c>
      <c r="D17" s="25" t="s">
        <v>60</v>
      </c>
      <c r="E17" s="30" t="s">
        <v>61</v>
      </c>
      <c r="F17" s="31" t="s">
        <v>49</v>
      </c>
      <c r="G17" s="32">
        <v>112.307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62</v>
      </c>
    </row>
    <row r="19" spans="1:5" ht="51">
      <c r="A19" s="36" t="s">
        <v>51</v>
      </c>
      <c r="E19" s="37" t="s">
        <v>63</v>
      </c>
    </row>
    <row r="20" spans="1:5" ht="140.25">
      <c r="A20" t="s">
        <v>53</v>
      </c>
      <c r="E20" s="35" t="s">
        <v>54</v>
      </c>
    </row>
    <row r="21" spans="1:18" ht="12.75" customHeight="1">
      <c r="A21" s="6" t="s">
        <v>43</v>
      </c>
      <c r="B21" s="6"/>
      <c r="C21" s="39" t="s">
        <v>29</v>
      </c>
      <c r="D21" s="6"/>
      <c r="E21" s="27" t="s">
        <v>64</v>
      </c>
      <c r="F21" s="6"/>
      <c r="G21" s="6"/>
      <c r="H21" s="6"/>
      <c r="I21" s="40">
        <f>0+Q21</f>
      </c>
      <c r="O21">
        <f>0+R21</f>
      </c>
      <c r="Q21">
        <f>0+I22+I26+I30+I34</f>
      </c>
      <c r="R21">
        <f>0+O22+O26+O30+O34</f>
      </c>
    </row>
    <row r="22" spans="1:16" ht="12.75">
      <c r="A22" s="25" t="s">
        <v>45</v>
      </c>
      <c r="B22" s="29" t="s">
        <v>33</v>
      </c>
      <c r="C22" s="29" t="s">
        <v>65</v>
      </c>
      <c r="D22" s="25" t="s">
        <v>47</v>
      </c>
      <c r="E22" s="30" t="s">
        <v>66</v>
      </c>
      <c r="F22" s="31" t="s">
        <v>67</v>
      </c>
      <c r="G22" s="32">
        <v>1547.964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68</v>
      </c>
    </row>
    <row r="24" spans="1:5" ht="63.75">
      <c r="A24" s="36" t="s">
        <v>51</v>
      </c>
      <c r="E24" s="37" t="s">
        <v>69</v>
      </c>
    </row>
    <row r="25" spans="1:5" ht="25.5">
      <c r="A25" t="s">
        <v>53</v>
      </c>
      <c r="E25" s="35" t="s">
        <v>70</v>
      </c>
    </row>
    <row r="26" spans="1:16" ht="12.75">
      <c r="A26" s="25" t="s">
        <v>45</v>
      </c>
      <c r="B26" s="29" t="s">
        <v>35</v>
      </c>
      <c r="C26" s="29" t="s">
        <v>71</v>
      </c>
      <c r="D26" s="25" t="s">
        <v>47</v>
      </c>
      <c r="E26" s="30" t="s">
        <v>72</v>
      </c>
      <c r="F26" s="31" t="s">
        <v>73</v>
      </c>
      <c r="G26" s="32">
        <v>48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12.75">
      <c r="A28" s="36" t="s">
        <v>51</v>
      </c>
      <c r="E28" s="37" t="s">
        <v>74</v>
      </c>
    </row>
    <row r="29" spans="1:5" ht="369.75">
      <c r="A29" t="s">
        <v>53</v>
      </c>
      <c r="E29" s="35" t="s">
        <v>75</v>
      </c>
    </row>
    <row r="30" spans="1:16" ht="12.75">
      <c r="A30" s="25" t="s">
        <v>45</v>
      </c>
      <c r="B30" s="29" t="s">
        <v>37</v>
      </c>
      <c r="C30" s="29" t="s">
        <v>76</v>
      </c>
      <c r="D30" s="25" t="s">
        <v>47</v>
      </c>
      <c r="E30" s="30" t="s">
        <v>77</v>
      </c>
      <c r="F30" s="31" t="s">
        <v>78</v>
      </c>
      <c r="G30" s="32">
        <v>960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68</v>
      </c>
    </row>
    <row r="32" spans="1:5" ht="38.25">
      <c r="A32" s="36" t="s">
        <v>51</v>
      </c>
      <c r="E32" s="37" t="s">
        <v>79</v>
      </c>
    </row>
    <row r="33" spans="1:5" ht="25.5">
      <c r="A33" t="s">
        <v>53</v>
      </c>
      <c r="E33" s="35" t="s">
        <v>80</v>
      </c>
    </row>
    <row r="34" spans="1:16" ht="12.75">
      <c r="A34" s="25" t="s">
        <v>45</v>
      </c>
      <c r="B34" s="29" t="s">
        <v>81</v>
      </c>
      <c r="C34" s="29" t="s">
        <v>82</v>
      </c>
      <c r="D34" s="25" t="s">
        <v>47</v>
      </c>
      <c r="E34" s="30" t="s">
        <v>83</v>
      </c>
      <c r="F34" s="31" t="s">
        <v>73</v>
      </c>
      <c r="G34" s="32">
        <v>48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84</v>
      </c>
    </row>
    <row r="36" spans="1:5" ht="12.75">
      <c r="A36" s="36" t="s">
        <v>51</v>
      </c>
      <c r="E36" s="37" t="s">
        <v>74</v>
      </c>
    </row>
    <row r="37" spans="1:5" ht="191.25">
      <c r="A37" t="s">
        <v>53</v>
      </c>
      <c r="E37" s="35" t="s">
        <v>85</v>
      </c>
    </row>
    <row r="38" spans="1:18" ht="12.75" customHeight="1">
      <c r="A38" s="6" t="s">
        <v>43</v>
      </c>
      <c r="B38" s="6"/>
      <c r="C38" s="39" t="s">
        <v>35</v>
      </c>
      <c r="D38" s="6"/>
      <c r="E38" s="27" t="s">
        <v>86</v>
      </c>
      <c r="F38" s="6"/>
      <c r="G38" s="6"/>
      <c r="H38" s="6"/>
      <c r="I38" s="40">
        <f>0+Q38</f>
      </c>
      <c r="O38">
        <f>0+R38</f>
      </c>
      <c r="Q38">
        <f>0+I39+I43+I47+I51+I55+I59+I63+I67+I71+I75+I79+I83</f>
      </c>
      <c r="R38">
        <f>0+O39+O43+O47+O51+O55+O59+O63+O67+O71+O75+O79+O83</f>
      </c>
    </row>
    <row r="39" spans="1:16" ht="25.5">
      <c r="A39" s="25" t="s">
        <v>45</v>
      </c>
      <c r="B39" s="29" t="s">
        <v>87</v>
      </c>
      <c r="C39" s="29" t="s">
        <v>88</v>
      </c>
      <c r="D39" s="25" t="s">
        <v>47</v>
      </c>
      <c r="E39" s="30" t="s">
        <v>89</v>
      </c>
      <c r="F39" s="31" t="s">
        <v>90</v>
      </c>
      <c r="G39" s="32">
        <v>548.472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91</v>
      </c>
    </row>
    <row r="41" spans="1:5" ht="38.25">
      <c r="A41" s="36" t="s">
        <v>51</v>
      </c>
      <c r="E41" s="37" t="s">
        <v>92</v>
      </c>
    </row>
    <row r="42" spans="1:5" ht="51">
      <c r="A42" t="s">
        <v>53</v>
      </c>
      <c r="E42" s="35" t="s">
        <v>93</v>
      </c>
    </row>
    <row r="43" spans="1:16" ht="12.75">
      <c r="A43" s="25" t="s">
        <v>45</v>
      </c>
      <c r="B43" s="29" t="s">
        <v>40</v>
      </c>
      <c r="C43" s="29" t="s">
        <v>94</v>
      </c>
      <c r="D43" s="25" t="s">
        <v>47</v>
      </c>
      <c r="E43" s="30" t="s">
        <v>95</v>
      </c>
      <c r="F43" s="31" t="s">
        <v>90</v>
      </c>
      <c r="G43" s="32">
        <v>396.825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38.25">
      <c r="A45" s="36" t="s">
        <v>51</v>
      </c>
      <c r="E45" s="37" t="s">
        <v>96</v>
      </c>
    </row>
    <row r="46" spans="1:5" ht="51">
      <c r="A46" t="s">
        <v>53</v>
      </c>
      <c r="E46" s="35" t="s">
        <v>93</v>
      </c>
    </row>
    <row r="47" spans="1:16" ht="12.75">
      <c r="A47" s="25" t="s">
        <v>45</v>
      </c>
      <c r="B47" s="29" t="s">
        <v>42</v>
      </c>
      <c r="C47" s="29" t="s">
        <v>97</v>
      </c>
      <c r="D47" s="25" t="s">
        <v>47</v>
      </c>
      <c r="E47" s="30" t="s">
        <v>98</v>
      </c>
      <c r="F47" s="31" t="s">
        <v>90</v>
      </c>
      <c r="G47" s="32">
        <v>139.98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38.25">
      <c r="A49" s="36" t="s">
        <v>51</v>
      </c>
      <c r="E49" s="37" t="s">
        <v>99</v>
      </c>
    </row>
    <row r="50" spans="1:5" ht="51">
      <c r="A50" t="s">
        <v>53</v>
      </c>
      <c r="E50" s="35" t="s">
        <v>93</v>
      </c>
    </row>
    <row r="51" spans="1:16" ht="12.75">
      <c r="A51" s="25" t="s">
        <v>45</v>
      </c>
      <c r="B51" s="29" t="s">
        <v>100</v>
      </c>
      <c r="C51" s="29" t="s">
        <v>101</v>
      </c>
      <c r="D51" s="25" t="s">
        <v>47</v>
      </c>
      <c r="E51" s="30" t="s">
        <v>102</v>
      </c>
      <c r="F51" s="31" t="s">
        <v>90</v>
      </c>
      <c r="G51" s="32">
        <v>139.98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103</v>
      </c>
    </row>
    <row r="53" spans="1:5" ht="38.25">
      <c r="A53" s="36" t="s">
        <v>51</v>
      </c>
      <c r="E53" s="37" t="s">
        <v>99</v>
      </c>
    </row>
    <row r="54" spans="1:5" ht="102">
      <c r="A54" t="s">
        <v>53</v>
      </c>
      <c r="E54" s="35" t="s">
        <v>104</v>
      </c>
    </row>
    <row r="55" spans="1:16" ht="12.75">
      <c r="A55" s="25" t="s">
        <v>45</v>
      </c>
      <c r="B55" s="29" t="s">
        <v>105</v>
      </c>
      <c r="C55" s="29" t="s">
        <v>106</v>
      </c>
      <c r="D55" s="25" t="s">
        <v>47</v>
      </c>
      <c r="E55" s="30" t="s">
        <v>107</v>
      </c>
      <c r="F55" s="31" t="s">
        <v>90</v>
      </c>
      <c r="G55" s="32">
        <v>396.825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38.25">
      <c r="A57" s="36" t="s">
        <v>51</v>
      </c>
      <c r="E57" s="37" t="s">
        <v>96</v>
      </c>
    </row>
    <row r="58" spans="1:5" ht="51">
      <c r="A58" t="s">
        <v>53</v>
      </c>
      <c r="E58" s="35" t="s">
        <v>108</v>
      </c>
    </row>
    <row r="59" spans="1:16" ht="12.75">
      <c r="A59" s="25" t="s">
        <v>45</v>
      </c>
      <c r="B59" s="29" t="s">
        <v>109</v>
      </c>
      <c r="C59" s="29" t="s">
        <v>110</v>
      </c>
      <c r="D59" s="25" t="s">
        <v>29</v>
      </c>
      <c r="E59" s="30" t="s">
        <v>111</v>
      </c>
      <c r="F59" s="31" t="s">
        <v>90</v>
      </c>
      <c r="G59" s="32">
        <v>793.65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38.25">
      <c r="A61" s="36" t="s">
        <v>51</v>
      </c>
      <c r="E61" s="37" t="s">
        <v>112</v>
      </c>
    </row>
    <row r="62" spans="1:5" ht="51">
      <c r="A62" t="s">
        <v>53</v>
      </c>
      <c r="E62" s="35" t="s">
        <v>108</v>
      </c>
    </row>
    <row r="63" spans="1:16" ht="12.75">
      <c r="A63" s="25" t="s">
        <v>45</v>
      </c>
      <c r="B63" s="29" t="s">
        <v>113</v>
      </c>
      <c r="C63" s="29" t="s">
        <v>110</v>
      </c>
      <c r="D63" s="25" t="s">
        <v>23</v>
      </c>
      <c r="E63" s="30" t="s">
        <v>111</v>
      </c>
      <c r="F63" s="31" t="s">
        <v>90</v>
      </c>
      <c r="G63" s="32">
        <v>139.98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38.25">
      <c r="A65" s="36" t="s">
        <v>51</v>
      </c>
      <c r="E65" s="37" t="s">
        <v>99</v>
      </c>
    </row>
    <row r="66" spans="1:5" ht="51">
      <c r="A66" t="s">
        <v>53</v>
      </c>
      <c r="E66" s="35" t="s">
        <v>108</v>
      </c>
    </row>
    <row r="67" spans="1:16" ht="12.75">
      <c r="A67" s="25" t="s">
        <v>45</v>
      </c>
      <c r="B67" s="29" t="s">
        <v>114</v>
      </c>
      <c r="C67" s="29" t="s">
        <v>115</v>
      </c>
      <c r="D67" s="25" t="s">
        <v>47</v>
      </c>
      <c r="E67" s="30" t="s">
        <v>116</v>
      </c>
      <c r="F67" s="31" t="s">
        <v>90</v>
      </c>
      <c r="G67" s="32">
        <v>139.98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38.25">
      <c r="A69" s="36" t="s">
        <v>51</v>
      </c>
      <c r="E69" s="37" t="s">
        <v>99</v>
      </c>
    </row>
    <row r="70" spans="1:5" ht="140.25">
      <c r="A70" t="s">
        <v>53</v>
      </c>
      <c r="E70" s="35" t="s">
        <v>117</v>
      </c>
    </row>
    <row r="71" spans="1:16" ht="12.75">
      <c r="A71" s="25" t="s">
        <v>45</v>
      </c>
      <c r="B71" s="29" t="s">
        <v>118</v>
      </c>
      <c r="C71" s="29" t="s">
        <v>119</v>
      </c>
      <c r="D71" s="25" t="s">
        <v>29</v>
      </c>
      <c r="E71" s="30" t="s">
        <v>120</v>
      </c>
      <c r="F71" s="31" t="s">
        <v>90</v>
      </c>
      <c r="G71" s="32">
        <v>396.825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38.25">
      <c r="A73" s="36" t="s">
        <v>51</v>
      </c>
      <c r="E73" s="37" t="s">
        <v>96</v>
      </c>
    </row>
    <row r="74" spans="1:5" ht="140.25">
      <c r="A74" t="s">
        <v>53</v>
      </c>
      <c r="E74" s="35" t="s">
        <v>117</v>
      </c>
    </row>
    <row r="75" spans="1:16" ht="12.75">
      <c r="A75" s="25" t="s">
        <v>45</v>
      </c>
      <c r="B75" s="29" t="s">
        <v>121</v>
      </c>
      <c r="C75" s="29" t="s">
        <v>122</v>
      </c>
      <c r="D75" s="25" t="s">
        <v>47</v>
      </c>
      <c r="E75" s="30" t="s">
        <v>123</v>
      </c>
      <c r="F75" s="31" t="s">
        <v>90</v>
      </c>
      <c r="G75" s="32">
        <v>396.825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38.25">
      <c r="A77" s="36" t="s">
        <v>51</v>
      </c>
      <c r="E77" s="37" t="s">
        <v>124</v>
      </c>
    </row>
    <row r="78" spans="1:5" ht="140.25">
      <c r="A78" t="s">
        <v>53</v>
      </c>
      <c r="E78" s="35" t="s">
        <v>117</v>
      </c>
    </row>
    <row r="79" spans="1:16" ht="12.75">
      <c r="A79" s="25" t="s">
        <v>45</v>
      </c>
      <c r="B79" s="29" t="s">
        <v>125</v>
      </c>
      <c r="C79" s="29" t="s">
        <v>126</v>
      </c>
      <c r="D79" s="25" t="s">
        <v>47</v>
      </c>
      <c r="E79" s="30" t="s">
        <v>127</v>
      </c>
      <c r="F79" s="31" t="s">
        <v>90</v>
      </c>
      <c r="G79" s="32">
        <v>396.825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38.25">
      <c r="A81" s="36" t="s">
        <v>51</v>
      </c>
      <c r="E81" s="37" t="s">
        <v>96</v>
      </c>
    </row>
    <row r="82" spans="1:5" ht="140.25">
      <c r="A82" t="s">
        <v>53</v>
      </c>
      <c r="E82" s="35" t="s">
        <v>117</v>
      </c>
    </row>
    <row r="83" spans="1:16" ht="12.75">
      <c r="A83" s="25" t="s">
        <v>45</v>
      </c>
      <c r="B83" s="29" t="s">
        <v>128</v>
      </c>
      <c r="C83" s="29" t="s">
        <v>129</v>
      </c>
      <c r="D83" s="25" t="s">
        <v>47</v>
      </c>
      <c r="E83" s="30" t="s">
        <v>130</v>
      </c>
      <c r="F83" s="31" t="s">
        <v>90</v>
      </c>
      <c r="G83" s="32">
        <v>396.825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131</v>
      </c>
    </row>
    <row r="85" spans="1:5" ht="38.25">
      <c r="A85" s="36" t="s">
        <v>51</v>
      </c>
      <c r="E85" s="37" t="s">
        <v>96</v>
      </c>
    </row>
    <row r="86" spans="1:5" ht="25.5">
      <c r="A86" t="s">
        <v>53</v>
      </c>
      <c r="E86" s="35" t="s">
        <v>132</v>
      </c>
    </row>
    <row r="87" spans="1:18" ht="12.75" customHeight="1">
      <c r="A87" s="6" t="s">
        <v>43</v>
      </c>
      <c r="B87" s="6"/>
      <c r="C87" s="39" t="s">
        <v>87</v>
      </c>
      <c r="D87" s="6"/>
      <c r="E87" s="27" t="s">
        <v>133</v>
      </c>
      <c r="F87" s="6"/>
      <c r="G87" s="6"/>
      <c r="H87" s="6"/>
      <c r="I87" s="40">
        <f>0+Q87</f>
      </c>
      <c r="O87">
        <f>0+R87</f>
      </c>
      <c r="Q87">
        <f>0+I88</f>
      </c>
      <c r="R87">
        <f>0+O88</f>
      </c>
    </row>
    <row r="88" spans="1:16" ht="12.75">
      <c r="A88" s="25" t="s">
        <v>45</v>
      </c>
      <c r="B88" s="29" t="s">
        <v>134</v>
      </c>
      <c r="C88" s="29" t="s">
        <v>135</v>
      </c>
      <c r="D88" s="25" t="s">
        <v>47</v>
      </c>
      <c r="E88" s="30" t="s">
        <v>136</v>
      </c>
      <c r="F88" s="31" t="s">
        <v>137</v>
      </c>
      <c r="G88" s="32">
        <v>1</v>
      </c>
      <c r="H88" s="33">
        <v>0</v>
      </c>
      <c r="I88" s="33">
        <f>ROUND(ROUND(H88,2)*ROUND(G88,3),2)</f>
      </c>
      <c r="O88">
        <f>(I88*0)/100</f>
      </c>
      <c r="P88" t="s">
        <v>27</v>
      </c>
    </row>
    <row r="89" spans="1:5" ht="12.75">
      <c r="A89" s="34" t="s">
        <v>50</v>
      </c>
      <c r="E89" s="35" t="s">
        <v>47</v>
      </c>
    </row>
    <row r="90" spans="1:5" ht="12.75">
      <c r="A90" s="36" t="s">
        <v>51</v>
      </c>
      <c r="E90" s="37" t="s">
        <v>138</v>
      </c>
    </row>
    <row r="91" spans="1:5" ht="76.5">
      <c r="A91" t="s">
        <v>53</v>
      </c>
      <c r="E91" s="35" t="s">
        <v>139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0+O8+O17+O26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140</v>
      </c>
      <c r="I3" s="41">
        <f>0+I8+I17+I26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140</v>
      </c>
      <c r="D4" s="6"/>
      <c r="E4" s="18" t="s">
        <v>141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29</v>
      </c>
      <c r="C9" s="29" t="s">
        <v>142</v>
      </c>
      <c r="D9" s="25" t="s">
        <v>47</v>
      </c>
      <c r="E9" s="30" t="s">
        <v>143</v>
      </c>
      <c r="F9" s="31" t="s">
        <v>90</v>
      </c>
      <c r="G9" s="32">
        <v>20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144</v>
      </c>
    </row>
    <row r="11" spans="1:5" ht="12.75">
      <c r="A11" s="36" t="s">
        <v>51</v>
      </c>
      <c r="E11" s="37" t="s">
        <v>145</v>
      </c>
    </row>
    <row r="12" spans="1:5" ht="12.75">
      <c r="A12" t="s">
        <v>53</v>
      </c>
      <c r="E12" s="35" t="s">
        <v>146</v>
      </c>
    </row>
    <row r="13" spans="1:16" ht="12.75">
      <c r="A13" s="25" t="s">
        <v>45</v>
      </c>
      <c r="B13" s="29" t="s">
        <v>23</v>
      </c>
      <c r="C13" s="29" t="s">
        <v>147</v>
      </c>
      <c r="D13" s="25" t="s">
        <v>47</v>
      </c>
      <c r="E13" s="30" t="s">
        <v>148</v>
      </c>
      <c r="F13" s="31" t="s">
        <v>149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150</v>
      </c>
    </row>
    <row r="15" spans="1:5" ht="12.75">
      <c r="A15" s="36" t="s">
        <v>51</v>
      </c>
      <c r="E15" s="37" t="s">
        <v>151</v>
      </c>
    </row>
    <row r="16" spans="1:5" ht="12.75">
      <c r="A16" t="s">
        <v>53</v>
      </c>
      <c r="E16" s="35" t="s">
        <v>152</v>
      </c>
    </row>
    <row r="17" spans="1:18" ht="12.75" customHeight="1">
      <c r="A17" s="6" t="s">
        <v>43</v>
      </c>
      <c r="B17" s="6"/>
      <c r="C17" s="39" t="s">
        <v>35</v>
      </c>
      <c r="D17" s="6"/>
      <c r="E17" s="27" t="s">
        <v>86</v>
      </c>
      <c r="F17" s="6"/>
      <c r="G17" s="6"/>
      <c r="H17" s="6"/>
      <c r="I17" s="40">
        <f>0+Q17</f>
      </c>
      <c r="O17">
        <f>0+R17</f>
      </c>
      <c r="Q17">
        <f>0+I18+I22</f>
      </c>
      <c r="R17">
        <f>0+O18+O22</f>
      </c>
    </row>
    <row r="18" spans="1:16" ht="12.75">
      <c r="A18" s="25" t="s">
        <v>45</v>
      </c>
      <c r="B18" s="29" t="s">
        <v>22</v>
      </c>
      <c r="C18" s="29" t="s">
        <v>153</v>
      </c>
      <c r="D18" s="25" t="s">
        <v>47</v>
      </c>
      <c r="E18" s="30" t="s">
        <v>154</v>
      </c>
      <c r="F18" s="31" t="s">
        <v>90</v>
      </c>
      <c r="G18" s="32">
        <v>300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155</v>
      </c>
    </row>
    <row r="20" spans="1:5" ht="12.75">
      <c r="A20" s="36" t="s">
        <v>51</v>
      </c>
      <c r="E20" s="37" t="s">
        <v>156</v>
      </c>
    </row>
    <row r="21" spans="1:5" ht="76.5">
      <c r="A21" t="s">
        <v>53</v>
      </c>
      <c r="E21" s="35" t="s">
        <v>157</v>
      </c>
    </row>
    <row r="22" spans="1:16" ht="12.75">
      <c r="A22" s="25" t="s">
        <v>45</v>
      </c>
      <c r="B22" s="29" t="s">
        <v>33</v>
      </c>
      <c r="C22" s="29" t="s">
        <v>158</v>
      </c>
      <c r="D22" s="25" t="s">
        <v>47</v>
      </c>
      <c r="E22" s="30" t="s">
        <v>159</v>
      </c>
      <c r="F22" s="31" t="s">
        <v>90</v>
      </c>
      <c r="G22" s="32">
        <v>300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155</v>
      </c>
    </row>
    <row r="24" spans="1:5" ht="12.75">
      <c r="A24" s="36" t="s">
        <v>51</v>
      </c>
      <c r="E24" s="37" t="s">
        <v>156</v>
      </c>
    </row>
    <row r="25" spans="1:5" ht="76.5">
      <c r="A25" t="s">
        <v>53</v>
      </c>
      <c r="E25" s="35" t="s">
        <v>157</v>
      </c>
    </row>
    <row r="26" spans="1:18" ht="12.75" customHeight="1">
      <c r="A26" s="6" t="s">
        <v>43</v>
      </c>
      <c r="B26" s="6"/>
      <c r="C26" s="39" t="s">
        <v>40</v>
      </c>
      <c r="D26" s="6"/>
      <c r="E26" s="27" t="s">
        <v>160</v>
      </c>
      <c r="F26" s="6"/>
      <c r="G26" s="6"/>
      <c r="H26" s="6"/>
      <c r="I26" s="40">
        <f>0+Q26</f>
      </c>
      <c r="O26">
        <f>0+R26</f>
      </c>
      <c r="Q26">
        <f>0+I27+I31+I35+I39+I43+I47+I51+I55+I59+I63+I67+I71+I75+I79+I83+I87+I91+I95+I99+I103+I107+I111+I115+I119</f>
      </c>
      <c r="R26">
        <f>0+O27+O31+O35+O39+O43+O47+O51+O55+O59+O63+O67+O71+O75+O79+O83+O87+O91+O95+O99+O103+O107+O111+O115+O119</f>
      </c>
    </row>
    <row r="27" spans="1:16" ht="12.75">
      <c r="A27" s="25" t="s">
        <v>45</v>
      </c>
      <c r="B27" s="29" t="s">
        <v>35</v>
      </c>
      <c r="C27" s="29" t="s">
        <v>161</v>
      </c>
      <c r="D27" s="25" t="s">
        <v>47</v>
      </c>
      <c r="E27" s="30" t="s">
        <v>162</v>
      </c>
      <c r="F27" s="31" t="s">
        <v>137</v>
      </c>
      <c r="G27" s="32">
        <v>20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163</v>
      </c>
    </row>
    <row r="29" spans="1:5" ht="12.75">
      <c r="A29" s="36" t="s">
        <v>51</v>
      </c>
      <c r="E29" s="37" t="s">
        <v>164</v>
      </c>
    </row>
    <row r="30" spans="1:5" ht="38.25">
      <c r="A30" t="s">
        <v>53</v>
      </c>
      <c r="E30" s="35" t="s">
        <v>165</v>
      </c>
    </row>
    <row r="31" spans="1:16" ht="25.5">
      <c r="A31" s="25" t="s">
        <v>45</v>
      </c>
      <c r="B31" s="29" t="s">
        <v>37</v>
      </c>
      <c r="C31" s="29" t="s">
        <v>166</v>
      </c>
      <c r="D31" s="25" t="s">
        <v>47</v>
      </c>
      <c r="E31" s="30" t="s">
        <v>167</v>
      </c>
      <c r="F31" s="31" t="s">
        <v>137</v>
      </c>
      <c r="G31" s="32">
        <v>27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12.75">
      <c r="A32" s="34" t="s">
        <v>50</v>
      </c>
      <c r="E32" s="35" t="s">
        <v>47</v>
      </c>
    </row>
    <row r="33" spans="1:5" ht="51">
      <c r="A33" s="36" t="s">
        <v>51</v>
      </c>
      <c r="E33" s="37" t="s">
        <v>168</v>
      </c>
    </row>
    <row r="34" spans="1:5" ht="63.75">
      <c r="A34" t="s">
        <v>53</v>
      </c>
      <c r="E34" s="35" t="s">
        <v>169</v>
      </c>
    </row>
    <row r="35" spans="1:16" ht="25.5">
      <c r="A35" s="25" t="s">
        <v>45</v>
      </c>
      <c r="B35" s="29" t="s">
        <v>81</v>
      </c>
      <c r="C35" s="29" t="s">
        <v>170</v>
      </c>
      <c r="D35" s="25" t="s">
        <v>47</v>
      </c>
      <c r="E35" s="30" t="s">
        <v>171</v>
      </c>
      <c r="F35" s="31" t="s">
        <v>137</v>
      </c>
      <c r="G35" s="32">
        <v>27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47</v>
      </c>
    </row>
    <row r="37" spans="1:5" ht="51">
      <c r="A37" s="36" t="s">
        <v>51</v>
      </c>
      <c r="E37" s="37" t="s">
        <v>168</v>
      </c>
    </row>
    <row r="38" spans="1:5" ht="25.5">
      <c r="A38" t="s">
        <v>53</v>
      </c>
      <c r="E38" s="35" t="s">
        <v>172</v>
      </c>
    </row>
    <row r="39" spans="1:16" ht="12.75">
      <c r="A39" s="25" t="s">
        <v>45</v>
      </c>
      <c r="B39" s="29" t="s">
        <v>87</v>
      </c>
      <c r="C39" s="29" t="s">
        <v>173</v>
      </c>
      <c r="D39" s="25" t="s">
        <v>47</v>
      </c>
      <c r="E39" s="30" t="s">
        <v>174</v>
      </c>
      <c r="F39" s="31" t="s">
        <v>175</v>
      </c>
      <c r="G39" s="32">
        <v>924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63.75">
      <c r="A41" s="36" t="s">
        <v>51</v>
      </c>
      <c r="E41" s="37" t="s">
        <v>176</v>
      </c>
    </row>
    <row r="42" spans="1:5" ht="25.5">
      <c r="A42" t="s">
        <v>53</v>
      </c>
      <c r="E42" s="35" t="s">
        <v>177</v>
      </c>
    </row>
    <row r="43" spans="1:16" ht="12.75">
      <c r="A43" s="25" t="s">
        <v>45</v>
      </c>
      <c r="B43" s="29" t="s">
        <v>40</v>
      </c>
      <c r="C43" s="29" t="s">
        <v>178</v>
      </c>
      <c r="D43" s="25" t="s">
        <v>47</v>
      </c>
      <c r="E43" s="30" t="s">
        <v>179</v>
      </c>
      <c r="F43" s="31" t="s">
        <v>137</v>
      </c>
      <c r="G43" s="32">
        <v>5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38.25">
      <c r="A45" s="36" t="s">
        <v>51</v>
      </c>
      <c r="E45" s="37" t="s">
        <v>180</v>
      </c>
    </row>
    <row r="46" spans="1:5" ht="63.75">
      <c r="A46" t="s">
        <v>53</v>
      </c>
      <c r="E46" s="35" t="s">
        <v>169</v>
      </c>
    </row>
    <row r="47" spans="1:16" ht="12.75">
      <c r="A47" s="25" t="s">
        <v>45</v>
      </c>
      <c r="B47" s="29" t="s">
        <v>42</v>
      </c>
      <c r="C47" s="29" t="s">
        <v>181</v>
      </c>
      <c r="D47" s="25" t="s">
        <v>47</v>
      </c>
      <c r="E47" s="30" t="s">
        <v>182</v>
      </c>
      <c r="F47" s="31" t="s">
        <v>137</v>
      </c>
      <c r="G47" s="32">
        <v>5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38.25">
      <c r="A49" s="36" t="s">
        <v>51</v>
      </c>
      <c r="E49" s="37" t="s">
        <v>180</v>
      </c>
    </row>
    <row r="50" spans="1:5" ht="25.5">
      <c r="A50" t="s">
        <v>53</v>
      </c>
      <c r="E50" s="35" t="s">
        <v>172</v>
      </c>
    </row>
    <row r="51" spans="1:16" ht="12.75">
      <c r="A51" s="25" t="s">
        <v>45</v>
      </c>
      <c r="B51" s="29" t="s">
        <v>100</v>
      </c>
      <c r="C51" s="29" t="s">
        <v>183</v>
      </c>
      <c r="D51" s="25" t="s">
        <v>47</v>
      </c>
      <c r="E51" s="30" t="s">
        <v>184</v>
      </c>
      <c r="F51" s="31" t="s">
        <v>175</v>
      </c>
      <c r="G51" s="32">
        <v>350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38.25">
      <c r="A53" s="36" t="s">
        <v>51</v>
      </c>
      <c r="E53" s="37" t="s">
        <v>185</v>
      </c>
    </row>
    <row r="54" spans="1:5" ht="25.5">
      <c r="A54" t="s">
        <v>53</v>
      </c>
      <c r="E54" s="35" t="s">
        <v>177</v>
      </c>
    </row>
    <row r="55" spans="1:16" ht="12.75">
      <c r="A55" s="25" t="s">
        <v>45</v>
      </c>
      <c r="B55" s="29" t="s">
        <v>105</v>
      </c>
      <c r="C55" s="29" t="s">
        <v>186</v>
      </c>
      <c r="D55" s="25" t="s">
        <v>47</v>
      </c>
      <c r="E55" s="30" t="s">
        <v>187</v>
      </c>
      <c r="F55" s="31" t="s">
        <v>90</v>
      </c>
      <c r="G55" s="32">
        <v>41.25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12.75">
      <c r="A57" s="36" t="s">
        <v>51</v>
      </c>
      <c r="E57" s="37" t="s">
        <v>188</v>
      </c>
    </row>
    <row r="58" spans="1:5" ht="38.25">
      <c r="A58" t="s">
        <v>53</v>
      </c>
      <c r="E58" s="35" t="s">
        <v>189</v>
      </c>
    </row>
    <row r="59" spans="1:16" ht="12.75">
      <c r="A59" s="25" t="s">
        <v>45</v>
      </c>
      <c r="B59" s="29" t="s">
        <v>109</v>
      </c>
      <c r="C59" s="29" t="s">
        <v>190</v>
      </c>
      <c r="D59" s="25" t="s">
        <v>47</v>
      </c>
      <c r="E59" s="30" t="s">
        <v>191</v>
      </c>
      <c r="F59" s="31" t="s">
        <v>90</v>
      </c>
      <c r="G59" s="32">
        <v>41.25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12.75">
      <c r="A61" s="36" t="s">
        <v>51</v>
      </c>
      <c r="E61" s="37" t="s">
        <v>188</v>
      </c>
    </row>
    <row r="62" spans="1:5" ht="25.5">
      <c r="A62" t="s">
        <v>53</v>
      </c>
      <c r="E62" s="35" t="s">
        <v>192</v>
      </c>
    </row>
    <row r="63" spans="1:16" ht="12.75">
      <c r="A63" s="25" t="s">
        <v>45</v>
      </c>
      <c r="B63" s="29" t="s">
        <v>113</v>
      </c>
      <c r="C63" s="29" t="s">
        <v>193</v>
      </c>
      <c r="D63" s="25" t="s">
        <v>47</v>
      </c>
      <c r="E63" s="30" t="s">
        <v>194</v>
      </c>
      <c r="F63" s="31" t="s">
        <v>137</v>
      </c>
      <c r="G63" s="32">
        <v>7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38.25">
      <c r="A65" s="36" t="s">
        <v>51</v>
      </c>
      <c r="E65" s="37" t="s">
        <v>195</v>
      </c>
    </row>
    <row r="66" spans="1:5" ht="76.5">
      <c r="A66" t="s">
        <v>53</v>
      </c>
      <c r="E66" s="35" t="s">
        <v>196</v>
      </c>
    </row>
    <row r="67" spans="1:16" ht="12.75">
      <c r="A67" s="25" t="s">
        <v>45</v>
      </c>
      <c r="B67" s="29" t="s">
        <v>114</v>
      </c>
      <c r="C67" s="29" t="s">
        <v>197</v>
      </c>
      <c r="D67" s="25" t="s">
        <v>47</v>
      </c>
      <c r="E67" s="30" t="s">
        <v>198</v>
      </c>
      <c r="F67" s="31" t="s">
        <v>137</v>
      </c>
      <c r="G67" s="32">
        <v>7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38.25">
      <c r="A69" s="36" t="s">
        <v>51</v>
      </c>
      <c r="E69" s="37" t="s">
        <v>195</v>
      </c>
    </row>
    <row r="70" spans="1:5" ht="25.5">
      <c r="A70" t="s">
        <v>53</v>
      </c>
      <c r="E70" s="35" t="s">
        <v>199</v>
      </c>
    </row>
    <row r="71" spans="1:16" ht="12.75">
      <c r="A71" s="25" t="s">
        <v>45</v>
      </c>
      <c r="B71" s="29" t="s">
        <v>118</v>
      </c>
      <c r="C71" s="29" t="s">
        <v>200</v>
      </c>
      <c r="D71" s="25" t="s">
        <v>47</v>
      </c>
      <c r="E71" s="30" t="s">
        <v>201</v>
      </c>
      <c r="F71" s="31" t="s">
        <v>175</v>
      </c>
      <c r="G71" s="32">
        <v>154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51">
      <c r="A73" s="36" t="s">
        <v>51</v>
      </c>
      <c r="E73" s="37" t="s">
        <v>202</v>
      </c>
    </row>
    <row r="74" spans="1:5" ht="25.5">
      <c r="A74" t="s">
        <v>53</v>
      </c>
      <c r="E74" s="35" t="s">
        <v>203</v>
      </c>
    </row>
    <row r="75" spans="1:16" ht="12.75">
      <c r="A75" s="25" t="s">
        <v>45</v>
      </c>
      <c r="B75" s="29" t="s">
        <v>121</v>
      </c>
      <c r="C75" s="29" t="s">
        <v>204</v>
      </c>
      <c r="D75" s="25" t="s">
        <v>47</v>
      </c>
      <c r="E75" s="30" t="s">
        <v>205</v>
      </c>
      <c r="F75" s="31" t="s">
        <v>137</v>
      </c>
      <c r="G75" s="32">
        <v>6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38.25">
      <c r="A77" s="36" t="s">
        <v>51</v>
      </c>
      <c r="E77" s="37" t="s">
        <v>206</v>
      </c>
    </row>
    <row r="78" spans="1:5" ht="76.5">
      <c r="A78" t="s">
        <v>53</v>
      </c>
      <c r="E78" s="35" t="s">
        <v>196</v>
      </c>
    </row>
    <row r="79" spans="1:16" ht="12.75">
      <c r="A79" s="25" t="s">
        <v>45</v>
      </c>
      <c r="B79" s="29" t="s">
        <v>125</v>
      </c>
      <c r="C79" s="29" t="s">
        <v>207</v>
      </c>
      <c r="D79" s="25" t="s">
        <v>47</v>
      </c>
      <c r="E79" s="30" t="s">
        <v>208</v>
      </c>
      <c r="F79" s="31" t="s">
        <v>137</v>
      </c>
      <c r="G79" s="32">
        <v>6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38.25">
      <c r="A81" s="36" t="s">
        <v>51</v>
      </c>
      <c r="E81" s="37" t="s">
        <v>206</v>
      </c>
    </row>
    <row r="82" spans="1:5" ht="25.5">
      <c r="A82" t="s">
        <v>53</v>
      </c>
      <c r="E82" s="35" t="s">
        <v>199</v>
      </c>
    </row>
    <row r="83" spans="1:16" ht="12.75">
      <c r="A83" s="25" t="s">
        <v>45</v>
      </c>
      <c r="B83" s="29" t="s">
        <v>128</v>
      </c>
      <c r="C83" s="29" t="s">
        <v>209</v>
      </c>
      <c r="D83" s="25" t="s">
        <v>47</v>
      </c>
      <c r="E83" s="30" t="s">
        <v>210</v>
      </c>
      <c r="F83" s="31" t="s">
        <v>175</v>
      </c>
      <c r="G83" s="32">
        <v>126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47</v>
      </c>
    </row>
    <row r="85" spans="1:5" ht="51">
      <c r="A85" s="36" t="s">
        <v>51</v>
      </c>
      <c r="E85" s="37" t="s">
        <v>211</v>
      </c>
    </row>
    <row r="86" spans="1:5" ht="25.5">
      <c r="A86" t="s">
        <v>53</v>
      </c>
      <c r="E86" s="35" t="s">
        <v>203</v>
      </c>
    </row>
    <row r="87" spans="1:16" ht="12.75">
      <c r="A87" s="25" t="s">
        <v>45</v>
      </c>
      <c r="B87" s="29" t="s">
        <v>134</v>
      </c>
      <c r="C87" s="29" t="s">
        <v>212</v>
      </c>
      <c r="D87" s="25" t="s">
        <v>47</v>
      </c>
      <c r="E87" s="30" t="s">
        <v>213</v>
      </c>
      <c r="F87" s="31" t="s">
        <v>137</v>
      </c>
      <c r="G87" s="32">
        <v>3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47</v>
      </c>
    </row>
    <row r="89" spans="1:5" ht="38.25">
      <c r="A89" s="36" t="s">
        <v>51</v>
      </c>
      <c r="E89" s="37" t="s">
        <v>214</v>
      </c>
    </row>
    <row r="90" spans="1:5" ht="63.75">
      <c r="A90" t="s">
        <v>53</v>
      </c>
      <c r="E90" s="35" t="s">
        <v>215</v>
      </c>
    </row>
    <row r="91" spans="1:16" ht="12.75">
      <c r="A91" s="25" t="s">
        <v>45</v>
      </c>
      <c r="B91" s="29" t="s">
        <v>216</v>
      </c>
      <c r="C91" s="29" t="s">
        <v>217</v>
      </c>
      <c r="D91" s="25" t="s">
        <v>47</v>
      </c>
      <c r="E91" s="30" t="s">
        <v>218</v>
      </c>
      <c r="F91" s="31" t="s">
        <v>137</v>
      </c>
      <c r="G91" s="32">
        <v>3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47</v>
      </c>
    </row>
    <row r="93" spans="1:5" ht="38.25">
      <c r="A93" s="36" t="s">
        <v>51</v>
      </c>
      <c r="E93" s="37" t="s">
        <v>214</v>
      </c>
    </row>
    <row r="94" spans="1:5" ht="25.5">
      <c r="A94" t="s">
        <v>53</v>
      </c>
      <c r="E94" s="35" t="s">
        <v>199</v>
      </c>
    </row>
    <row r="95" spans="1:16" ht="12.75">
      <c r="A95" s="25" t="s">
        <v>45</v>
      </c>
      <c r="B95" s="29" t="s">
        <v>219</v>
      </c>
      <c r="C95" s="29" t="s">
        <v>220</v>
      </c>
      <c r="D95" s="25" t="s">
        <v>47</v>
      </c>
      <c r="E95" s="30" t="s">
        <v>221</v>
      </c>
      <c r="F95" s="31" t="s">
        <v>175</v>
      </c>
      <c r="G95" s="32">
        <v>84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47</v>
      </c>
    </row>
    <row r="97" spans="1:5" ht="38.25">
      <c r="A97" s="36" t="s">
        <v>51</v>
      </c>
      <c r="E97" s="37" t="s">
        <v>222</v>
      </c>
    </row>
    <row r="98" spans="1:5" ht="25.5">
      <c r="A98" t="s">
        <v>53</v>
      </c>
      <c r="E98" s="35" t="s">
        <v>203</v>
      </c>
    </row>
    <row r="99" spans="1:16" ht="12.75">
      <c r="A99" s="25" t="s">
        <v>45</v>
      </c>
      <c r="B99" s="29" t="s">
        <v>223</v>
      </c>
      <c r="C99" s="29" t="s">
        <v>224</v>
      </c>
      <c r="D99" s="25" t="s">
        <v>47</v>
      </c>
      <c r="E99" s="30" t="s">
        <v>225</v>
      </c>
      <c r="F99" s="31" t="s">
        <v>137</v>
      </c>
      <c r="G99" s="32">
        <v>19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47</v>
      </c>
    </row>
    <row r="101" spans="1:5" ht="38.25">
      <c r="A101" s="36" t="s">
        <v>51</v>
      </c>
      <c r="E101" s="37" t="s">
        <v>226</v>
      </c>
    </row>
    <row r="102" spans="1:5" ht="63.75">
      <c r="A102" t="s">
        <v>53</v>
      </c>
      <c r="E102" s="35" t="s">
        <v>215</v>
      </c>
    </row>
    <row r="103" spans="1:16" ht="12.75">
      <c r="A103" s="25" t="s">
        <v>45</v>
      </c>
      <c r="B103" s="29" t="s">
        <v>227</v>
      </c>
      <c r="C103" s="29" t="s">
        <v>228</v>
      </c>
      <c r="D103" s="25" t="s">
        <v>47</v>
      </c>
      <c r="E103" s="30" t="s">
        <v>229</v>
      </c>
      <c r="F103" s="31" t="s">
        <v>137</v>
      </c>
      <c r="G103" s="32">
        <v>19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47</v>
      </c>
    </row>
    <row r="105" spans="1:5" ht="38.25">
      <c r="A105" s="36" t="s">
        <v>51</v>
      </c>
      <c r="E105" s="37" t="s">
        <v>226</v>
      </c>
    </row>
    <row r="106" spans="1:5" ht="25.5">
      <c r="A106" t="s">
        <v>53</v>
      </c>
      <c r="E106" s="35" t="s">
        <v>199</v>
      </c>
    </row>
    <row r="107" spans="1:16" ht="12.75">
      <c r="A107" s="25" t="s">
        <v>45</v>
      </c>
      <c r="B107" s="29" t="s">
        <v>230</v>
      </c>
      <c r="C107" s="29" t="s">
        <v>231</v>
      </c>
      <c r="D107" s="25" t="s">
        <v>47</v>
      </c>
      <c r="E107" s="30" t="s">
        <v>232</v>
      </c>
      <c r="F107" s="31" t="s">
        <v>175</v>
      </c>
      <c r="G107" s="32">
        <v>532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47</v>
      </c>
    </row>
    <row r="109" spans="1:5" ht="51">
      <c r="A109" s="36" t="s">
        <v>51</v>
      </c>
      <c r="E109" s="37" t="s">
        <v>233</v>
      </c>
    </row>
    <row r="110" spans="1:5" ht="25.5">
      <c r="A110" t="s">
        <v>53</v>
      </c>
      <c r="E110" s="35" t="s">
        <v>203</v>
      </c>
    </row>
    <row r="111" spans="1:16" ht="12.75">
      <c r="A111" s="25" t="s">
        <v>45</v>
      </c>
      <c r="B111" s="29" t="s">
        <v>234</v>
      </c>
      <c r="C111" s="29" t="s">
        <v>235</v>
      </c>
      <c r="D111" s="25" t="s">
        <v>47</v>
      </c>
      <c r="E111" s="30" t="s">
        <v>236</v>
      </c>
      <c r="F111" s="31" t="s">
        <v>237</v>
      </c>
      <c r="G111" s="32">
        <v>85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>
      <c r="A112" s="34" t="s">
        <v>50</v>
      </c>
      <c r="E112" s="35" t="s">
        <v>47</v>
      </c>
    </row>
    <row r="113" spans="1:5" ht="12.75">
      <c r="A113" s="36" t="s">
        <v>51</v>
      </c>
      <c r="E113" s="37" t="s">
        <v>238</v>
      </c>
    </row>
    <row r="114" spans="1:5" ht="102">
      <c r="A114" t="s">
        <v>53</v>
      </c>
      <c r="E114" s="35" t="s">
        <v>239</v>
      </c>
    </row>
    <row r="115" spans="1:16" ht="12.75">
      <c r="A115" s="25" t="s">
        <v>45</v>
      </c>
      <c r="B115" s="29" t="s">
        <v>240</v>
      </c>
      <c r="C115" s="29" t="s">
        <v>241</v>
      </c>
      <c r="D115" s="25" t="s">
        <v>47</v>
      </c>
      <c r="E115" s="30" t="s">
        <v>242</v>
      </c>
      <c r="F115" s="31" t="s">
        <v>237</v>
      </c>
      <c r="G115" s="32">
        <v>85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47</v>
      </c>
    </row>
    <row r="117" spans="1:5" ht="12.75">
      <c r="A117" s="36" t="s">
        <v>51</v>
      </c>
      <c r="E117" s="37" t="s">
        <v>238</v>
      </c>
    </row>
    <row r="118" spans="1:5" ht="63.75">
      <c r="A118" t="s">
        <v>53</v>
      </c>
      <c r="E118" s="35" t="s">
        <v>243</v>
      </c>
    </row>
    <row r="119" spans="1:16" ht="12.75">
      <c r="A119" s="25" t="s">
        <v>45</v>
      </c>
      <c r="B119" s="29" t="s">
        <v>244</v>
      </c>
      <c r="C119" s="29" t="s">
        <v>245</v>
      </c>
      <c r="D119" s="25" t="s">
        <v>47</v>
      </c>
      <c r="E119" s="30" t="s">
        <v>246</v>
      </c>
      <c r="F119" s="31" t="s">
        <v>247</v>
      </c>
      <c r="G119" s="32">
        <v>6734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>
      <c r="A120" s="34" t="s">
        <v>50</v>
      </c>
      <c r="E120" s="35" t="s">
        <v>47</v>
      </c>
    </row>
    <row r="121" spans="1:5" ht="38.25">
      <c r="A121" s="36" t="s">
        <v>51</v>
      </c>
      <c r="E121" s="37" t="s">
        <v>248</v>
      </c>
    </row>
    <row r="122" spans="1:5" ht="63.75">
      <c r="A122" t="s">
        <v>53</v>
      </c>
      <c r="E122" s="35" t="s">
        <v>249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0+O8+O89+O150+O159+O188+O245+O266+O303+O328+O353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250</v>
      </c>
      <c r="I3" s="41">
        <f>0+I8+I89+I150+I159+I188+I245+I266+I303+I328+I353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250</v>
      </c>
      <c r="D4" s="6"/>
      <c r="E4" s="18" t="s">
        <v>251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0+I9+I13+I17+I21+I25+I29+I33+I37+I41+I45+I49+I53+I57+I61+I65+I69+I73+I77+I81+I85</f>
      </c>
      <c r="R8">
        <f>0+O9+O13+O17+O21+O25+O29+O33+O37+O41+O45+O49+O53+O57+O61+O65+O69+O73+O77+O81+O85</f>
      </c>
    </row>
    <row r="9" spans="1:16" ht="25.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617.78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40.25">
      <c r="A11" s="36" t="s">
        <v>51</v>
      </c>
      <c r="E11" s="37" t="s">
        <v>252</v>
      </c>
    </row>
    <row r="12" spans="1:5" ht="140.25">
      <c r="A12" t="s">
        <v>53</v>
      </c>
      <c r="E12" s="35" t="s">
        <v>54</v>
      </c>
    </row>
    <row r="13" spans="1:16" ht="25.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20.228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253</v>
      </c>
    </row>
    <row r="15" spans="1:5" ht="38.25">
      <c r="A15" s="36" t="s">
        <v>51</v>
      </c>
      <c r="E15" s="37" t="s">
        <v>254</v>
      </c>
    </row>
    <row r="16" spans="1:5" ht="140.25">
      <c r="A16" t="s">
        <v>53</v>
      </c>
      <c r="E16" s="35" t="s">
        <v>54</v>
      </c>
    </row>
    <row r="17" spans="1:16" ht="25.5">
      <c r="A17" s="25" t="s">
        <v>45</v>
      </c>
      <c r="B17" s="29" t="s">
        <v>22</v>
      </c>
      <c r="C17" s="29" t="s">
        <v>255</v>
      </c>
      <c r="D17" s="25" t="s">
        <v>47</v>
      </c>
      <c r="E17" s="30" t="s">
        <v>256</v>
      </c>
      <c r="F17" s="31" t="s">
        <v>49</v>
      </c>
      <c r="G17" s="32">
        <v>200.582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14.75">
      <c r="A19" s="36" t="s">
        <v>51</v>
      </c>
      <c r="E19" s="37" t="s">
        <v>257</v>
      </c>
    </row>
    <row r="20" spans="1:5" ht="140.25">
      <c r="A20" t="s">
        <v>53</v>
      </c>
      <c r="E20" s="35" t="s">
        <v>54</v>
      </c>
    </row>
    <row r="21" spans="1:16" ht="25.5">
      <c r="A21" s="25" t="s">
        <v>45</v>
      </c>
      <c r="B21" s="29" t="s">
        <v>33</v>
      </c>
      <c r="C21" s="29" t="s">
        <v>258</v>
      </c>
      <c r="D21" s="25" t="s">
        <v>47</v>
      </c>
      <c r="E21" s="30" t="s">
        <v>259</v>
      </c>
      <c r="F21" s="31" t="s">
        <v>49</v>
      </c>
      <c r="G21" s="32">
        <v>15.147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51">
      <c r="A23" s="36" t="s">
        <v>51</v>
      </c>
      <c r="E23" s="37" t="s">
        <v>260</v>
      </c>
    </row>
    <row r="24" spans="1:5" ht="140.25">
      <c r="A24" t="s">
        <v>53</v>
      </c>
      <c r="E24" s="35" t="s">
        <v>54</v>
      </c>
    </row>
    <row r="25" spans="1:16" ht="25.5">
      <c r="A25" s="25" t="s">
        <v>45</v>
      </c>
      <c r="B25" s="29" t="s">
        <v>35</v>
      </c>
      <c r="C25" s="29" t="s">
        <v>59</v>
      </c>
      <c r="D25" s="25" t="s">
        <v>60</v>
      </c>
      <c r="E25" s="30" t="s">
        <v>61</v>
      </c>
      <c r="F25" s="31" t="s">
        <v>49</v>
      </c>
      <c r="G25" s="32">
        <v>81.352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261</v>
      </c>
    </row>
    <row r="27" spans="1:5" ht="38.25">
      <c r="A27" s="36" t="s">
        <v>51</v>
      </c>
      <c r="E27" s="37" t="s">
        <v>262</v>
      </c>
    </row>
    <row r="28" spans="1:5" ht="140.25">
      <c r="A28" t="s">
        <v>53</v>
      </c>
      <c r="E28" s="35" t="s">
        <v>54</v>
      </c>
    </row>
    <row r="29" spans="1:16" ht="12.75">
      <c r="A29" s="25" t="s">
        <v>45</v>
      </c>
      <c r="B29" s="29" t="s">
        <v>37</v>
      </c>
      <c r="C29" s="29" t="s">
        <v>263</v>
      </c>
      <c r="D29" s="25" t="s">
        <v>47</v>
      </c>
      <c r="E29" s="30" t="s">
        <v>264</v>
      </c>
      <c r="F29" s="31" t="s">
        <v>149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12.75">
      <c r="A31" s="36" t="s">
        <v>51</v>
      </c>
      <c r="E31" s="37" t="s">
        <v>47</v>
      </c>
    </row>
    <row r="32" spans="1:5" ht="12.75">
      <c r="A32" t="s">
        <v>53</v>
      </c>
      <c r="E32" s="35" t="s">
        <v>265</v>
      </c>
    </row>
    <row r="33" spans="1:16" ht="12.75">
      <c r="A33" s="25" t="s">
        <v>45</v>
      </c>
      <c r="B33" s="29" t="s">
        <v>81</v>
      </c>
      <c r="C33" s="29" t="s">
        <v>266</v>
      </c>
      <c r="D33" s="25" t="s">
        <v>267</v>
      </c>
      <c r="E33" s="30" t="s">
        <v>268</v>
      </c>
      <c r="F33" s="31" t="s">
        <v>149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269</v>
      </c>
    </row>
    <row r="35" spans="1:5" ht="12.75">
      <c r="A35" s="36" t="s">
        <v>51</v>
      </c>
      <c r="E35" s="37" t="s">
        <v>47</v>
      </c>
    </row>
    <row r="36" spans="1:5" ht="12.75">
      <c r="A36" t="s">
        <v>53</v>
      </c>
      <c r="E36" s="35" t="s">
        <v>265</v>
      </c>
    </row>
    <row r="37" spans="1:16" ht="12.75">
      <c r="A37" s="25" t="s">
        <v>45</v>
      </c>
      <c r="B37" s="29" t="s">
        <v>87</v>
      </c>
      <c r="C37" s="29" t="s">
        <v>266</v>
      </c>
      <c r="D37" s="25" t="s">
        <v>270</v>
      </c>
      <c r="E37" s="30" t="s">
        <v>268</v>
      </c>
      <c r="F37" s="31" t="s">
        <v>149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271</v>
      </c>
    </row>
    <row r="39" spans="1:5" ht="12.75">
      <c r="A39" s="36" t="s">
        <v>51</v>
      </c>
      <c r="E39" s="37" t="s">
        <v>47</v>
      </c>
    </row>
    <row r="40" spans="1:5" ht="12.75">
      <c r="A40" t="s">
        <v>53</v>
      </c>
      <c r="E40" s="35" t="s">
        <v>265</v>
      </c>
    </row>
    <row r="41" spans="1:16" ht="12.75">
      <c r="A41" s="25" t="s">
        <v>45</v>
      </c>
      <c r="B41" s="29" t="s">
        <v>40</v>
      </c>
      <c r="C41" s="29" t="s">
        <v>272</v>
      </c>
      <c r="D41" s="25" t="s">
        <v>273</v>
      </c>
      <c r="E41" s="30" t="s">
        <v>274</v>
      </c>
      <c r="F41" s="31" t="s">
        <v>149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275</v>
      </c>
    </row>
    <row r="43" spans="1:5" ht="12.75">
      <c r="A43" s="36" t="s">
        <v>51</v>
      </c>
      <c r="E43" s="37" t="s">
        <v>151</v>
      </c>
    </row>
    <row r="44" spans="1:5" ht="12.75">
      <c r="A44" t="s">
        <v>53</v>
      </c>
      <c r="E44" s="35" t="s">
        <v>152</v>
      </c>
    </row>
    <row r="45" spans="1:16" ht="12.75">
      <c r="A45" s="25" t="s">
        <v>45</v>
      </c>
      <c r="B45" s="29" t="s">
        <v>42</v>
      </c>
      <c r="C45" s="29" t="s">
        <v>272</v>
      </c>
      <c r="D45" s="25" t="s">
        <v>276</v>
      </c>
      <c r="E45" s="30" t="s">
        <v>274</v>
      </c>
      <c r="F45" s="31" t="s">
        <v>149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277</v>
      </c>
    </row>
    <row r="47" spans="1:5" ht="12.75">
      <c r="A47" s="36" t="s">
        <v>51</v>
      </c>
      <c r="E47" s="37" t="s">
        <v>151</v>
      </c>
    </row>
    <row r="48" spans="1:5" ht="12.75">
      <c r="A48" t="s">
        <v>53</v>
      </c>
      <c r="E48" s="35" t="s">
        <v>152</v>
      </c>
    </row>
    <row r="49" spans="1:16" ht="12.75">
      <c r="A49" s="25" t="s">
        <v>45</v>
      </c>
      <c r="B49" s="29" t="s">
        <v>100</v>
      </c>
      <c r="C49" s="29" t="s">
        <v>272</v>
      </c>
      <c r="D49" s="25" t="s">
        <v>278</v>
      </c>
      <c r="E49" s="30" t="s">
        <v>274</v>
      </c>
      <c r="F49" s="31" t="s">
        <v>149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279</v>
      </c>
    </row>
    <row r="51" spans="1:5" ht="12.75">
      <c r="A51" s="36" t="s">
        <v>51</v>
      </c>
      <c r="E51" s="37" t="s">
        <v>151</v>
      </c>
    </row>
    <row r="52" spans="1:5" ht="12.75">
      <c r="A52" t="s">
        <v>53</v>
      </c>
      <c r="E52" s="35" t="s">
        <v>152</v>
      </c>
    </row>
    <row r="53" spans="1:16" ht="12.75">
      <c r="A53" s="25" t="s">
        <v>45</v>
      </c>
      <c r="B53" s="29" t="s">
        <v>105</v>
      </c>
      <c r="C53" s="29" t="s">
        <v>280</v>
      </c>
      <c r="D53" s="25" t="s">
        <v>47</v>
      </c>
      <c r="E53" s="30" t="s">
        <v>281</v>
      </c>
      <c r="F53" s="31" t="s">
        <v>137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282</v>
      </c>
    </row>
    <row r="55" spans="1:5" ht="12.75">
      <c r="A55" s="36" t="s">
        <v>51</v>
      </c>
      <c r="E55" s="37" t="s">
        <v>283</v>
      </c>
    </row>
    <row r="56" spans="1:5" ht="12.75">
      <c r="A56" t="s">
        <v>53</v>
      </c>
      <c r="E56" s="35" t="s">
        <v>152</v>
      </c>
    </row>
    <row r="57" spans="1:16" ht="12.75">
      <c r="A57" s="25" t="s">
        <v>45</v>
      </c>
      <c r="B57" s="29" t="s">
        <v>109</v>
      </c>
      <c r="C57" s="29" t="s">
        <v>147</v>
      </c>
      <c r="D57" s="25" t="s">
        <v>47</v>
      </c>
      <c r="E57" s="30" t="s">
        <v>148</v>
      </c>
      <c r="F57" s="31" t="s">
        <v>149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284</v>
      </c>
    </row>
    <row r="59" spans="1:5" ht="12.75">
      <c r="A59" s="36" t="s">
        <v>51</v>
      </c>
      <c r="E59" s="37" t="s">
        <v>151</v>
      </c>
    </row>
    <row r="60" spans="1:5" ht="12.75">
      <c r="A60" t="s">
        <v>53</v>
      </c>
      <c r="E60" s="35" t="s">
        <v>152</v>
      </c>
    </row>
    <row r="61" spans="1:16" ht="12.75">
      <c r="A61" s="25" t="s">
        <v>45</v>
      </c>
      <c r="B61" s="29" t="s">
        <v>113</v>
      </c>
      <c r="C61" s="29" t="s">
        <v>285</v>
      </c>
      <c r="D61" s="25" t="s">
        <v>47</v>
      </c>
      <c r="E61" s="30" t="s">
        <v>286</v>
      </c>
      <c r="F61" s="31" t="s">
        <v>149</v>
      </c>
      <c r="G61" s="32">
        <v>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38.25">
      <c r="A62" s="34" t="s">
        <v>50</v>
      </c>
      <c r="E62" s="35" t="s">
        <v>287</v>
      </c>
    </row>
    <row r="63" spans="1:5" ht="12.75">
      <c r="A63" s="36" t="s">
        <v>51</v>
      </c>
      <c r="E63" s="37" t="s">
        <v>151</v>
      </c>
    </row>
    <row r="64" spans="1:5" ht="12.75">
      <c r="A64" t="s">
        <v>53</v>
      </c>
      <c r="E64" s="35" t="s">
        <v>152</v>
      </c>
    </row>
    <row r="65" spans="1:16" ht="12.75">
      <c r="A65" s="25" t="s">
        <v>45</v>
      </c>
      <c r="B65" s="29" t="s">
        <v>114</v>
      </c>
      <c r="C65" s="29" t="s">
        <v>288</v>
      </c>
      <c r="D65" s="25" t="s">
        <v>47</v>
      </c>
      <c r="E65" s="30" t="s">
        <v>289</v>
      </c>
      <c r="F65" s="31" t="s">
        <v>137</v>
      </c>
      <c r="G65" s="32">
        <v>1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290</v>
      </c>
    </row>
    <row r="67" spans="1:5" ht="12.75">
      <c r="A67" s="36" t="s">
        <v>51</v>
      </c>
      <c r="E67" s="37" t="s">
        <v>151</v>
      </c>
    </row>
    <row r="68" spans="1:5" ht="76.5">
      <c r="A68" t="s">
        <v>53</v>
      </c>
      <c r="E68" s="35" t="s">
        <v>291</v>
      </c>
    </row>
    <row r="69" spans="1:16" ht="12.75">
      <c r="A69" s="25" t="s">
        <v>45</v>
      </c>
      <c r="B69" s="29" t="s">
        <v>118</v>
      </c>
      <c r="C69" s="29" t="s">
        <v>292</v>
      </c>
      <c r="D69" s="25" t="s">
        <v>47</v>
      </c>
      <c r="E69" s="30" t="s">
        <v>293</v>
      </c>
      <c r="F69" s="31" t="s">
        <v>149</v>
      </c>
      <c r="G69" s="32">
        <v>1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38.25">
      <c r="A70" s="34" t="s">
        <v>50</v>
      </c>
      <c r="E70" s="35" t="s">
        <v>294</v>
      </c>
    </row>
    <row r="71" spans="1:5" ht="12.75">
      <c r="A71" s="36" t="s">
        <v>51</v>
      </c>
      <c r="E71" s="37" t="s">
        <v>151</v>
      </c>
    </row>
    <row r="72" spans="1:5" ht="63.75">
      <c r="A72" t="s">
        <v>53</v>
      </c>
      <c r="E72" s="35" t="s">
        <v>295</v>
      </c>
    </row>
    <row r="73" spans="1:16" ht="12.75">
      <c r="A73" s="25" t="s">
        <v>45</v>
      </c>
      <c r="B73" s="29" t="s">
        <v>121</v>
      </c>
      <c r="C73" s="29" t="s">
        <v>296</v>
      </c>
      <c r="D73" s="25" t="s">
        <v>47</v>
      </c>
      <c r="E73" s="30" t="s">
        <v>297</v>
      </c>
      <c r="F73" s="31" t="s">
        <v>137</v>
      </c>
      <c r="G73" s="32">
        <v>1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298</v>
      </c>
    </row>
    <row r="75" spans="1:5" ht="12.75">
      <c r="A75" s="36" t="s">
        <v>51</v>
      </c>
      <c r="E75" s="37" t="s">
        <v>299</v>
      </c>
    </row>
    <row r="76" spans="1:5" ht="51">
      <c r="A76" t="s">
        <v>53</v>
      </c>
      <c r="E76" s="35" t="s">
        <v>300</v>
      </c>
    </row>
    <row r="77" spans="1:16" ht="12.75">
      <c r="A77" s="25" t="s">
        <v>45</v>
      </c>
      <c r="B77" s="29" t="s">
        <v>125</v>
      </c>
      <c r="C77" s="29" t="s">
        <v>301</v>
      </c>
      <c r="D77" s="25" t="s">
        <v>273</v>
      </c>
      <c r="E77" s="30" t="s">
        <v>302</v>
      </c>
      <c r="F77" s="31" t="s">
        <v>137</v>
      </c>
      <c r="G77" s="32">
        <v>1</v>
      </c>
      <c r="H77" s="33">
        <v>0</v>
      </c>
      <c r="I77" s="33">
        <f>ROUND(ROUND(H77,2)*ROUND(G77,3),2)</f>
      </c>
      <c r="O77">
        <f>(I77*0)/100</f>
      </c>
      <c r="P77" t="s">
        <v>27</v>
      </c>
    </row>
    <row r="78" spans="1:5" ht="51">
      <c r="A78" s="34" t="s">
        <v>50</v>
      </c>
      <c r="E78" s="35" t="s">
        <v>303</v>
      </c>
    </row>
    <row r="79" spans="1:5" ht="12.75">
      <c r="A79" s="36" t="s">
        <v>51</v>
      </c>
      <c r="E79" s="37" t="s">
        <v>151</v>
      </c>
    </row>
    <row r="80" spans="1:5" ht="89.25">
      <c r="A80" t="s">
        <v>53</v>
      </c>
      <c r="E80" s="35" t="s">
        <v>304</v>
      </c>
    </row>
    <row r="81" spans="1:16" ht="12.75">
      <c r="A81" s="25" t="s">
        <v>45</v>
      </c>
      <c r="B81" s="29" t="s">
        <v>128</v>
      </c>
      <c r="C81" s="29" t="s">
        <v>301</v>
      </c>
      <c r="D81" s="25" t="s">
        <v>276</v>
      </c>
      <c r="E81" s="30" t="s">
        <v>302</v>
      </c>
      <c r="F81" s="31" t="s">
        <v>137</v>
      </c>
      <c r="G81" s="32">
        <v>1</v>
      </c>
      <c r="H81" s="33">
        <v>0</v>
      </c>
      <c r="I81" s="33">
        <f>ROUND(ROUND(H81,2)*ROUND(G81,3),2)</f>
      </c>
      <c r="O81">
        <f>(I81*0)/100</f>
      </c>
      <c r="P81" t="s">
        <v>27</v>
      </c>
    </row>
    <row r="82" spans="1:5" ht="25.5">
      <c r="A82" s="34" t="s">
        <v>50</v>
      </c>
      <c r="E82" s="35" t="s">
        <v>305</v>
      </c>
    </row>
    <row r="83" spans="1:5" ht="12.75">
      <c r="A83" s="36" t="s">
        <v>51</v>
      </c>
      <c r="E83" s="37" t="s">
        <v>151</v>
      </c>
    </row>
    <row r="84" spans="1:5" ht="89.25">
      <c r="A84" t="s">
        <v>53</v>
      </c>
      <c r="E84" s="35" t="s">
        <v>304</v>
      </c>
    </row>
    <row r="85" spans="1:16" ht="12.75">
      <c r="A85" s="25" t="s">
        <v>45</v>
      </c>
      <c r="B85" s="29" t="s">
        <v>134</v>
      </c>
      <c r="C85" s="29" t="s">
        <v>306</v>
      </c>
      <c r="D85" s="25" t="s">
        <v>60</v>
      </c>
      <c r="E85" s="30" t="s">
        <v>307</v>
      </c>
      <c r="F85" s="31" t="s">
        <v>149</v>
      </c>
      <c r="G85" s="32">
        <v>1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47</v>
      </c>
    </row>
    <row r="87" spans="1:5" ht="12.75">
      <c r="A87" s="36" t="s">
        <v>51</v>
      </c>
      <c r="E87" s="37" t="s">
        <v>151</v>
      </c>
    </row>
    <row r="88" spans="1:5" ht="25.5">
      <c r="A88" t="s">
        <v>53</v>
      </c>
      <c r="E88" s="35" t="s">
        <v>308</v>
      </c>
    </row>
    <row r="89" spans="1:18" ht="12.75" customHeight="1">
      <c r="A89" s="6" t="s">
        <v>43</v>
      </c>
      <c r="B89" s="6"/>
      <c r="C89" s="39" t="s">
        <v>29</v>
      </c>
      <c r="D89" s="6"/>
      <c r="E89" s="27" t="s">
        <v>64</v>
      </c>
      <c r="F89" s="6"/>
      <c r="G89" s="6"/>
      <c r="H89" s="6"/>
      <c r="I89" s="40">
        <f>0+Q89</f>
      </c>
      <c r="O89">
        <f>0+R89</f>
      </c>
      <c r="Q89">
        <f>0+I90+I94+I98+I102+I106+I110+I114+I118+I122+I126+I130+I134+I138+I142+I146</f>
      </c>
      <c r="R89">
        <f>0+O90+O94+O98+O102+O106+O110+O114+O118+O122+O126+O130+O134+O138+O142+O146</f>
      </c>
    </row>
    <row r="90" spans="1:16" ht="12.75">
      <c r="A90" s="25" t="s">
        <v>45</v>
      </c>
      <c r="B90" s="29" t="s">
        <v>216</v>
      </c>
      <c r="C90" s="29" t="s">
        <v>65</v>
      </c>
      <c r="D90" s="25" t="s">
        <v>47</v>
      </c>
      <c r="E90" s="30" t="s">
        <v>66</v>
      </c>
      <c r="F90" s="31" t="s">
        <v>67</v>
      </c>
      <c r="G90" s="32">
        <v>1010.856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68</v>
      </c>
    </row>
    <row r="92" spans="1:5" ht="38.25">
      <c r="A92" s="36" t="s">
        <v>51</v>
      </c>
      <c r="E92" s="37" t="s">
        <v>309</v>
      </c>
    </row>
    <row r="93" spans="1:5" ht="25.5">
      <c r="A93" t="s">
        <v>53</v>
      </c>
      <c r="E93" s="35" t="s">
        <v>70</v>
      </c>
    </row>
    <row r="94" spans="1:16" ht="12.75">
      <c r="A94" s="25" t="s">
        <v>45</v>
      </c>
      <c r="B94" s="29" t="s">
        <v>219</v>
      </c>
      <c r="C94" s="29" t="s">
        <v>71</v>
      </c>
      <c r="D94" s="25" t="s">
        <v>47</v>
      </c>
      <c r="E94" s="30" t="s">
        <v>72</v>
      </c>
      <c r="F94" s="31" t="s">
        <v>73</v>
      </c>
      <c r="G94" s="32">
        <v>25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47</v>
      </c>
    </row>
    <row r="96" spans="1:5" ht="12.75">
      <c r="A96" s="36" t="s">
        <v>51</v>
      </c>
      <c r="E96" s="37" t="s">
        <v>310</v>
      </c>
    </row>
    <row r="97" spans="1:5" ht="369.75">
      <c r="A97" t="s">
        <v>53</v>
      </c>
      <c r="E97" s="35" t="s">
        <v>75</v>
      </c>
    </row>
    <row r="98" spans="1:16" ht="12.75">
      <c r="A98" s="25" t="s">
        <v>45</v>
      </c>
      <c r="B98" s="29" t="s">
        <v>223</v>
      </c>
      <c r="C98" s="29" t="s">
        <v>76</v>
      </c>
      <c r="D98" s="25" t="s">
        <v>47</v>
      </c>
      <c r="E98" s="30" t="s">
        <v>77</v>
      </c>
      <c r="F98" s="31" t="s">
        <v>78</v>
      </c>
      <c r="G98" s="32">
        <v>4145.68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68</v>
      </c>
    </row>
    <row r="100" spans="1:5" ht="114.75">
      <c r="A100" s="36" t="s">
        <v>51</v>
      </c>
      <c r="E100" s="37" t="s">
        <v>311</v>
      </c>
    </row>
    <row r="101" spans="1:5" ht="25.5">
      <c r="A101" t="s">
        <v>53</v>
      </c>
      <c r="E101" s="35" t="s">
        <v>80</v>
      </c>
    </row>
    <row r="102" spans="1:16" ht="12.75">
      <c r="A102" s="25" t="s">
        <v>45</v>
      </c>
      <c r="B102" s="29" t="s">
        <v>227</v>
      </c>
      <c r="C102" s="29" t="s">
        <v>312</v>
      </c>
      <c r="D102" s="25" t="s">
        <v>47</v>
      </c>
      <c r="E102" s="30" t="s">
        <v>313</v>
      </c>
      <c r="F102" s="31" t="s">
        <v>73</v>
      </c>
      <c r="G102" s="32">
        <v>100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314</v>
      </c>
    </row>
    <row r="104" spans="1:5" ht="12.75">
      <c r="A104" s="36" t="s">
        <v>51</v>
      </c>
      <c r="E104" s="37" t="s">
        <v>315</v>
      </c>
    </row>
    <row r="105" spans="1:5" ht="306">
      <c r="A105" t="s">
        <v>53</v>
      </c>
      <c r="E105" s="35" t="s">
        <v>316</v>
      </c>
    </row>
    <row r="106" spans="1:16" ht="12.75">
      <c r="A106" s="25" t="s">
        <v>45</v>
      </c>
      <c r="B106" s="29" t="s">
        <v>230</v>
      </c>
      <c r="C106" s="29" t="s">
        <v>317</v>
      </c>
      <c r="D106" s="25" t="s">
        <v>47</v>
      </c>
      <c r="E106" s="30" t="s">
        <v>318</v>
      </c>
      <c r="F106" s="31" t="s">
        <v>237</v>
      </c>
      <c r="G106" s="32">
        <v>22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47</v>
      </c>
    </row>
    <row r="108" spans="1:5" ht="12.75">
      <c r="A108" s="36" t="s">
        <v>51</v>
      </c>
      <c r="E108" s="37" t="s">
        <v>319</v>
      </c>
    </row>
    <row r="109" spans="1:5" ht="63.75">
      <c r="A109" t="s">
        <v>53</v>
      </c>
      <c r="E109" s="35" t="s">
        <v>320</v>
      </c>
    </row>
    <row r="110" spans="1:16" ht="12.75">
      <c r="A110" s="25" t="s">
        <v>45</v>
      </c>
      <c r="B110" s="29" t="s">
        <v>234</v>
      </c>
      <c r="C110" s="29" t="s">
        <v>321</v>
      </c>
      <c r="D110" s="25" t="s">
        <v>47</v>
      </c>
      <c r="E110" s="30" t="s">
        <v>322</v>
      </c>
      <c r="F110" s="31" t="s">
        <v>73</v>
      </c>
      <c r="G110" s="32">
        <v>10.665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47</v>
      </c>
    </row>
    <row r="112" spans="1:5" ht="12.75">
      <c r="A112" s="36" t="s">
        <v>51</v>
      </c>
      <c r="E112" s="37" t="s">
        <v>323</v>
      </c>
    </row>
    <row r="113" spans="1:5" ht="318.75">
      <c r="A113" t="s">
        <v>53</v>
      </c>
      <c r="E113" s="35" t="s">
        <v>324</v>
      </c>
    </row>
    <row r="114" spans="1:16" ht="12.75">
      <c r="A114" s="25" t="s">
        <v>45</v>
      </c>
      <c r="B114" s="29" t="s">
        <v>240</v>
      </c>
      <c r="C114" s="29" t="s">
        <v>325</v>
      </c>
      <c r="D114" s="25" t="s">
        <v>47</v>
      </c>
      <c r="E114" s="30" t="s">
        <v>326</v>
      </c>
      <c r="F114" s="31" t="s">
        <v>73</v>
      </c>
      <c r="G114" s="32">
        <v>20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327</v>
      </c>
    </row>
    <row r="116" spans="1:5" ht="12.75">
      <c r="A116" s="36" t="s">
        <v>51</v>
      </c>
      <c r="E116" s="37" t="s">
        <v>328</v>
      </c>
    </row>
    <row r="117" spans="1:5" ht="267.75">
      <c r="A117" t="s">
        <v>53</v>
      </c>
      <c r="E117" s="35" t="s">
        <v>329</v>
      </c>
    </row>
    <row r="118" spans="1:16" ht="12.75">
      <c r="A118" s="25" t="s">
        <v>45</v>
      </c>
      <c r="B118" s="29" t="s">
        <v>244</v>
      </c>
      <c r="C118" s="29" t="s">
        <v>82</v>
      </c>
      <c r="D118" s="25" t="s">
        <v>47</v>
      </c>
      <c r="E118" s="30" t="s">
        <v>83</v>
      </c>
      <c r="F118" s="31" t="s">
        <v>73</v>
      </c>
      <c r="G118" s="32">
        <v>347.39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84</v>
      </c>
    </row>
    <row r="120" spans="1:5" ht="140.25">
      <c r="A120" s="36" t="s">
        <v>51</v>
      </c>
      <c r="E120" s="37" t="s">
        <v>330</v>
      </c>
    </row>
    <row r="121" spans="1:5" ht="191.25">
      <c r="A121" t="s">
        <v>53</v>
      </c>
      <c r="E121" s="35" t="s">
        <v>85</v>
      </c>
    </row>
    <row r="122" spans="1:16" ht="12.75">
      <c r="A122" s="25" t="s">
        <v>45</v>
      </c>
      <c r="B122" s="29" t="s">
        <v>331</v>
      </c>
      <c r="C122" s="29" t="s">
        <v>332</v>
      </c>
      <c r="D122" s="25" t="s">
        <v>47</v>
      </c>
      <c r="E122" s="30" t="s">
        <v>333</v>
      </c>
      <c r="F122" s="31" t="s">
        <v>73</v>
      </c>
      <c r="G122" s="32">
        <v>10.665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334</v>
      </c>
    </row>
    <row r="124" spans="1:5" ht="12.75">
      <c r="A124" s="36" t="s">
        <v>51</v>
      </c>
      <c r="E124" s="37" t="s">
        <v>335</v>
      </c>
    </row>
    <row r="125" spans="1:5" ht="229.5">
      <c r="A125" t="s">
        <v>53</v>
      </c>
      <c r="E125" s="35" t="s">
        <v>336</v>
      </c>
    </row>
    <row r="126" spans="1:16" ht="12.75">
      <c r="A126" s="25" t="s">
        <v>45</v>
      </c>
      <c r="B126" s="29" t="s">
        <v>337</v>
      </c>
      <c r="C126" s="29" t="s">
        <v>338</v>
      </c>
      <c r="D126" s="25" t="s">
        <v>47</v>
      </c>
      <c r="E126" s="30" t="s">
        <v>339</v>
      </c>
      <c r="F126" s="31" t="s">
        <v>73</v>
      </c>
      <c r="G126" s="32">
        <v>100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12.75">
      <c r="A127" s="34" t="s">
        <v>50</v>
      </c>
      <c r="E127" s="35" t="s">
        <v>47</v>
      </c>
    </row>
    <row r="128" spans="1:5" ht="12.75">
      <c r="A128" s="36" t="s">
        <v>51</v>
      </c>
      <c r="E128" s="37" t="s">
        <v>315</v>
      </c>
    </row>
    <row r="129" spans="1:5" ht="38.25">
      <c r="A129" t="s">
        <v>53</v>
      </c>
      <c r="E129" s="35" t="s">
        <v>340</v>
      </c>
    </row>
    <row r="130" spans="1:16" ht="12.75">
      <c r="A130" s="25" t="s">
        <v>45</v>
      </c>
      <c r="B130" s="29" t="s">
        <v>341</v>
      </c>
      <c r="C130" s="29" t="s">
        <v>342</v>
      </c>
      <c r="D130" s="25" t="s">
        <v>47</v>
      </c>
      <c r="E130" s="30" t="s">
        <v>343</v>
      </c>
      <c r="F130" s="31" t="s">
        <v>90</v>
      </c>
      <c r="G130" s="32">
        <v>300</v>
      </c>
      <c r="H130" s="33">
        <v>0</v>
      </c>
      <c r="I130" s="33">
        <f>ROUND(ROUND(H130,2)*ROUND(G130,3),2)</f>
      </c>
      <c r="O130">
        <f>(I130*21)/100</f>
      </c>
      <c r="P130" t="s">
        <v>23</v>
      </c>
    </row>
    <row r="131" spans="1:5" ht="12.75">
      <c r="A131" s="34" t="s">
        <v>50</v>
      </c>
      <c r="E131" s="35" t="s">
        <v>47</v>
      </c>
    </row>
    <row r="132" spans="1:5" ht="12.75">
      <c r="A132" s="36" t="s">
        <v>51</v>
      </c>
      <c r="E132" s="37" t="s">
        <v>344</v>
      </c>
    </row>
    <row r="133" spans="1:5" ht="25.5">
      <c r="A133" t="s">
        <v>53</v>
      </c>
      <c r="E133" s="35" t="s">
        <v>345</v>
      </c>
    </row>
    <row r="134" spans="1:16" ht="12.75">
      <c r="A134" s="25" t="s">
        <v>45</v>
      </c>
      <c r="B134" s="29" t="s">
        <v>346</v>
      </c>
      <c r="C134" s="29" t="s">
        <v>347</v>
      </c>
      <c r="D134" s="25" t="s">
        <v>47</v>
      </c>
      <c r="E134" s="30" t="s">
        <v>348</v>
      </c>
      <c r="F134" s="31" t="s">
        <v>90</v>
      </c>
      <c r="G134" s="32">
        <v>1500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25.5">
      <c r="A135" s="34" t="s">
        <v>50</v>
      </c>
      <c r="E135" s="35" t="s">
        <v>349</v>
      </c>
    </row>
    <row r="136" spans="1:5" ht="25.5">
      <c r="A136" s="36" t="s">
        <v>51</v>
      </c>
      <c r="E136" s="37" t="s">
        <v>350</v>
      </c>
    </row>
    <row r="137" spans="1:5" ht="38.25">
      <c r="A137" t="s">
        <v>53</v>
      </c>
      <c r="E137" s="35" t="s">
        <v>351</v>
      </c>
    </row>
    <row r="138" spans="1:16" ht="12.75">
      <c r="A138" s="25" t="s">
        <v>45</v>
      </c>
      <c r="B138" s="29" t="s">
        <v>352</v>
      </c>
      <c r="C138" s="29" t="s">
        <v>353</v>
      </c>
      <c r="D138" s="25" t="s">
        <v>47</v>
      </c>
      <c r="E138" s="30" t="s">
        <v>354</v>
      </c>
      <c r="F138" s="31" t="s">
        <v>90</v>
      </c>
      <c r="G138" s="32">
        <v>500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12.75">
      <c r="A139" s="34" t="s">
        <v>50</v>
      </c>
      <c r="E139" s="35" t="s">
        <v>355</v>
      </c>
    </row>
    <row r="140" spans="1:5" ht="12.75">
      <c r="A140" s="36" t="s">
        <v>51</v>
      </c>
      <c r="E140" s="37" t="s">
        <v>356</v>
      </c>
    </row>
    <row r="141" spans="1:5" ht="25.5">
      <c r="A141" t="s">
        <v>53</v>
      </c>
      <c r="E141" s="35" t="s">
        <v>357</v>
      </c>
    </row>
    <row r="142" spans="1:16" ht="12.75">
      <c r="A142" s="25" t="s">
        <v>45</v>
      </c>
      <c r="B142" s="29" t="s">
        <v>358</v>
      </c>
      <c r="C142" s="29" t="s">
        <v>359</v>
      </c>
      <c r="D142" s="25" t="s">
        <v>47</v>
      </c>
      <c r="E142" s="30" t="s">
        <v>360</v>
      </c>
      <c r="F142" s="31" t="s">
        <v>73</v>
      </c>
      <c r="G142" s="32">
        <v>6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12.75">
      <c r="A143" s="34" t="s">
        <v>50</v>
      </c>
      <c r="E143" s="35" t="s">
        <v>361</v>
      </c>
    </row>
    <row r="144" spans="1:5" ht="38.25">
      <c r="A144" s="36" t="s">
        <v>51</v>
      </c>
      <c r="E144" s="37" t="s">
        <v>362</v>
      </c>
    </row>
    <row r="145" spans="1:5" ht="38.25">
      <c r="A145" t="s">
        <v>53</v>
      </c>
      <c r="E145" s="35" t="s">
        <v>363</v>
      </c>
    </row>
    <row r="146" spans="1:16" ht="12.75">
      <c r="A146" s="25" t="s">
        <v>45</v>
      </c>
      <c r="B146" s="29" t="s">
        <v>364</v>
      </c>
      <c r="C146" s="29" t="s">
        <v>365</v>
      </c>
      <c r="D146" s="25" t="s">
        <v>47</v>
      </c>
      <c r="E146" s="30" t="s">
        <v>366</v>
      </c>
      <c r="F146" s="31" t="s">
        <v>73</v>
      </c>
      <c r="G146" s="32">
        <v>100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12.75">
      <c r="A147" s="34" t="s">
        <v>50</v>
      </c>
      <c r="E147" s="35" t="s">
        <v>367</v>
      </c>
    </row>
    <row r="148" spans="1:5" ht="12.75">
      <c r="A148" s="36" t="s">
        <v>51</v>
      </c>
      <c r="E148" s="37" t="s">
        <v>368</v>
      </c>
    </row>
    <row r="149" spans="1:5" ht="51">
      <c r="A149" t="s">
        <v>53</v>
      </c>
      <c r="E149" s="35" t="s">
        <v>369</v>
      </c>
    </row>
    <row r="150" spans="1:18" ht="12.75" customHeight="1">
      <c r="A150" s="6" t="s">
        <v>43</v>
      </c>
      <c r="B150" s="6"/>
      <c r="C150" s="39" t="s">
        <v>23</v>
      </c>
      <c r="D150" s="6"/>
      <c r="E150" s="27" t="s">
        <v>370</v>
      </c>
      <c r="F150" s="6"/>
      <c r="G150" s="6"/>
      <c r="H150" s="6"/>
      <c r="I150" s="40">
        <f>0+Q150</f>
      </c>
      <c r="O150">
        <f>0+R150</f>
      </c>
      <c r="Q150">
        <f>0+I151+I155</f>
      </c>
      <c r="R150">
        <f>0+O151+O155</f>
      </c>
    </row>
    <row r="151" spans="1:16" ht="12.75">
      <c r="A151" s="25" t="s">
        <v>45</v>
      </c>
      <c r="B151" s="29" t="s">
        <v>371</v>
      </c>
      <c r="C151" s="29" t="s">
        <v>372</v>
      </c>
      <c r="D151" s="25" t="s">
        <v>47</v>
      </c>
      <c r="E151" s="30" t="s">
        <v>373</v>
      </c>
      <c r="F151" s="31" t="s">
        <v>73</v>
      </c>
      <c r="G151" s="32">
        <v>0.367</v>
      </c>
      <c r="H151" s="33">
        <v>0</v>
      </c>
      <c r="I151" s="33">
        <f>ROUND(ROUND(H151,2)*ROUND(G151,3),2)</f>
      </c>
      <c r="O151">
        <f>(I151*21)/100</f>
      </c>
      <c r="P151" t="s">
        <v>23</v>
      </c>
    </row>
    <row r="152" spans="1:5" ht="25.5">
      <c r="A152" s="34" t="s">
        <v>50</v>
      </c>
      <c r="E152" s="35" t="s">
        <v>374</v>
      </c>
    </row>
    <row r="153" spans="1:5" ht="12.75">
      <c r="A153" s="36" t="s">
        <v>51</v>
      </c>
      <c r="E153" s="37" t="s">
        <v>375</v>
      </c>
    </row>
    <row r="154" spans="1:5" ht="51">
      <c r="A154" t="s">
        <v>53</v>
      </c>
      <c r="E154" s="35" t="s">
        <v>376</v>
      </c>
    </row>
    <row r="155" spans="1:16" ht="25.5">
      <c r="A155" s="25" t="s">
        <v>45</v>
      </c>
      <c r="B155" s="29" t="s">
        <v>377</v>
      </c>
      <c r="C155" s="29" t="s">
        <v>378</v>
      </c>
      <c r="D155" s="25" t="s">
        <v>379</v>
      </c>
      <c r="E155" s="30" t="s">
        <v>380</v>
      </c>
      <c r="F155" s="31" t="s">
        <v>137</v>
      </c>
      <c r="G155" s="32">
        <v>1400</v>
      </c>
      <c r="H155" s="33">
        <v>0</v>
      </c>
      <c r="I155" s="33">
        <f>ROUND(ROUND(H155,2)*ROUND(G155,3),2)</f>
      </c>
      <c r="O155">
        <f>(I155*21)/100</f>
      </c>
      <c r="P155" t="s">
        <v>23</v>
      </c>
    </row>
    <row r="156" spans="1:5" ht="12.75">
      <c r="A156" s="34" t="s">
        <v>50</v>
      </c>
      <c r="E156" s="35" t="s">
        <v>381</v>
      </c>
    </row>
    <row r="157" spans="1:5" ht="51">
      <c r="A157" s="36" t="s">
        <v>51</v>
      </c>
      <c r="E157" s="37" t="s">
        <v>382</v>
      </c>
    </row>
    <row r="158" spans="1:5" ht="63.75">
      <c r="A158" t="s">
        <v>53</v>
      </c>
      <c r="E158" s="35" t="s">
        <v>383</v>
      </c>
    </row>
    <row r="159" spans="1:18" ht="12.75" customHeight="1">
      <c r="A159" s="6" t="s">
        <v>43</v>
      </c>
      <c r="B159" s="6"/>
      <c r="C159" s="39" t="s">
        <v>22</v>
      </c>
      <c r="D159" s="6"/>
      <c r="E159" s="27" t="s">
        <v>384</v>
      </c>
      <c r="F159" s="6"/>
      <c r="G159" s="6"/>
      <c r="H159" s="6"/>
      <c r="I159" s="40">
        <f>0+Q159</f>
      </c>
      <c r="O159">
        <f>0+R159</f>
      </c>
      <c r="Q159">
        <f>0+I160+I164+I168+I172+I176+I180+I184</f>
      </c>
      <c r="R159">
        <f>0+O160+O164+O168+O172+O176+O180+O184</f>
      </c>
    </row>
    <row r="160" spans="1:16" ht="12.75">
      <c r="A160" s="25" t="s">
        <v>45</v>
      </c>
      <c r="B160" s="29" t="s">
        <v>385</v>
      </c>
      <c r="C160" s="29" t="s">
        <v>386</v>
      </c>
      <c r="D160" s="25" t="s">
        <v>47</v>
      </c>
      <c r="E160" s="30" t="s">
        <v>387</v>
      </c>
      <c r="F160" s="31" t="s">
        <v>388</v>
      </c>
      <c r="G160" s="32">
        <v>600</v>
      </c>
      <c r="H160" s="33">
        <v>0</v>
      </c>
      <c r="I160" s="33">
        <f>ROUND(ROUND(H160,2)*ROUND(G160,3),2)</f>
      </c>
      <c r="O160">
        <f>(I160*21)/100</f>
      </c>
      <c r="P160" t="s">
        <v>23</v>
      </c>
    </row>
    <row r="161" spans="1:5" ht="25.5">
      <c r="A161" s="34" t="s">
        <v>50</v>
      </c>
      <c r="E161" s="35" t="s">
        <v>389</v>
      </c>
    </row>
    <row r="162" spans="1:5" ht="12.75">
      <c r="A162" s="36" t="s">
        <v>51</v>
      </c>
      <c r="E162" s="37" t="s">
        <v>390</v>
      </c>
    </row>
    <row r="163" spans="1:5" ht="25.5">
      <c r="A163" t="s">
        <v>53</v>
      </c>
      <c r="E163" s="35" t="s">
        <v>391</v>
      </c>
    </row>
    <row r="164" spans="1:16" ht="12.75">
      <c r="A164" s="25" t="s">
        <v>45</v>
      </c>
      <c r="B164" s="29" t="s">
        <v>392</v>
      </c>
      <c r="C164" s="29" t="s">
        <v>393</v>
      </c>
      <c r="D164" s="25" t="s">
        <v>47</v>
      </c>
      <c r="E164" s="30" t="s">
        <v>394</v>
      </c>
      <c r="F164" s="31" t="s">
        <v>73</v>
      </c>
      <c r="G164" s="32">
        <v>17.394</v>
      </c>
      <c r="H164" s="33">
        <v>0</v>
      </c>
      <c r="I164" s="33">
        <f>ROUND(ROUND(H164,2)*ROUND(G164,3),2)</f>
      </c>
      <c r="O164">
        <f>(I164*21)/100</f>
      </c>
      <c r="P164" t="s">
        <v>23</v>
      </c>
    </row>
    <row r="165" spans="1:5" ht="12.75">
      <c r="A165" s="34" t="s">
        <v>50</v>
      </c>
      <c r="E165" s="35" t="s">
        <v>47</v>
      </c>
    </row>
    <row r="166" spans="1:5" ht="12.75">
      <c r="A166" s="36" t="s">
        <v>51</v>
      </c>
      <c r="E166" s="37" t="s">
        <v>395</v>
      </c>
    </row>
    <row r="167" spans="1:5" ht="382.5">
      <c r="A167" t="s">
        <v>53</v>
      </c>
      <c r="E167" s="35" t="s">
        <v>396</v>
      </c>
    </row>
    <row r="168" spans="1:16" ht="12.75">
      <c r="A168" s="25" t="s">
        <v>45</v>
      </c>
      <c r="B168" s="29" t="s">
        <v>397</v>
      </c>
      <c r="C168" s="29" t="s">
        <v>398</v>
      </c>
      <c r="D168" s="25" t="s">
        <v>47</v>
      </c>
      <c r="E168" s="30" t="s">
        <v>399</v>
      </c>
      <c r="F168" s="31" t="s">
        <v>49</v>
      </c>
      <c r="G168" s="32">
        <v>2.297</v>
      </c>
      <c r="H168" s="33">
        <v>0</v>
      </c>
      <c r="I168" s="33">
        <f>ROUND(ROUND(H168,2)*ROUND(G168,3),2)</f>
      </c>
      <c r="O168">
        <f>(I168*21)/100</f>
      </c>
      <c r="P168" t="s">
        <v>23</v>
      </c>
    </row>
    <row r="169" spans="1:5" ht="12.75">
      <c r="A169" s="34" t="s">
        <v>50</v>
      </c>
      <c r="E169" s="35" t="s">
        <v>47</v>
      </c>
    </row>
    <row r="170" spans="1:5" ht="12.75">
      <c r="A170" s="36" t="s">
        <v>51</v>
      </c>
      <c r="E170" s="37" t="s">
        <v>400</v>
      </c>
    </row>
    <row r="171" spans="1:5" ht="242.25">
      <c r="A171" t="s">
        <v>53</v>
      </c>
      <c r="E171" s="35" t="s">
        <v>401</v>
      </c>
    </row>
    <row r="172" spans="1:16" ht="12.75">
      <c r="A172" s="25" t="s">
        <v>45</v>
      </c>
      <c r="B172" s="29" t="s">
        <v>402</v>
      </c>
      <c r="C172" s="29" t="s">
        <v>403</v>
      </c>
      <c r="D172" s="25" t="s">
        <v>47</v>
      </c>
      <c r="E172" s="30" t="s">
        <v>404</v>
      </c>
      <c r="F172" s="31" t="s">
        <v>73</v>
      </c>
      <c r="G172" s="32">
        <v>57.633</v>
      </c>
      <c r="H172" s="33">
        <v>0</v>
      </c>
      <c r="I172" s="33">
        <f>ROUND(ROUND(H172,2)*ROUND(G172,3),2)</f>
      </c>
      <c r="O172">
        <f>(I172*21)/100</f>
      </c>
      <c r="P172" t="s">
        <v>23</v>
      </c>
    </row>
    <row r="173" spans="1:5" ht="12.75">
      <c r="A173" s="34" t="s">
        <v>50</v>
      </c>
      <c r="E173" s="35" t="s">
        <v>405</v>
      </c>
    </row>
    <row r="174" spans="1:5" ht="76.5">
      <c r="A174" s="36" t="s">
        <v>51</v>
      </c>
      <c r="E174" s="37" t="s">
        <v>406</v>
      </c>
    </row>
    <row r="175" spans="1:5" ht="369.75">
      <c r="A175" t="s">
        <v>53</v>
      </c>
      <c r="E175" s="35" t="s">
        <v>407</v>
      </c>
    </row>
    <row r="176" spans="1:16" ht="12.75">
      <c r="A176" s="25" t="s">
        <v>45</v>
      </c>
      <c r="B176" s="29" t="s">
        <v>408</v>
      </c>
      <c r="C176" s="29" t="s">
        <v>409</v>
      </c>
      <c r="D176" s="25" t="s">
        <v>47</v>
      </c>
      <c r="E176" s="30" t="s">
        <v>410</v>
      </c>
      <c r="F176" s="31" t="s">
        <v>49</v>
      </c>
      <c r="G176" s="32">
        <v>9.203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12.75">
      <c r="A177" s="34" t="s">
        <v>50</v>
      </c>
      <c r="E177" s="35" t="s">
        <v>411</v>
      </c>
    </row>
    <row r="178" spans="1:5" ht="38.25">
      <c r="A178" s="36" t="s">
        <v>51</v>
      </c>
      <c r="E178" s="37" t="s">
        <v>412</v>
      </c>
    </row>
    <row r="179" spans="1:5" ht="267.75">
      <c r="A179" t="s">
        <v>53</v>
      </c>
      <c r="E179" s="35" t="s">
        <v>413</v>
      </c>
    </row>
    <row r="180" spans="1:16" ht="12.75">
      <c r="A180" s="25" t="s">
        <v>45</v>
      </c>
      <c r="B180" s="29" t="s">
        <v>414</v>
      </c>
      <c r="C180" s="29" t="s">
        <v>415</v>
      </c>
      <c r="D180" s="25" t="s">
        <v>47</v>
      </c>
      <c r="E180" s="30" t="s">
        <v>416</v>
      </c>
      <c r="F180" s="31" t="s">
        <v>73</v>
      </c>
      <c r="G180" s="32">
        <v>46.416</v>
      </c>
      <c r="H180" s="33">
        <v>0</v>
      </c>
      <c r="I180" s="33">
        <f>ROUND(ROUND(H180,2)*ROUND(G180,3),2)</f>
      </c>
      <c r="O180">
        <f>(I180*21)/100</f>
      </c>
      <c r="P180" t="s">
        <v>23</v>
      </c>
    </row>
    <row r="181" spans="1:5" ht="12.75">
      <c r="A181" s="34" t="s">
        <v>50</v>
      </c>
      <c r="E181" s="35" t="s">
        <v>417</v>
      </c>
    </row>
    <row r="182" spans="1:5" ht="38.25">
      <c r="A182" s="36" t="s">
        <v>51</v>
      </c>
      <c r="E182" s="37" t="s">
        <v>418</v>
      </c>
    </row>
    <row r="183" spans="1:5" ht="369.75">
      <c r="A183" t="s">
        <v>53</v>
      </c>
      <c r="E183" s="35" t="s">
        <v>407</v>
      </c>
    </row>
    <row r="184" spans="1:16" ht="12.75">
      <c r="A184" s="25" t="s">
        <v>45</v>
      </c>
      <c r="B184" s="29" t="s">
        <v>419</v>
      </c>
      <c r="C184" s="29" t="s">
        <v>420</v>
      </c>
      <c r="D184" s="25" t="s">
        <v>47</v>
      </c>
      <c r="E184" s="30" t="s">
        <v>421</v>
      </c>
      <c r="F184" s="31" t="s">
        <v>49</v>
      </c>
      <c r="G184" s="32">
        <v>2.186</v>
      </c>
      <c r="H184" s="33">
        <v>0</v>
      </c>
      <c r="I184" s="33">
        <f>ROUND(ROUND(H184,2)*ROUND(G184,3),2)</f>
      </c>
      <c r="O184">
        <f>(I184*21)/100</f>
      </c>
      <c r="P184" t="s">
        <v>23</v>
      </c>
    </row>
    <row r="185" spans="1:5" ht="12.75">
      <c r="A185" s="34" t="s">
        <v>50</v>
      </c>
      <c r="E185" s="35" t="s">
        <v>422</v>
      </c>
    </row>
    <row r="186" spans="1:5" ht="12.75">
      <c r="A186" s="36" t="s">
        <v>51</v>
      </c>
      <c r="E186" s="37" t="s">
        <v>423</v>
      </c>
    </row>
    <row r="187" spans="1:5" ht="267.75">
      <c r="A187" t="s">
        <v>53</v>
      </c>
      <c r="E187" s="35" t="s">
        <v>413</v>
      </c>
    </row>
    <row r="188" spans="1:18" ht="12.75" customHeight="1">
      <c r="A188" s="6" t="s">
        <v>43</v>
      </c>
      <c r="B188" s="6"/>
      <c r="C188" s="39" t="s">
        <v>33</v>
      </c>
      <c r="D188" s="6"/>
      <c r="E188" s="27" t="s">
        <v>424</v>
      </c>
      <c r="F188" s="6"/>
      <c r="G188" s="6"/>
      <c r="H188" s="6"/>
      <c r="I188" s="40">
        <f>0+Q188</f>
      </c>
      <c r="O188">
        <f>0+R188</f>
      </c>
      <c r="Q188">
        <f>0+I189+I193+I197+I201+I205+I209+I213+I217+I221+I225+I229+I233+I237+I241</f>
      </c>
      <c r="R188">
        <f>0+O189+O193+O197+O201+O205+O209+O213+O217+O221+O225+O229+O233+O237+O241</f>
      </c>
    </row>
    <row r="189" spans="1:16" ht="12.75">
      <c r="A189" s="25" t="s">
        <v>45</v>
      </c>
      <c r="B189" s="29" t="s">
        <v>425</v>
      </c>
      <c r="C189" s="29" t="s">
        <v>426</v>
      </c>
      <c r="D189" s="25" t="s">
        <v>47</v>
      </c>
      <c r="E189" s="30" t="s">
        <v>427</v>
      </c>
      <c r="F189" s="31" t="s">
        <v>73</v>
      </c>
      <c r="G189" s="32">
        <v>25.2</v>
      </c>
      <c r="H189" s="33">
        <v>0</v>
      </c>
      <c r="I189" s="33">
        <f>ROUND(ROUND(H189,2)*ROUND(G189,3),2)</f>
      </c>
      <c r="O189">
        <f>(I189*21)/100</f>
      </c>
      <c r="P189" t="s">
        <v>23</v>
      </c>
    </row>
    <row r="190" spans="1:5" ht="12.75">
      <c r="A190" s="34" t="s">
        <v>50</v>
      </c>
      <c r="E190" s="35" t="s">
        <v>47</v>
      </c>
    </row>
    <row r="191" spans="1:5" ht="38.25">
      <c r="A191" s="36" t="s">
        <v>51</v>
      </c>
      <c r="E191" s="37" t="s">
        <v>428</v>
      </c>
    </row>
    <row r="192" spans="1:5" ht="369.75">
      <c r="A192" t="s">
        <v>53</v>
      </c>
      <c r="E192" s="35" t="s">
        <v>429</v>
      </c>
    </row>
    <row r="193" spans="1:16" ht="12.75">
      <c r="A193" s="25" t="s">
        <v>45</v>
      </c>
      <c r="B193" s="29" t="s">
        <v>430</v>
      </c>
      <c r="C193" s="29" t="s">
        <v>431</v>
      </c>
      <c r="D193" s="25" t="s">
        <v>47</v>
      </c>
      <c r="E193" s="30" t="s">
        <v>432</v>
      </c>
      <c r="F193" s="31" t="s">
        <v>49</v>
      </c>
      <c r="G193" s="32">
        <v>3.142</v>
      </c>
      <c r="H193" s="33">
        <v>0</v>
      </c>
      <c r="I193" s="33">
        <f>ROUND(ROUND(H193,2)*ROUND(G193,3),2)</f>
      </c>
      <c r="O193">
        <f>(I193*21)/100</f>
      </c>
      <c r="P193" t="s">
        <v>23</v>
      </c>
    </row>
    <row r="194" spans="1:5" ht="12.75">
      <c r="A194" s="34" t="s">
        <v>50</v>
      </c>
      <c r="E194" s="35" t="s">
        <v>47</v>
      </c>
    </row>
    <row r="195" spans="1:5" ht="38.25">
      <c r="A195" s="36" t="s">
        <v>51</v>
      </c>
      <c r="E195" s="37" t="s">
        <v>433</v>
      </c>
    </row>
    <row r="196" spans="1:5" ht="267.75">
      <c r="A196" t="s">
        <v>53</v>
      </c>
      <c r="E196" s="35" t="s">
        <v>413</v>
      </c>
    </row>
    <row r="197" spans="1:16" ht="12.75">
      <c r="A197" s="25" t="s">
        <v>45</v>
      </c>
      <c r="B197" s="29" t="s">
        <v>434</v>
      </c>
      <c r="C197" s="29" t="s">
        <v>435</v>
      </c>
      <c r="D197" s="25" t="s">
        <v>47</v>
      </c>
      <c r="E197" s="30" t="s">
        <v>436</v>
      </c>
      <c r="F197" s="31" t="s">
        <v>73</v>
      </c>
      <c r="G197" s="32">
        <v>28.64</v>
      </c>
      <c r="H197" s="33">
        <v>0</v>
      </c>
      <c r="I197" s="33">
        <f>ROUND(ROUND(H197,2)*ROUND(G197,3),2)</f>
      </c>
      <c r="O197">
        <f>(I197*21)/100</f>
      </c>
      <c r="P197" t="s">
        <v>23</v>
      </c>
    </row>
    <row r="198" spans="1:5" ht="12.75">
      <c r="A198" s="34" t="s">
        <v>50</v>
      </c>
      <c r="E198" s="35" t="s">
        <v>47</v>
      </c>
    </row>
    <row r="199" spans="1:5" ht="38.25">
      <c r="A199" s="36" t="s">
        <v>51</v>
      </c>
      <c r="E199" s="37" t="s">
        <v>437</v>
      </c>
    </row>
    <row r="200" spans="1:5" ht="369.75">
      <c r="A200" t="s">
        <v>53</v>
      </c>
      <c r="E200" s="35" t="s">
        <v>429</v>
      </c>
    </row>
    <row r="201" spans="1:16" ht="12.75">
      <c r="A201" s="25" t="s">
        <v>45</v>
      </c>
      <c r="B201" s="29" t="s">
        <v>438</v>
      </c>
      <c r="C201" s="29" t="s">
        <v>439</v>
      </c>
      <c r="D201" s="25" t="s">
        <v>47</v>
      </c>
      <c r="E201" s="30" t="s">
        <v>440</v>
      </c>
      <c r="F201" s="31" t="s">
        <v>49</v>
      </c>
      <c r="G201" s="32">
        <v>2.788</v>
      </c>
      <c r="H201" s="33">
        <v>0</v>
      </c>
      <c r="I201" s="33">
        <f>ROUND(ROUND(H201,2)*ROUND(G201,3),2)</f>
      </c>
      <c r="O201">
        <f>(I201*21)/100</f>
      </c>
      <c r="P201" t="s">
        <v>23</v>
      </c>
    </row>
    <row r="202" spans="1:5" ht="12.75">
      <c r="A202" s="34" t="s">
        <v>50</v>
      </c>
      <c r="E202" s="35" t="s">
        <v>47</v>
      </c>
    </row>
    <row r="203" spans="1:5" ht="12.75">
      <c r="A203" s="36" t="s">
        <v>51</v>
      </c>
      <c r="E203" s="37" t="s">
        <v>441</v>
      </c>
    </row>
    <row r="204" spans="1:5" ht="267.75">
      <c r="A204" t="s">
        <v>53</v>
      </c>
      <c r="E204" s="35" t="s">
        <v>442</v>
      </c>
    </row>
    <row r="205" spans="1:16" ht="12.75">
      <c r="A205" s="25" t="s">
        <v>45</v>
      </c>
      <c r="B205" s="29" t="s">
        <v>443</v>
      </c>
      <c r="C205" s="29" t="s">
        <v>444</v>
      </c>
      <c r="D205" s="25" t="s">
        <v>60</v>
      </c>
      <c r="E205" s="30" t="s">
        <v>445</v>
      </c>
      <c r="F205" s="31" t="s">
        <v>149</v>
      </c>
      <c r="G205" s="32">
        <v>1</v>
      </c>
      <c r="H205" s="33">
        <v>0</v>
      </c>
      <c r="I205" s="33">
        <f>ROUND(ROUND(H205,2)*ROUND(G205,3),2)</f>
      </c>
      <c r="O205">
        <f>(I205*21)/100</f>
      </c>
      <c r="P205" t="s">
        <v>23</v>
      </c>
    </row>
    <row r="206" spans="1:5" ht="12.75">
      <c r="A206" s="34" t="s">
        <v>50</v>
      </c>
      <c r="E206" s="35" t="s">
        <v>446</v>
      </c>
    </row>
    <row r="207" spans="1:5" ht="12.75">
      <c r="A207" s="36" t="s">
        <v>51</v>
      </c>
      <c r="E207" s="37" t="s">
        <v>47</v>
      </c>
    </row>
    <row r="208" spans="1:5" ht="229.5">
      <c r="A208" t="s">
        <v>53</v>
      </c>
      <c r="E208" s="35" t="s">
        <v>447</v>
      </c>
    </row>
    <row r="209" spans="1:16" ht="12.75">
      <c r="A209" s="25" t="s">
        <v>45</v>
      </c>
      <c r="B209" s="29" t="s">
        <v>448</v>
      </c>
      <c r="C209" s="29" t="s">
        <v>449</v>
      </c>
      <c r="D209" s="25" t="s">
        <v>47</v>
      </c>
      <c r="E209" s="30" t="s">
        <v>450</v>
      </c>
      <c r="F209" s="31" t="s">
        <v>73</v>
      </c>
      <c r="G209" s="32">
        <v>5.063</v>
      </c>
      <c r="H209" s="33">
        <v>0</v>
      </c>
      <c r="I209" s="33">
        <f>ROUND(ROUND(H209,2)*ROUND(G209,3),2)</f>
      </c>
      <c r="O209">
        <f>(I209*21)/100</f>
      </c>
      <c r="P209" t="s">
        <v>23</v>
      </c>
    </row>
    <row r="210" spans="1:5" ht="12.75">
      <c r="A210" s="34" t="s">
        <v>50</v>
      </c>
      <c r="E210" s="35" t="s">
        <v>47</v>
      </c>
    </row>
    <row r="211" spans="1:5" ht="12.75">
      <c r="A211" s="36" t="s">
        <v>51</v>
      </c>
      <c r="E211" s="37" t="s">
        <v>451</v>
      </c>
    </row>
    <row r="212" spans="1:5" ht="229.5">
      <c r="A212" t="s">
        <v>53</v>
      </c>
      <c r="E212" s="35" t="s">
        <v>452</v>
      </c>
    </row>
    <row r="213" spans="1:16" ht="12.75">
      <c r="A213" s="25" t="s">
        <v>45</v>
      </c>
      <c r="B213" s="29" t="s">
        <v>453</v>
      </c>
      <c r="C213" s="29" t="s">
        <v>454</v>
      </c>
      <c r="D213" s="25" t="s">
        <v>47</v>
      </c>
      <c r="E213" s="30" t="s">
        <v>455</v>
      </c>
      <c r="F213" s="31" t="s">
        <v>73</v>
      </c>
      <c r="G213" s="32">
        <v>9.017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47</v>
      </c>
    </row>
    <row r="215" spans="1:5" ht="12.75">
      <c r="A215" s="36" t="s">
        <v>51</v>
      </c>
      <c r="E215" s="37" t="s">
        <v>456</v>
      </c>
    </row>
    <row r="216" spans="1:5" ht="369.75">
      <c r="A216" t="s">
        <v>53</v>
      </c>
      <c r="E216" s="35" t="s">
        <v>429</v>
      </c>
    </row>
    <row r="217" spans="1:16" ht="12.75">
      <c r="A217" s="25" t="s">
        <v>45</v>
      </c>
      <c r="B217" s="29" t="s">
        <v>457</v>
      </c>
      <c r="C217" s="29" t="s">
        <v>458</v>
      </c>
      <c r="D217" s="25" t="s">
        <v>47</v>
      </c>
      <c r="E217" s="30" t="s">
        <v>459</v>
      </c>
      <c r="F217" s="31" t="s">
        <v>73</v>
      </c>
      <c r="G217" s="32">
        <v>17.305</v>
      </c>
      <c r="H217" s="33">
        <v>0</v>
      </c>
      <c r="I217" s="33">
        <f>ROUND(ROUND(H217,2)*ROUND(G217,3),2)</f>
      </c>
      <c r="O217">
        <f>(I217*21)/100</f>
      </c>
      <c r="P217" t="s">
        <v>23</v>
      </c>
    </row>
    <row r="218" spans="1:5" ht="12.75">
      <c r="A218" s="34" t="s">
        <v>50</v>
      </c>
      <c r="E218" s="35" t="s">
        <v>47</v>
      </c>
    </row>
    <row r="219" spans="1:5" ht="12.75">
      <c r="A219" s="36" t="s">
        <v>51</v>
      </c>
      <c r="E219" s="37" t="s">
        <v>460</v>
      </c>
    </row>
    <row r="220" spans="1:5" ht="369.75">
      <c r="A220" t="s">
        <v>53</v>
      </c>
      <c r="E220" s="35" t="s">
        <v>429</v>
      </c>
    </row>
    <row r="221" spans="1:16" ht="12.75">
      <c r="A221" s="25" t="s">
        <v>45</v>
      </c>
      <c r="B221" s="29" t="s">
        <v>461</v>
      </c>
      <c r="C221" s="29" t="s">
        <v>462</v>
      </c>
      <c r="D221" s="25" t="s">
        <v>29</v>
      </c>
      <c r="E221" s="30" t="s">
        <v>463</v>
      </c>
      <c r="F221" s="31" t="s">
        <v>73</v>
      </c>
      <c r="G221" s="32">
        <v>4.694</v>
      </c>
      <c r="H221" s="33">
        <v>0</v>
      </c>
      <c r="I221" s="33">
        <f>ROUND(ROUND(H221,2)*ROUND(G221,3),2)</f>
      </c>
      <c r="O221">
        <f>(I221*21)/100</f>
      </c>
      <c r="P221" t="s">
        <v>23</v>
      </c>
    </row>
    <row r="222" spans="1:5" ht="12.75">
      <c r="A222" s="34" t="s">
        <v>50</v>
      </c>
      <c r="E222" s="35" t="s">
        <v>47</v>
      </c>
    </row>
    <row r="223" spans="1:5" ht="51">
      <c r="A223" s="36" t="s">
        <v>51</v>
      </c>
      <c r="E223" s="37" t="s">
        <v>464</v>
      </c>
    </row>
    <row r="224" spans="1:5" ht="369.75">
      <c r="A224" t="s">
        <v>53</v>
      </c>
      <c r="E224" s="35" t="s">
        <v>429</v>
      </c>
    </row>
    <row r="225" spans="1:16" ht="12.75">
      <c r="A225" s="25" t="s">
        <v>45</v>
      </c>
      <c r="B225" s="29" t="s">
        <v>465</v>
      </c>
      <c r="C225" s="29" t="s">
        <v>462</v>
      </c>
      <c r="D225" s="25" t="s">
        <v>23</v>
      </c>
      <c r="E225" s="30" t="s">
        <v>463</v>
      </c>
      <c r="F225" s="31" t="s">
        <v>73</v>
      </c>
      <c r="G225" s="32">
        <v>17.075</v>
      </c>
      <c r="H225" s="33">
        <v>0</v>
      </c>
      <c r="I225" s="33">
        <f>ROUND(ROUND(H225,2)*ROUND(G225,3),2)</f>
      </c>
      <c r="O225">
        <f>(I225*21)/100</f>
      </c>
      <c r="P225" t="s">
        <v>23</v>
      </c>
    </row>
    <row r="226" spans="1:5" ht="12.75">
      <c r="A226" s="34" t="s">
        <v>50</v>
      </c>
      <c r="E226" s="35" t="s">
        <v>47</v>
      </c>
    </row>
    <row r="227" spans="1:5" ht="38.25">
      <c r="A227" s="36" t="s">
        <v>51</v>
      </c>
      <c r="E227" s="37" t="s">
        <v>466</v>
      </c>
    </row>
    <row r="228" spans="1:5" ht="369.75">
      <c r="A228" t="s">
        <v>53</v>
      </c>
      <c r="E228" s="35" t="s">
        <v>429</v>
      </c>
    </row>
    <row r="229" spans="1:16" ht="12.75">
      <c r="A229" s="25" t="s">
        <v>45</v>
      </c>
      <c r="B229" s="29" t="s">
        <v>467</v>
      </c>
      <c r="C229" s="29" t="s">
        <v>468</v>
      </c>
      <c r="D229" s="25" t="s">
        <v>47</v>
      </c>
      <c r="E229" s="30" t="s">
        <v>469</v>
      </c>
      <c r="F229" s="31" t="s">
        <v>73</v>
      </c>
      <c r="G229" s="32">
        <v>12.012</v>
      </c>
      <c r="H229" s="33">
        <v>0</v>
      </c>
      <c r="I229" s="33">
        <f>ROUND(ROUND(H229,2)*ROUND(G229,3),2)</f>
      </c>
      <c r="O229">
        <f>(I229*21)/100</f>
      </c>
      <c r="P229" t="s">
        <v>23</v>
      </c>
    </row>
    <row r="230" spans="1:5" ht="12.75">
      <c r="A230" s="34" t="s">
        <v>50</v>
      </c>
      <c r="E230" s="35" t="s">
        <v>47</v>
      </c>
    </row>
    <row r="231" spans="1:5" ht="12.75">
      <c r="A231" s="36" t="s">
        <v>51</v>
      </c>
      <c r="E231" s="37" t="s">
        <v>470</v>
      </c>
    </row>
    <row r="232" spans="1:5" ht="38.25">
      <c r="A232" t="s">
        <v>53</v>
      </c>
      <c r="E232" s="35" t="s">
        <v>471</v>
      </c>
    </row>
    <row r="233" spans="1:16" ht="12.75">
      <c r="A233" s="25" t="s">
        <v>45</v>
      </c>
      <c r="B233" s="29" t="s">
        <v>472</v>
      </c>
      <c r="C233" s="29" t="s">
        <v>473</v>
      </c>
      <c r="D233" s="25" t="s">
        <v>29</v>
      </c>
      <c r="E233" s="30" t="s">
        <v>474</v>
      </c>
      <c r="F233" s="31" t="s">
        <v>73</v>
      </c>
      <c r="G233" s="32">
        <v>107.818</v>
      </c>
      <c r="H233" s="33">
        <v>0</v>
      </c>
      <c r="I233" s="33">
        <f>ROUND(ROUND(H233,2)*ROUND(G233,3),2)</f>
      </c>
      <c r="O233">
        <f>(I233*21)/100</f>
      </c>
      <c r="P233" t="s">
        <v>23</v>
      </c>
    </row>
    <row r="234" spans="1:5" ht="12.75">
      <c r="A234" s="34" t="s">
        <v>50</v>
      </c>
      <c r="E234" s="35" t="s">
        <v>475</v>
      </c>
    </row>
    <row r="235" spans="1:5" ht="38.25">
      <c r="A235" s="36" t="s">
        <v>51</v>
      </c>
      <c r="E235" s="37" t="s">
        <v>476</v>
      </c>
    </row>
    <row r="236" spans="1:5" ht="38.25">
      <c r="A236" t="s">
        <v>53</v>
      </c>
      <c r="E236" s="35" t="s">
        <v>471</v>
      </c>
    </row>
    <row r="237" spans="1:16" ht="12.75">
      <c r="A237" s="25" t="s">
        <v>45</v>
      </c>
      <c r="B237" s="29" t="s">
        <v>477</v>
      </c>
      <c r="C237" s="29" t="s">
        <v>473</v>
      </c>
      <c r="D237" s="25" t="s">
        <v>23</v>
      </c>
      <c r="E237" s="30" t="s">
        <v>474</v>
      </c>
      <c r="F237" s="31" t="s">
        <v>73</v>
      </c>
      <c r="G237" s="32">
        <v>20.575</v>
      </c>
      <c r="H237" s="33">
        <v>0</v>
      </c>
      <c r="I237" s="33">
        <f>ROUND(ROUND(H237,2)*ROUND(G237,3),2)</f>
      </c>
      <c r="O237">
        <f>(I237*21)/100</f>
      </c>
      <c r="P237" t="s">
        <v>23</v>
      </c>
    </row>
    <row r="238" spans="1:5" ht="12.75">
      <c r="A238" s="34" t="s">
        <v>50</v>
      </c>
      <c r="E238" s="35" t="s">
        <v>478</v>
      </c>
    </row>
    <row r="239" spans="1:5" ht="38.25">
      <c r="A239" s="36" t="s">
        <v>51</v>
      </c>
      <c r="E239" s="37" t="s">
        <v>479</v>
      </c>
    </row>
    <row r="240" spans="1:5" ht="38.25">
      <c r="A240" t="s">
        <v>53</v>
      </c>
      <c r="E240" s="35" t="s">
        <v>471</v>
      </c>
    </row>
    <row r="241" spans="1:16" ht="12.75">
      <c r="A241" s="25" t="s">
        <v>45</v>
      </c>
      <c r="B241" s="29" t="s">
        <v>480</v>
      </c>
      <c r="C241" s="29" t="s">
        <v>481</v>
      </c>
      <c r="D241" s="25" t="s">
        <v>47</v>
      </c>
      <c r="E241" s="30" t="s">
        <v>482</v>
      </c>
      <c r="F241" s="31" t="s">
        <v>73</v>
      </c>
      <c r="G241" s="32">
        <v>24.024</v>
      </c>
      <c r="H241" s="33">
        <v>0</v>
      </c>
      <c r="I241" s="33">
        <f>ROUND(ROUND(H241,2)*ROUND(G241,3),2)</f>
      </c>
      <c r="O241">
        <f>(I241*21)/100</f>
      </c>
      <c r="P241" t="s">
        <v>23</v>
      </c>
    </row>
    <row r="242" spans="1:5" ht="12.75">
      <c r="A242" s="34" t="s">
        <v>50</v>
      </c>
      <c r="E242" s="35" t="s">
        <v>47</v>
      </c>
    </row>
    <row r="243" spans="1:5" ht="12.75">
      <c r="A243" s="36" t="s">
        <v>51</v>
      </c>
      <c r="E243" s="37" t="s">
        <v>483</v>
      </c>
    </row>
    <row r="244" spans="1:5" ht="102">
      <c r="A244" t="s">
        <v>53</v>
      </c>
      <c r="E244" s="35" t="s">
        <v>484</v>
      </c>
    </row>
    <row r="245" spans="1:18" ht="12.75" customHeight="1">
      <c r="A245" s="6" t="s">
        <v>43</v>
      </c>
      <c r="B245" s="6"/>
      <c r="C245" s="39" t="s">
        <v>35</v>
      </c>
      <c r="D245" s="6"/>
      <c r="E245" s="27" t="s">
        <v>86</v>
      </c>
      <c r="F245" s="6"/>
      <c r="G245" s="6"/>
      <c r="H245" s="6"/>
      <c r="I245" s="40">
        <f>0+Q245</f>
      </c>
      <c r="O245">
        <f>0+R245</f>
      </c>
      <c r="Q245">
        <f>0+I246+I250+I254+I258+I262</f>
      </c>
      <c r="R245">
        <f>0+O246+O250+O254+O258+O262</f>
      </c>
    </row>
    <row r="246" spans="1:16" ht="12.75">
      <c r="A246" s="25" t="s">
        <v>45</v>
      </c>
      <c r="B246" s="29" t="s">
        <v>485</v>
      </c>
      <c r="C246" s="29" t="s">
        <v>110</v>
      </c>
      <c r="D246" s="25" t="s">
        <v>22</v>
      </c>
      <c r="E246" s="30" t="s">
        <v>111</v>
      </c>
      <c r="F246" s="31" t="s">
        <v>90</v>
      </c>
      <c r="G246" s="32">
        <v>618.64</v>
      </c>
      <c r="H246" s="33">
        <v>0</v>
      </c>
      <c r="I246" s="33">
        <f>ROUND(ROUND(H246,2)*ROUND(G246,3),2)</f>
      </c>
      <c r="O246">
        <f>(I246*21)/100</f>
      </c>
      <c r="P246" t="s">
        <v>23</v>
      </c>
    </row>
    <row r="247" spans="1:5" ht="12.75">
      <c r="A247" s="34" t="s">
        <v>50</v>
      </c>
      <c r="E247" s="35" t="s">
        <v>47</v>
      </c>
    </row>
    <row r="248" spans="1:5" ht="12.75">
      <c r="A248" s="36" t="s">
        <v>51</v>
      </c>
      <c r="E248" s="37" t="s">
        <v>486</v>
      </c>
    </row>
    <row r="249" spans="1:5" ht="51">
      <c r="A249" t="s">
        <v>53</v>
      </c>
      <c r="E249" s="35" t="s">
        <v>108</v>
      </c>
    </row>
    <row r="250" spans="1:16" ht="12.75">
      <c r="A250" s="25" t="s">
        <v>45</v>
      </c>
      <c r="B250" s="29" t="s">
        <v>487</v>
      </c>
      <c r="C250" s="29" t="s">
        <v>119</v>
      </c>
      <c r="D250" s="25" t="s">
        <v>23</v>
      </c>
      <c r="E250" s="30" t="s">
        <v>120</v>
      </c>
      <c r="F250" s="31" t="s">
        <v>90</v>
      </c>
      <c r="G250" s="32">
        <v>309.32</v>
      </c>
      <c r="H250" s="33">
        <v>0</v>
      </c>
      <c r="I250" s="33">
        <f>ROUND(ROUND(H250,2)*ROUND(G250,3),2)</f>
      </c>
      <c r="O250">
        <f>(I250*21)/100</f>
      </c>
      <c r="P250" t="s">
        <v>23</v>
      </c>
    </row>
    <row r="251" spans="1:5" ht="12.75">
      <c r="A251" s="34" t="s">
        <v>50</v>
      </c>
      <c r="E251" s="35" t="s">
        <v>47</v>
      </c>
    </row>
    <row r="252" spans="1:5" ht="12.75">
      <c r="A252" s="36" t="s">
        <v>51</v>
      </c>
      <c r="E252" s="37" t="s">
        <v>488</v>
      </c>
    </row>
    <row r="253" spans="1:5" ht="140.25">
      <c r="A253" t="s">
        <v>53</v>
      </c>
      <c r="E253" s="35" t="s">
        <v>117</v>
      </c>
    </row>
    <row r="254" spans="1:16" ht="12.75">
      <c r="A254" s="25" t="s">
        <v>45</v>
      </c>
      <c r="B254" s="29" t="s">
        <v>489</v>
      </c>
      <c r="C254" s="29" t="s">
        <v>490</v>
      </c>
      <c r="D254" s="25" t="s">
        <v>47</v>
      </c>
      <c r="E254" s="30" t="s">
        <v>491</v>
      </c>
      <c r="F254" s="31" t="s">
        <v>90</v>
      </c>
      <c r="G254" s="32">
        <v>309.32</v>
      </c>
      <c r="H254" s="33">
        <v>0</v>
      </c>
      <c r="I254" s="33">
        <f>ROUND(ROUND(H254,2)*ROUND(G254,3),2)</f>
      </c>
      <c r="O254">
        <f>(I254*21)/100</f>
      </c>
      <c r="P254" t="s">
        <v>23</v>
      </c>
    </row>
    <row r="255" spans="1:5" ht="12.75">
      <c r="A255" s="34" t="s">
        <v>50</v>
      </c>
      <c r="E255" s="35" t="s">
        <v>47</v>
      </c>
    </row>
    <row r="256" spans="1:5" ht="12.75">
      <c r="A256" s="36" t="s">
        <v>51</v>
      </c>
      <c r="E256" s="37" t="s">
        <v>488</v>
      </c>
    </row>
    <row r="257" spans="1:5" ht="140.25">
      <c r="A257" t="s">
        <v>53</v>
      </c>
      <c r="E257" s="35" t="s">
        <v>117</v>
      </c>
    </row>
    <row r="258" spans="1:16" ht="12.75">
      <c r="A258" s="25" t="s">
        <v>45</v>
      </c>
      <c r="B258" s="29" t="s">
        <v>492</v>
      </c>
      <c r="C258" s="29" t="s">
        <v>493</v>
      </c>
      <c r="D258" s="25" t="s">
        <v>47</v>
      </c>
      <c r="E258" s="30" t="s">
        <v>494</v>
      </c>
      <c r="F258" s="31" t="s">
        <v>90</v>
      </c>
      <c r="G258" s="32">
        <v>309.32</v>
      </c>
      <c r="H258" s="33">
        <v>0</v>
      </c>
      <c r="I258" s="33">
        <f>ROUND(ROUND(H258,2)*ROUND(G258,3),2)</f>
      </c>
      <c r="O258">
        <f>(I258*21)/100</f>
      </c>
      <c r="P258" t="s">
        <v>23</v>
      </c>
    </row>
    <row r="259" spans="1:5" ht="12.75">
      <c r="A259" s="34" t="s">
        <v>50</v>
      </c>
      <c r="E259" s="35" t="s">
        <v>47</v>
      </c>
    </row>
    <row r="260" spans="1:5" ht="12.75">
      <c r="A260" s="36" t="s">
        <v>51</v>
      </c>
      <c r="E260" s="37" t="s">
        <v>488</v>
      </c>
    </row>
    <row r="261" spans="1:5" ht="140.25">
      <c r="A261" t="s">
        <v>53</v>
      </c>
      <c r="E261" s="35" t="s">
        <v>117</v>
      </c>
    </row>
    <row r="262" spans="1:16" ht="12.75">
      <c r="A262" s="25" t="s">
        <v>45</v>
      </c>
      <c r="B262" s="29" t="s">
        <v>495</v>
      </c>
      <c r="C262" s="29" t="s">
        <v>496</v>
      </c>
      <c r="D262" s="25" t="s">
        <v>47</v>
      </c>
      <c r="E262" s="30" t="s">
        <v>497</v>
      </c>
      <c r="F262" s="31" t="s">
        <v>90</v>
      </c>
      <c r="G262" s="32">
        <v>309.32</v>
      </c>
      <c r="H262" s="33">
        <v>0</v>
      </c>
      <c r="I262" s="33">
        <f>ROUND(ROUND(H262,2)*ROUND(G262,3),2)</f>
      </c>
      <c r="O262">
        <f>(I262*21)/100</f>
      </c>
      <c r="P262" t="s">
        <v>23</v>
      </c>
    </row>
    <row r="263" spans="1:5" ht="12.75">
      <c r="A263" s="34" t="s">
        <v>50</v>
      </c>
      <c r="E263" s="35" t="s">
        <v>498</v>
      </c>
    </row>
    <row r="264" spans="1:5" ht="12.75">
      <c r="A264" s="36" t="s">
        <v>51</v>
      </c>
      <c r="E264" s="37" t="s">
        <v>488</v>
      </c>
    </row>
    <row r="265" spans="1:5" ht="25.5">
      <c r="A265" t="s">
        <v>53</v>
      </c>
      <c r="E265" s="35" t="s">
        <v>499</v>
      </c>
    </row>
    <row r="266" spans="1:18" ht="12.75" customHeight="1">
      <c r="A266" s="6" t="s">
        <v>43</v>
      </c>
      <c r="B266" s="6"/>
      <c r="C266" s="39" t="s">
        <v>37</v>
      </c>
      <c r="D266" s="6"/>
      <c r="E266" s="27" t="s">
        <v>500</v>
      </c>
      <c r="F266" s="6"/>
      <c r="G266" s="6"/>
      <c r="H266" s="6"/>
      <c r="I266" s="40">
        <f>0+Q266</f>
      </c>
      <c r="O266">
        <f>0+R266</f>
      </c>
      <c r="Q266">
        <f>0+I267+I271+I275+I279+I283+I287+I291+I295+I299</f>
      </c>
      <c r="R266">
        <f>0+O267+O271+O275+O279+O283+O287+O291+O295+O299</f>
      </c>
    </row>
    <row r="267" spans="1:16" ht="25.5">
      <c r="A267" s="25" t="s">
        <v>45</v>
      </c>
      <c r="B267" s="29" t="s">
        <v>501</v>
      </c>
      <c r="C267" s="29" t="s">
        <v>502</v>
      </c>
      <c r="D267" s="25" t="s">
        <v>47</v>
      </c>
      <c r="E267" s="30" t="s">
        <v>503</v>
      </c>
      <c r="F267" s="31" t="s">
        <v>90</v>
      </c>
      <c r="G267" s="32">
        <v>75.93</v>
      </c>
      <c r="H267" s="33">
        <v>0</v>
      </c>
      <c r="I267" s="33">
        <f>ROUND(ROUND(H267,2)*ROUND(G267,3),2)</f>
      </c>
      <c r="O267">
        <f>(I267*21)/100</f>
      </c>
      <c r="P267" t="s">
        <v>23</v>
      </c>
    </row>
    <row r="268" spans="1:5" ht="12.75">
      <c r="A268" s="34" t="s">
        <v>50</v>
      </c>
      <c r="E268" s="35" t="s">
        <v>47</v>
      </c>
    </row>
    <row r="269" spans="1:5" ht="38.25">
      <c r="A269" s="36" t="s">
        <v>51</v>
      </c>
      <c r="E269" s="37" t="s">
        <v>504</v>
      </c>
    </row>
    <row r="270" spans="1:5" ht="76.5">
      <c r="A270" t="s">
        <v>53</v>
      </c>
      <c r="E270" s="35" t="s">
        <v>505</v>
      </c>
    </row>
    <row r="271" spans="1:16" ht="25.5">
      <c r="A271" s="25" t="s">
        <v>45</v>
      </c>
      <c r="B271" s="29" t="s">
        <v>506</v>
      </c>
      <c r="C271" s="29" t="s">
        <v>507</v>
      </c>
      <c r="D271" s="25" t="s">
        <v>47</v>
      </c>
      <c r="E271" s="30" t="s">
        <v>508</v>
      </c>
      <c r="F271" s="31" t="s">
        <v>90</v>
      </c>
      <c r="G271" s="32">
        <v>24.42</v>
      </c>
      <c r="H271" s="33">
        <v>0</v>
      </c>
      <c r="I271" s="33">
        <f>ROUND(ROUND(H271,2)*ROUND(G271,3),2)</f>
      </c>
      <c r="O271">
        <f>(I271*21)/100</f>
      </c>
      <c r="P271" t="s">
        <v>23</v>
      </c>
    </row>
    <row r="272" spans="1:5" ht="12.75">
      <c r="A272" s="34" t="s">
        <v>50</v>
      </c>
      <c r="E272" s="35" t="s">
        <v>47</v>
      </c>
    </row>
    <row r="273" spans="1:5" ht="12.75">
      <c r="A273" s="36" t="s">
        <v>51</v>
      </c>
      <c r="E273" s="37" t="s">
        <v>509</v>
      </c>
    </row>
    <row r="274" spans="1:5" ht="76.5">
      <c r="A274" t="s">
        <v>53</v>
      </c>
      <c r="E274" s="35" t="s">
        <v>505</v>
      </c>
    </row>
    <row r="275" spans="1:16" ht="25.5">
      <c r="A275" s="25" t="s">
        <v>45</v>
      </c>
      <c r="B275" s="29" t="s">
        <v>510</v>
      </c>
      <c r="C275" s="29" t="s">
        <v>511</v>
      </c>
      <c r="D275" s="25" t="s">
        <v>47</v>
      </c>
      <c r="E275" s="30" t="s">
        <v>512</v>
      </c>
      <c r="F275" s="31" t="s">
        <v>90</v>
      </c>
      <c r="G275" s="32">
        <v>42.995</v>
      </c>
      <c r="H275" s="33">
        <v>0</v>
      </c>
      <c r="I275" s="33">
        <f>ROUND(ROUND(H275,2)*ROUND(G275,3),2)</f>
      </c>
      <c r="O275">
        <f>(I275*0)/100</f>
      </c>
      <c r="P275" t="s">
        <v>27</v>
      </c>
    </row>
    <row r="276" spans="1:5" ht="12.75">
      <c r="A276" s="34" t="s">
        <v>50</v>
      </c>
      <c r="E276" s="35" t="s">
        <v>47</v>
      </c>
    </row>
    <row r="277" spans="1:5" ht="12.75">
      <c r="A277" s="36" t="s">
        <v>51</v>
      </c>
      <c r="E277" s="37" t="s">
        <v>513</v>
      </c>
    </row>
    <row r="278" spans="1:5" ht="76.5">
      <c r="A278" t="s">
        <v>53</v>
      </c>
      <c r="E278" s="35" t="s">
        <v>514</v>
      </c>
    </row>
    <row r="279" spans="1:16" ht="25.5">
      <c r="A279" s="25" t="s">
        <v>45</v>
      </c>
      <c r="B279" s="29" t="s">
        <v>515</v>
      </c>
      <c r="C279" s="29" t="s">
        <v>516</v>
      </c>
      <c r="D279" s="25" t="s">
        <v>47</v>
      </c>
      <c r="E279" s="30" t="s">
        <v>517</v>
      </c>
      <c r="F279" s="31" t="s">
        <v>90</v>
      </c>
      <c r="G279" s="32">
        <v>14.332</v>
      </c>
      <c r="H279" s="33">
        <v>0</v>
      </c>
      <c r="I279" s="33">
        <f>ROUND(ROUND(H279,2)*ROUND(G279,3),2)</f>
      </c>
      <c r="O279">
        <f>(I279*0)/100</f>
      </c>
      <c r="P279" t="s">
        <v>27</v>
      </c>
    </row>
    <row r="280" spans="1:5" ht="12.75">
      <c r="A280" s="34" t="s">
        <v>50</v>
      </c>
      <c r="E280" s="35" t="s">
        <v>47</v>
      </c>
    </row>
    <row r="281" spans="1:5" ht="12.75">
      <c r="A281" s="36" t="s">
        <v>51</v>
      </c>
      <c r="E281" s="37" t="s">
        <v>518</v>
      </c>
    </row>
    <row r="282" spans="1:5" ht="76.5">
      <c r="A282" t="s">
        <v>53</v>
      </c>
      <c r="E282" s="35" t="s">
        <v>514</v>
      </c>
    </row>
    <row r="283" spans="1:16" ht="25.5">
      <c r="A283" s="25" t="s">
        <v>45</v>
      </c>
      <c r="B283" s="29" t="s">
        <v>519</v>
      </c>
      <c r="C283" s="29" t="s">
        <v>520</v>
      </c>
      <c r="D283" s="25" t="s">
        <v>47</v>
      </c>
      <c r="E283" s="30" t="s">
        <v>521</v>
      </c>
      <c r="F283" s="31" t="s">
        <v>90</v>
      </c>
      <c r="G283" s="32">
        <v>2.866</v>
      </c>
      <c r="H283" s="33">
        <v>0</v>
      </c>
      <c r="I283" s="33">
        <f>ROUND(ROUND(H283,2)*ROUND(G283,3),2)</f>
      </c>
      <c r="O283">
        <f>(I283*0)/100</f>
      </c>
      <c r="P283" t="s">
        <v>27</v>
      </c>
    </row>
    <row r="284" spans="1:5" ht="12.75">
      <c r="A284" s="34" t="s">
        <v>50</v>
      </c>
      <c r="E284" s="35" t="s">
        <v>47</v>
      </c>
    </row>
    <row r="285" spans="1:5" ht="12.75">
      <c r="A285" s="36" t="s">
        <v>51</v>
      </c>
      <c r="E285" s="37" t="s">
        <v>522</v>
      </c>
    </row>
    <row r="286" spans="1:5" ht="76.5">
      <c r="A286" t="s">
        <v>53</v>
      </c>
      <c r="E286" s="35" t="s">
        <v>514</v>
      </c>
    </row>
    <row r="287" spans="1:16" ht="12.75">
      <c r="A287" s="25" t="s">
        <v>45</v>
      </c>
      <c r="B287" s="29" t="s">
        <v>523</v>
      </c>
      <c r="C287" s="29" t="s">
        <v>524</v>
      </c>
      <c r="D287" s="25" t="s">
        <v>47</v>
      </c>
      <c r="E287" s="30" t="s">
        <v>525</v>
      </c>
      <c r="F287" s="31" t="s">
        <v>90</v>
      </c>
      <c r="G287" s="32">
        <v>637.2</v>
      </c>
      <c r="H287" s="33">
        <v>0</v>
      </c>
      <c r="I287" s="33">
        <f>ROUND(ROUND(H287,2)*ROUND(G287,3),2)</f>
      </c>
      <c r="O287">
        <f>(I287*21)/100</f>
      </c>
      <c r="P287" t="s">
        <v>23</v>
      </c>
    </row>
    <row r="288" spans="1:5" ht="12.75">
      <c r="A288" s="34" t="s">
        <v>50</v>
      </c>
      <c r="E288" s="35" t="s">
        <v>47</v>
      </c>
    </row>
    <row r="289" spans="1:5" ht="38.25">
      <c r="A289" s="36" t="s">
        <v>51</v>
      </c>
      <c r="E289" s="37" t="s">
        <v>526</v>
      </c>
    </row>
    <row r="290" spans="1:5" ht="76.5">
      <c r="A290" t="s">
        <v>53</v>
      </c>
      <c r="E290" s="35" t="s">
        <v>505</v>
      </c>
    </row>
    <row r="291" spans="1:16" ht="12.75">
      <c r="A291" s="25" t="s">
        <v>45</v>
      </c>
      <c r="B291" s="29" t="s">
        <v>527</v>
      </c>
      <c r="C291" s="29" t="s">
        <v>528</v>
      </c>
      <c r="D291" s="25" t="s">
        <v>47</v>
      </c>
      <c r="E291" s="30" t="s">
        <v>529</v>
      </c>
      <c r="F291" s="31" t="s">
        <v>90</v>
      </c>
      <c r="G291" s="32">
        <v>637.2</v>
      </c>
      <c r="H291" s="33">
        <v>0</v>
      </c>
      <c r="I291" s="33">
        <f>ROUND(ROUND(H291,2)*ROUND(G291,3),2)</f>
      </c>
      <c r="O291">
        <f>(I291*21)/100</f>
      </c>
      <c r="P291" t="s">
        <v>23</v>
      </c>
    </row>
    <row r="292" spans="1:5" ht="12.75">
      <c r="A292" s="34" t="s">
        <v>50</v>
      </c>
      <c r="E292" s="35" t="s">
        <v>47</v>
      </c>
    </row>
    <row r="293" spans="1:5" ht="38.25">
      <c r="A293" s="36" t="s">
        <v>51</v>
      </c>
      <c r="E293" s="37" t="s">
        <v>526</v>
      </c>
    </row>
    <row r="294" spans="1:5" ht="76.5">
      <c r="A294" t="s">
        <v>53</v>
      </c>
      <c r="E294" s="35" t="s">
        <v>505</v>
      </c>
    </row>
    <row r="295" spans="1:16" ht="12.75">
      <c r="A295" s="25" t="s">
        <v>45</v>
      </c>
      <c r="B295" s="29" t="s">
        <v>530</v>
      </c>
      <c r="C295" s="29" t="s">
        <v>531</v>
      </c>
      <c r="D295" s="25" t="s">
        <v>47</v>
      </c>
      <c r="E295" s="30" t="s">
        <v>532</v>
      </c>
      <c r="F295" s="31" t="s">
        <v>90</v>
      </c>
      <c r="G295" s="32">
        <v>1.221</v>
      </c>
      <c r="H295" s="33">
        <v>0</v>
      </c>
      <c r="I295" s="33">
        <f>ROUND(ROUND(H295,2)*ROUND(G295,3),2)</f>
      </c>
      <c r="O295">
        <f>(I295*21)/100</f>
      </c>
      <c r="P295" t="s">
        <v>23</v>
      </c>
    </row>
    <row r="296" spans="1:5" ht="12.75">
      <c r="A296" s="34" t="s">
        <v>50</v>
      </c>
      <c r="E296" s="35" t="s">
        <v>47</v>
      </c>
    </row>
    <row r="297" spans="1:5" ht="12.75">
      <c r="A297" s="36" t="s">
        <v>51</v>
      </c>
      <c r="E297" s="37" t="s">
        <v>533</v>
      </c>
    </row>
    <row r="298" spans="1:5" ht="63.75">
      <c r="A298" t="s">
        <v>53</v>
      </c>
      <c r="E298" s="35" t="s">
        <v>534</v>
      </c>
    </row>
    <row r="299" spans="1:16" ht="12.75">
      <c r="A299" s="25" t="s">
        <v>45</v>
      </c>
      <c r="B299" s="29" t="s">
        <v>535</v>
      </c>
      <c r="C299" s="29" t="s">
        <v>536</v>
      </c>
      <c r="D299" s="25" t="s">
        <v>47</v>
      </c>
      <c r="E299" s="30" t="s">
        <v>537</v>
      </c>
      <c r="F299" s="31" t="s">
        <v>237</v>
      </c>
      <c r="G299" s="32">
        <v>116</v>
      </c>
      <c r="H299" s="33">
        <v>0</v>
      </c>
      <c r="I299" s="33">
        <f>ROUND(ROUND(H299,2)*ROUND(G299,3),2)</f>
      </c>
      <c r="O299">
        <f>(I299*21)/100</f>
      </c>
      <c r="P299" t="s">
        <v>23</v>
      </c>
    </row>
    <row r="300" spans="1:5" ht="12.75">
      <c r="A300" s="34" t="s">
        <v>50</v>
      </c>
      <c r="E300" s="35" t="s">
        <v>47</v>
      </c>
    </row>
    <row r="301" spans="1:5" ht="12.75">
      <c r="A301" s="36" t="s">
        <v>51</v>
      </c>
      <c r="E301" s="37" t="s">
        <v>538</v>
      </c>
    </row>
    <row r="302" spans="1:5" ht="76.5">
      <c r="A302" t="s">
        <v>53</v>
      </c>
      <c r="E302" s="35" t="s">
        <v>539</v>
      </c>
    </row>
    <row r="303" spans="1:18" ht="12.75" customHeight="1">
      <c r="A303" s="6" t="s">
        <v>43</v>
      </c>
      <c r="B303" s="6"/>
      <c r="C303" s="39" t="s">
        <v>81</v>
      </c>
      <c r="D303" s="6"/>
      <c r="E303" s="27" t="s">
        <v>540</v>
      </c>
      <c r="F303" s="6"/>
      <c r="G303" s="6"/>
      <c r="H303" s="6"/>
      <c r="I303" s="40">
        <f>0+Q303</f>
      </c>
      <c r="O303">
        <f>0+R303</f>
      </c>
      <c r="Q303">
        <f>0+I304+I308+I312+I316+I320+I324</f>
      </c>
      <c r="R303">
        <f>0+O304+O308+O312+O316+O320+O324</f>
      </c>
    </row>
    <row r="304" spans="1:16" ht="12.75">
      <c r="A304" s="25" t="s">
        <v>45</v>
      </c>
      <c r="B304" s="29" t="s">
        <v>541</v>
      </c>
      <c r="C304" s="29" t="s">
        <v>542</v>
      </c>
      <c r="D304" s="25" t="s">
        <v>47</v>
      </c>
      <c r="E304" s="30" t="s">
        <v>543</v>
      </c>
      <c r="F304" s="31" t="s">
        <v>90</v>
      </c>
      <c r="G304" s="32">
        <v>101.732</v>
      </c>
      <c r="H304" s="33">
        <v>0</v>
      </c>
      <c r="I304" s="33">
        <f>ROUND(ROUND(H304,2)*ROUND(G304,3),2)</f>
      </c>
      <c r="O304">
        <f>(I304*21)/100</f>
      </c>
      <c r="P304" t="s">
        <v>23</v>
      </c>
    </row>
    <row r="305" spans="1:5" ht="12.75">
      <c r="A305" s="34" t="s">
        <v>50</v>
      </c>
      <c r="E305" s="35" t="s">
        <v>544</v>
      </c>
    </row>
    <row r="306" spans="1:5" ht="38.25">
      <c r="A306" s="36" t="s">
        <v>51</v>
      </c>
      <c r="E306" s="37" t="s">
        <v>545</v>
      </c>
    </row>
    <row r="307" spans="1:5" ht="191.25">
      <c r="A307" t="s">
        <v>53</v>
      </c>
      <c r="E307" s="35" t="s">
        <v>546</v>
      </c>
    </row>
    <row r="308" spans="1:16" ht="25.5">
      <c r="A308" s="25" t="s">
        <v>45</v>
      </c>
      <c r="B308" s="29" t="s">
        <v>547</v>
      </c>
      <c r="C308" s="29" t="s">
        <v>548</v>
      </c>
      <c r="D308" s="25" t="s">
        <v>47</v>
      </c>
      <c r="E308" s="30" t="s">
        <v>549</v>
      </c>
      <c r="F308" s="31" t="s">
        <v>90</v>
      </c>
      <c r="G308" s="32">
        <v>323.32</v>
      </c>
      <c r="H308" s="33">
        <v>0</v>
      </c>
      <c r="I308" s="33">
        <f>ROUND(ROUND(H308,2)*ROUND(G308,3),2)</f>
      </c>
      <c r="O308">
        <f>(I308*21)/100</f>
      </c>
      <c r="P308" t="s">
        <v>23</v>
      </c>
    </row>
    <row r="309" spans="1:5" ht="12.75">
      <c r="A309" s="34" t="s">
        <v>50</v>
      </c>
      <c r="E309" s="35" t="s">
        <v>47</v>
      </c>
    </row>
    <row r="310" spans="1:5" ht="38.25">
      <c r="A310" s="36" t="s">
        <v>51</v>
      </c>
      <c r="E310" s="37" t="s">
        <v>550</v>
      </c>
    </row>
    <row r="311" spans="1:5" ht="204">
      <c r="A311" t="s">
        <v>53</v>
      </c>
      <c r="E311" s="35" t="s">
        <v>551</v>
      </c>
    </row>
    <row r="312" spans="1:16" ht="12.75">
      <c r="A312" s="25" t="s">
        <v>45</v>
      </c>
      <c r="B312" s="29" t="s">
        <v>552</v>
      </c>
      <c r="C312" s="29" t="s">
        <v>553</v>
      </c>
      <c r="D312" s="25" t="s">
        <v>47</v>
      </c>
      <c r="E312" s="30" t="s">
        <v>554</v>
      </c>
      <c r="F312" s="31" t="s">
        <v>90</v>
      </c>
      <c r="G312" s="32">
        <v>18.76</v>
      </c>
      <c r="H312" s="33">
        <v>0</v>
      </c>
      <c r="I312" s="33">
        <f>ROUND(ROUND(H312,2)*ROUND(G312,3),2)</f>
      </c>
      <c r="O312">
        <f>(I312*21)/100</f>
      </c>
      <c r="P312" t="s">
        <v>23</v>
      </c>
    </row>
    <row r="313" spans="1:5" ht="12.75">
      <c r="A313" s="34" t="s">
        <v>50</v>
      </c>
      <c r="E313" s="35" t="s">
        <v>47</v>
      </c>
    </row>
    <row r="314" spans="1:5" ht="25.5">
      <c r="A314" s="36" t="s">
        <v>51</v>
      </c>
      <c r="E314" s="37" t="s">
        <v>555</v>
      </c>
    </row>
    <row r="315" spans="1:5" ht="38.25">
      <c r="A315" t="s">
        <v>53</v>
      </c>
      <c r="E315" s="35" t="s">
        <v>556</v>
      </c>
    </row>
    <row r="316" spans="1:16" ht="12.75">
      <c r="A316" s="25" t="s">
        <v>45</v>
      </c>
      <c r="B316" s="29" t="s">
        <v>557</v>
      </c>
      <c r="C316" s="29" t="s">
        <v>558</v>
      </c>
      <c r="D316" s="25" t="s">
        <v>60</v>
      </c>
      <c r="E316" s="30" t="s">
        <v>559</v>
      </c>
      <c r="F316" s="31" t="s">
        <v>90</v>
      </c>
      <c r="G316" s="32">
        <v>754.22</v>
      </c>
      <c r="H316" s="33">
        <v>0</v>
      </c>
      <c r="I316" s="33">
        <f>ROUND(ROUND(H316,2)*ROUND(G316,3),2)</f>
      </c>
      <c r="O316">
        <f>(I316*21)/100</f>
      </c>
      <c r="P316" t="s">
        <v>23</v>
      </c>
    </row>
    <row r="317" spans="1:5" ht="12.75">
      <c r="A317" s="34" t="s">
        <v>50</v>
      </c>
      <c r="E317" s="35" t="s">
        <v>560</v>
      </c>
    </row>
    <row r="318" spans="1:5" ht="63.75">
      <c r="A318" s="36" t="s">
        <v>51</v>
      </c>
      <c r="E318" s="37" t="s">
        <v>561</v>
      </c>
    </row>
    <row r="319" spans="1:5" ht="12.75">
      <c r="A319" t="s">
        <v>53</v>
      </c>
      <c r="E319" s="35" t="s">
        <v>152</v>
      </c>
    </row>
    <row r="320" spans="1:16" ht="12.75">
      <c r="A320" s="25" t="s">
        <v>45</v>
      </c>
      <c r="B320" s="29" t="s">
        <v>562</v>
      </c>
      <c r="C320" s="29" t="s">
        <v>563</v>
      </c>
      <c r="D320" s="25" t="s">
        <v>47</v>
      </c>
      <c r="E320" s="30" t="s">
        <v>564</v>
      </c>
      <c r="F320" s="31" t="s">
        <v>90</v>
      </c>
      <c r="G320" s="32">
        <v>206.875</v>
      </c>
      <c r="H320" s="33">
        <v>0</v>
      </c>
      <c r="I320" s="33">
        <f>ROUND(ROUND(H320,2)*ROUND(G320,3),2)</f>
      </c>
      <c r="O320">
        <f>(I320*21)/100</f>
      </c>
      <c r="P320" t="s">
        <v>23</v>
      </c>
    </row>
    <row r="321" spans="1:5" ht="12.75">
      <c r="A321" s="34" t="s">
        <v>50</v>
      </c>
      <c r="E321" s="35" t="s">
        <v>565</v>
      </c>
    </row>
    <row r="322" spans="1:5" ht="38.25">
      <c r="A322" s="36" t="s">
        <v>51</v>
      </c>
      <c r="E322" s="37" t="s">
        <v>566</v>
      </c>
    </row>
    <row r="323" spans="1:5" ht="51">
      <c r="A323" t="s">
        <v>53</v>
      </c>
      <c r="E323" s="35" t="s">
        <v>567</v>
      </c>
    </row>
    <row r="324" spans="1:16" ht="12.75">
      <c r="A324" s="25" t="s">
        <v>45</v>
      </c>
      <c r="B324" s="29" t="s">
        <v>568</v>
      </c>
      <c r="C324" s="29" t="s">
        <v>569</v>
      </c>
      <c r="D324" s="25" t="s">
        <v>47</v>
      </c>
      <c r="E324" s="30" t="s">
        <v>570</v>
      </c>
      <c r="F324" s="31" t="s">
        <v>90</v>
      </c>
      <c r="G324" s="32">
        <v>28.102</v>
      </c>
      <c r="H324" s="33">
        <v>0</v>
      </c>
      <c r="I324" s="33">
        <f>ROUND(ROUND(H324,2)*ROUND(G324,3),2)</f>
      </c>
      <c r="O324">
        <f>(I324*21)/100</f>
      </c>
      <c r="P324" t="s">
        <v>23</v>
      </c>
    </row>
    <row r="325" spans="1:5" ht="12.75">
      <c r="A325" s="34" t="s">
        <v>50</v>
      </c>
      <c r="E325" s="35" t="s">
        <v>571</v>
      </c>
    </row>
    <row r="326" spans="1:5" ht="12.75">
      <c r="A326" s="36" t="s">
        <v>51</v>
      </c>
      <c r="E326" s="37" t="s">
        <v>572</v>
      </c>
    </row>
    <row r="327" spans="1:5" ht="51">
      <c r="A327" t="s">
        <v>53</v>
      </c>
      <c r="E327" s="35" t="s">
        <v>567</v>
      </c>
    </row>
    <row r="328" spans="1:18" ht="12.75" customHeight="1">
      <c r="A328" s="6" t="s">
        <v>43</v>
      </c>
      <c r="B328" s="6"/>
      <c r="C328" s="39" t="s">
        <v>87</v>
      </c>
      <c r="D328" s="6"/>
      <c r="E328" s="27" t="s">
        <v>133</v>
      </c>
      <c r="F328" s="6"/>
      <c r="G328" s="6"/>
      <c r="H328" s="6"/>
      <c r="I328" s="40">
        <f>0+Q328</f>
      </c>
      <c r="O328">
        <f>0+R328</f>
      </c>
      <c r="Q328">
        <f>0+I329+I333+I337+I341+I345+I349</f>
      </c>
      <c r="R328">
        <f>0+O329+O333+O337+O341+O345+O349</f>
      </c>
    </row>
    <row r="329" spans="1:16" ht="12.75">
      <c r="A329" s="25" t="s">
        <v>45</v>
      </c>
      <c r="B329" s="29" t="s">
        <v>573</v>
      </c>
      <c r="C329" s="29" t="s">
        <v>574</v>
      </c>
      <c r="D329" s="25" t="s">
        <v>47</v>
      </c>
      <c r="E329" s="30" t="s">
        <v>575</v>
      </c>
      <c r="F329" s="31" t="s">
        <v>237</v>
      </c>
      <c r="G329" s="32">
        <v>2</v>
      </c>
      <c r="H329" s="33">
        <v>0</v>
      </c>
      <c r="I329" s="33">
        <f>ROUND(ROUND(H329,2)*ROUND(G329,3),2)</f>
      </c>
      <c r="O329">
        <f>(I329*21)/100</f>
      </c>
      <c r="P329" t="s">
        <v>23</v>
      </c>
    </row>
    <row r="330" spans="1:5" ht="12.75">
      <c r="A330" s="34" t="s">
        <v>50</v>
      </c>
      <c r="E330" s="35" t="s">
        <v>576</v>
      </c>
    </row>
    <row r="331" spans="1:5" ht="25.5">
      <c r="A331" s="36" t="s">
        <v>51</v>
      </c>
      <c r="E331" s="37" t="s">
        <v>577</v>
      </c>
    </row>
    <row r="332" spans="1:5" ht="242.25">
      <c r="A332" t="s">
        <v>53</v>
      </c>
      <c r="E332" s="35" t="s">
        <v>578</v>
      </c>
    </row>
    <row r="333" spans="1:16" ht="12.75">
      <c r="A333" s="25" t="s">
        <v>45</v>
      </c>
      <c r="B333" s="29" t="s">
        <v>579</v>
      </c>
      <c r="C333" s="29" t="s">
        <v>580</v>
      </c>
      <c r="D333" s="25" t="s">
        <v>47</v>
      </c>
      <c r="E333" s="30" t="s">
        <v>581</v>
      </c>
      <c r="F333" s="31" t="s">
        <v>237</v>
      </c>
      <c r="G333" s="32">
        <v>17.05</v>
      </c>
      <c r="H333" s="33">
        <v>0</v>
      </c>
      <c r="I333" s="33">
        <f>ROUND(ROUND(H333,2)*ROUND(G333,3),2)</f>
      </c>
      <c r="O333">
        <f>(I333*21)/100</f>
      </c>
      <c r="P333" t="s">
        <v>23</v>
      </c>
    </row>
    <row r="334" spans="1:5" ht="12.75">
      <c r="A334" s="34" t="s">
        <v>50</v>
      </c>
      <c r="E334" s="35" t="s">
        <v>47</v>
      </c>
    </row>
    <row r="335" spans="1:5" ht="38.25">
      <c r="A335" s="36" t="s">
        <v>51</v>
      </c>
      <c r="E335" s="37" t="s">
        <v>582</v>
      </c>
    </row>
    <row r="336" spans="1:5" ht="242.25">
      <c r="A336" t="s">
        <v>53</v>
      </c>
      <c r="E336" s="35" t="s">
        <v>578</v>
      </c>
    </row>
    <row r="337" spans="1:16" ht="12.75">
      <c r="A337" s="25" t="s">
        <v>45</v>
      </c>
      <c r="B337" s="29" t="s">
        <v>583</v>
      </c>
      <c r="C337" s="29" t="s">
        <v>584</v>
      </c>
      <c r="D337" s="25" t="s">
        <v>47</v>
      </c>
      <c r="E337" s="30" t="s">
        <v>585</v>
      </c>
      <c r="F337" s="31" t="s">
        <v>237</v>
      </c>
      <c r="G337" s="32">
        <v>51</v>
      </c>
      <c r="H337" s="33">
        <v>0</v>
      </c>
      <c r="I337" s="33">
        <f>ROUND(ROUND(H337,2)*ROUND(G337,3),2)</f>
      </c>
      <c r="O337">
        <f>(I337*0)/100</f>
      </c>
      <c r="P337" t="s">
        <v>27</v>
      </c>
    </row>
    <row r="338" spans="1:5" ht="12.75">
      <c r="A338" s="34" t="s">
        <v>50</v>
      </c>
      <c r="E338" s="35" t="s">
        <v>586</v>
      </c>
    </row>
    <row r="339" spans="1:5" ht="25.5">
      <c r="A339" s="36" t="s">
        <v>51</v>
      </c>
      <c r="E339" s="37" t="s">
        <v>587</v>
      </c>
    </row>
    <row r="340" spans="1:5" ht="242.25">
      <c r="A340" t="s">
        <v>53</v>
      </c>
      <c r="E340" s="35" t="s">
        <v>588</v>
      </c>
    </row>
    <row r="341" spans="1:16" ht="12.75">
      <c r="A341" s="25" t="s">
        <v>45</v>
      </c>
      <c r="B341" s="29" t="s">
        <v>589</v>
      </c>
      <c r="C341" s="29" t="s">
        <v>590</v>
      </c>
      <c r="D341" s="25" t="s">
        <v>47</v>
      </c>
      <c r="E341" s="30" t="s">
        <v>591</v>
      </c>
      <c r="F341" s="31" t="s">
        <v>237</v>
      </c>
      <c r="G341" s="32">
        <v>1</v>
      </c>
      <c r="H341" s="33">
        <v>0</v>
      </c>
      <c r="I341" s="33">
        <f>ROUND(ROUND(H341,2)*ROUND(G341,3),2)</f>
      </c>
      <c r="O341">
        <f>(I341*21)/100</f>
      </c>
      <c r="P341" t="s">
        <v>23</v>
      </c>
    </row>
    <row r="342" spans="1:5" ht="12.75">
      <c r="A342" s="34" t="s">
        <v>50</v>
      </c>
      <c r="E342" s="35" t="s">
        <v>47</v>
      </c>
    </row>
    <row r="343" spans="1:5" ht="12.75">
      <c r="A343" s="36" t="s">
        <v>51</v>
      </c>
      <c r="E343" s="37" t="s">
        <v>592</v>
      </c>
    </row>
    <row r="344" spans="1:5" ht="242.25">
      <c r="A344" t="s">
        <v>53</v>
      </c>
      <c r="E344" s="35" t="s">
        <v>588</v>
      </c>
    </row>
    <row r="345" spans="1:16" ht="12.75">
      <c r="A345" s="25" t="s">
        <v>45</v>
      </c>
      <c r="B345" s="29" t="s">
        <v>593</v>
      </c>
      <c r="C345" s="29" t="s">
        <v>594</v>
      </c>
      <c r="D345" s="25" t="s">
        <v>47</v>
      </c>
      <c r="E345" s="30" t="s">
        <v>595</v>
      </c>
      <c r="F345" s="31" t="s">
        <v>237</v>
      </c>
      <c r="G345" s="32">
        <v>60.06</v>
      </c>
      <c r="H345" s="33">
        <v>0</v>
      </c>
      <c r="I345" s="33">
        <f>ROUND(ROUND(H345,2)*ROUND(G345,3),2)</f>
      </c>
      <c r="O345">
        <f>(I345*21)/100</f>
      </c>
      <c r="P345" t="s">
        <v>23</v>
      </c>
    </row>
    <row r="346" spans="1:5" ht="12.75">
      <c r="A346" s="34" t="s">
        <v>50</v>
      </c>
      <c r="E346" s="35" t="s">
        <v>47</v>
      </c>
    </row>
    <row r="347" spans="1:5" ht="12.75">
      <c r="A347" s="36" t="s">
        <v>51</v>
      </c>
      <c r="E347" s="37" t="s">
        <v>596</v>
      </c>
    </row>
    <row r="348" spans="1:5" ht="178.5">
      <c r="A348" t="s">
        <v>53</v>
      </c>
      <c r="E348" s="35" t="s">
        <v>597</v>
      </c>
    </row>
    <row r="349" spans="1:16" ht="12.75">
      <c r="A349" s="25" t="s">
        <v>45</v>
      </c>
      <c r="B349" s="29" t="s">
        <v>598</v>
      </c>
      <c r="C349" s="29" t="s">
        <v>599</v>
      </c>
      <c r="D349" s="25" t="s">
        <v>47</v>
      </c>
      <c r="E349" s="30" t="s">
        <v>600</v>
      </c>
      <c r="F349" s="31" t="s">
        <v>137</v>
      </c>
      <c r="G349" s="32">
        <v>2</v>
      </c>
      <c r="H349" s="33">
        <v>0</v>
      </c>
      <c r="I349" s="33">
        <f>ROUND(ROUND(H349,2)*ROUND(G349,3),2)</f>
      </c>
      <c r="O349">
        <f>(I349*21)/100</f>
      </c>
      <c r="P349" t="s">
        <v>23</v>
      </c>
    </row>
    <row r="350" spans="1:5" ht="12.75">
      <c r="A350" s="34" t="s">
        <v>50</v>
      </c>
      <c r="E350" s="35" t="s">
        <v>47</v>
      </c>
    </row>
    <row r="351" spans="1:5" ht="12.75">
      <c r="A351" s="36" t="s">
        <v>51</v>
      </c>
      <c r="E351" s="37" t="s">
        <v>601</v>
      </c>
    </row>
    <row r="352" spans="1:5" ht="242.25">
      <c r="A352" t="s">
        <v>53</v>
      </c>
      <c r="E352" s="35" t="s">
        <v>602</v>
      </c>
    </row>
    <row r="353" spans="1:18" ht="12.75" customHeight="1">
      <c r="A353" s="6" t="s">
        <v>43</v>
      </c>
      <c r="B353" s="6"/>
      <c r="C353" s="39" t="s">
        <v>40</v>
      </c>
      <c r="D353" s="6"/>
      <c r="E353" s="27" t="s">
        <v>160</v>
      </c>
      <c r="F353" s="6"/>
      <c r="G353" s="6"/>
      <c r="H353" s="6"/>
      <c r="I353" s="40">
        <f>0+Q353</f>
      </c>
      <c r="O353">
        <f>0+R353</f>
      </c>
      <c r="Q353">
        <f>0+I354+I358+I362+I366+I370+I374+I378+I382+I386+I390+I394+I398+I402+I406+I410+I414+I418+I422+I426+I430+I434+I438</f>
      </c>
      <c r="R353">
        <f>0+O354+O358+O362+O366+O370+O374+O378+O382+O386+O390+O394+O398+O402+O406+O410+O414+O418+O422+O426+O430+O434+O438</f>
      </c>
    </row>
    <row r="354" spans="1:16" ht="12.75">
      <c r="A354" s="25" t="s">
        <v>45</v>
      </c>
      <c r="B354" s="29" t="s">
        <v>603</v>
      </c>
      <c r="C354" s="29" t="s">
        <v>604</v>
      </c>
      <c r="D354" s="25" t="s">
        <v>47</v>
      </c>
      <c r="E354" s="30" t="s">
        <v>605</v>
      </c>
      <c r="F354" s="31" t="s">
        <v>237</v>
      </c>
      <c r="G354" s="32">
        <v>54.31</v>
      </c>
      <c r="H354" s="33">
        <v>0</v>
      </c>
      <c r="I354" s="33">
        <f>ROUND(ROUND(H354,2)*ROUND(G354,3),2)</f>
      </c>
      <c r="O354">
        <f>(I354*21)/100</f>
      </c>
      <c r="P354" t="s">
        <v>23</v>
      </c>
    </row>
    <row r="355" spans="1:5" ht="12.75">
      <c r="A355" s="34" t="s">
        <v>50</v>
      </c>
      <c r="E355" s="35" t="s">
        <v>47</v>
      </c>
    </row>
    <row r="356" spans="1:5" ht="12.75">
      <c r="A356" s="36" t="s">
        <v>51</v>
      </c>
      <c r="E356" s="37" t="s">
        <v>606</v>
      </c>
    </row>
    <row r="357" spans="1:5" ht="63.75">
      <c r="A357" t="s">
        <v>53</v>
      </c>
      <c r="E357" s="35" t="s">
        <v>607</v>
      </c>
    </row>
    <row r="358" spans="1:16" ht="25.5">
      <c r="A358" s="25" t="s">
        <v>45</v>
      </c>
      <c r="B358" s="29" t="s">
        <v>608</v>
      </c>
      <c r="C358" s="29" t="s">
        <v>609</v>
      </c>
      <c r="D358" s="25" t="s">
        <v>47</v>
      </c>
      <c r="E358" s="30" t="s">
        <v>610</v>
      </c>
      <c r="F358" s="31" t="s">
        <v>237</v>
      </c>
      <c r="G358" s="32">
        <v>30.15</v>
      </c>
      <c r="H358" s="33">
        <v>0</v>
      </c>
      <c r="I358" s="33">
        <f>ROUND(ROUND(H358,2)*ROUND(G358,3),2)</f>
      </c>
      <c r="O358">
        <f>(I358*21)/100</f>
      </c>
      <c r="P358" t="s">
        <v>23</v>
      </c>
    </row>
    <row r="359" spans="1:5" ht="12.75">
      <c r="A359" s="34" t="s">
        <v>50</v>
      </c>
      <c r="E359" s="35" t="s">
        <v>47</v>
      </c>
    </row>
    <row r="360" spans="1:5" ht="12.75">
      <c r="A360" s="36" t="s">
        <v>51</v>
      </c>
      <c r="E360" s="37" t="s">
        <v>611</v>
      </c>
    </row>
    <row r="361" spans="1:5" ht="127.5">
      <c r="A361" t="s">
        <v>53</v>
      </c>
      <c r="E361" s="35" t="s">
        <v>612</v>
      </c>
    </row>
    <row r="362" spans="1:16" ht="12.75">
      <c r="A362" s="25" t="s">
        <v>45</v>
      </c>
      <c r="B362" s="29" t="s">
        <v>613</v>
      </c>
      <c r="C362" s="29" t="s">
        <v>614</v>
      </c>
      <c r="D362" s="25" t="s">
        <v>47</v>
      </c>
      <c r="E362" s="30" t="s">
        <v>615</v>
      </c>
      <c r="F362" s="31" t="s">
        <v>237</v>
      </c>
      <c r="G362" s="32">
        <v>52</v>
      </c>
      <c r="H362" s="33">
        <v>0</v>
      </c>
      <c r="I362" s="33">
        <f>ROUND(ROUND(H362,2)*ROUND(G362,3),2)</f>
      </c>
      <c r="O362">
        <f>(I362*21)/100</f>
      </c>
      <c r="P362" t="s">
        <v>23</v>
      </c>
    </row>
    <row r="363" spans="1:5" ht="12.75">
      <c r="A363" s="34" t="s">
        <v>50</v>
      </c>
      <c r="E363" s="35" t="s">
        <v>47</v>
      </c>
    </row>
    <row r="364" spans="1:5" ht="12.75">
      <c r="A364" s="36" t="s">
        <v>51</v>
      </c>
      <c r="E364" s="37" t="s">
        <v>616</v>
      </c>
    </row>
    <row r="365" spans="1:5" ht="114.75">
      <c r="A365" t="s">
        <v>53</v>
      </c>
      <c r="E365" s="35" t="s">
        <v>617</v>
      </c>
    </row>
    <row r="366" spans="1:16" ht="12.75">
      <c r="A366" s="25" t="s">
        <v>45</v>
      </c>
      <c r="B366" s="29" t="s">
        <v>618</v>
      </c>
      <c r="C366" s="29" t="s">
        <v>619</v>
      </c>
      <c r="D366" s="25" t="s">
        <v>47</v>
      </c>
      <c r="E366" s="30" t="s">
        <v>620</v>
      </c>
      <c r="F366" s="31" t="s">
        <v>137</v>
      </c>
      <c r="G366" s="32">
        <v>2</v>
      </c>
      <c r="H366" s="33">
        <v>0</v>
      </c>
      <c r="I366" s="33">
        <f>ROUND(ROUND(H366,2)*ROUND(G366,3),2)</f>
      </c>
      <c r="O366">
        <f>(I366*21)/100</f>
      </c>
      <c r="P366" t="s">
        <v>23</v>
      </c>
    </row>
    <row r="367" spans="1:5" ht="12.75">
      <c r="A367" s="34" t="s">
        <v>50</v>
      </c>
      <c r="E367" s="35" t="s">
        <v>621</v>
      </c>
    </row>
    <row r="368" spans="1:5" ht="12.75">
      <c r="A368" s="36" t="s">
        <v>51</v>
      </c>
      <c r="E368" s="37" t="s">
        <v>622</v>
      </c>
    </row>
    <row r="369" spans="1:5" ht="25.5">
      <c r="A369" t="s">
        <v>53</v>
      </c>
      <c r="E369" s="35" t="s">
        <v>623</v>
      </c>
    </row>
    <row r="370" spans="1:16" ht="25.5">
      <c r="A370" s="25" t="s">
        <v>45</v>
      </c>
      <c r="B370" s="29" t="s">
        <v>624</v>
      </c>
      <c r="C370" s="29" t="s">
        <v>625</v>
      </c>
      <c r="D370" s="25" t="s">
        <v>47</v>
      </c>
      <c r="E370" s="30" t="s">
        <v>626</v>
      </c>
      <c r="F370" s="31" t="s">
        <v>90</v>
      </c>
      <c r="G370" s="32">
        <v>74.375</v>
      </c>
      <c r="H370" s="33">
        <v>0</v>
      </c>
      <c r="I370" s="33">
        <f>ROUND(ROUND(H370,2)*ROUND(G370,3),2)</f>
      </c>
      <c r="O370">
        <f>(I370*21)/100</f>
      </c>
      <c r="P370" t="s">
        <v>23</v>
      </c>
    </row>
    <row r="371" spans="1:5" ht="38.25">
      <c r="A371" s="34" t="s">
        <v>50</v>
      </c>
      <c r="E371" s="35" t="s">
        <v>627</v>
      </c>
    </row>
    <row r="372" spans="1:5" ht="12.75">
      <c r="A372" s="36" t="s">
        <v>51</v>
      </c>
      <c r="E372" s="37" t="s">
        <v>628</v>
      </c>
    </row>
    <row r="373" spans="1:5" ht="38.25">
      <c r="A373" t="s">
        <v>53</v>
      </c>
      <c r="E373" s="35" t="s">
        <v>629</v>
      </c>
    </row>
    <row r="374" spans="1:16" ht="25.5">
      <c r="A374" s="25" t="s">
        <v>45</v>
      </c>
      <c r="B374" s="29" t="s">
        <v>630</v>
      </c>
      <c r="C374" s="29" t="s">
        <v>631</v>
      </c>
      <c r="D374" s="25" t="s">
        <v>47</v>
      </c>
      <c r="E374" s="30" t="s">
        <v>632</v>
      </c>
      <c r="F374" s="31" t="s">
        <v>90</v>
      </c>
      <c r="G374" s="32">
        <v>74.375</v>
      </c>
      <c r="H374" s="33">
        <v>0</v>
      </c>
      <c r="I374" s="33">
        <f>ROUND(ROUND(H374,2)*ROUND(G374,3),2)</f>
      </c>
      <c r="O374">
        <f>(I374*21)/100</f>
      </c>
      <c r="P374" t="s">
        <v>23</v>
      </c>
    </row>
    <row r="375" spans="1:5" ht="38.25">
      <c r="A375" s="34" t="s">
        <v>50</v>
      </c>
      <c r="E375" s="35" t="s">
        <v>627</v>
      </c>
    </row>
    <row r="376" spans="1:5" ht="12.75">
      <c r="A376" s="36" t="s">
        <v>51</v>
      </c>
      <c r="E376" s="37" t="s">
        <v>628</v>
      </c>
    </row>
    <row r="377" spans="1:5" ht="38.25">
      <c r="A377" t="s">
        <v>53</v>
      </c>
      <c r="E377" s="35" t="s">
        <v>629</v>
      </c>
    </row>
    <row r="378" spans="1:16" ht="12.75">
      <c r="A378" s="25" t="s">
        <v>45</v>
      </c>
      <c r="B378" s="29" t="s">
        <v>633</v>
      </c>
      <c r="C378" s="29" t="s">
        <v>634</v>
      </c>
      <c r="D378" s="25" t="s">
        <v>47</v>
      </c>
      <c r="E378" s="30" t="s">
        <v>635</v>
      </c>
      <c r="F378" s="31" t="s">
        <v>237</v>
      </c>
      <c r="G378" s="32">
        <v>168.2</v>
      </c>
      <c r="H378" s="33">
        <v>0</v>
      </c>
      <c r="I378" s="33">
        <f>ROUND(ROUND(H378,2)*ROUND(G378,3),2)</f>
      </c>
      <c r="O378">
        <f>(I378*21)/100</f>
      </c>
      <c r="P378" t="s">
        <v>23</v>
      </c>
    </row>
    <row r="379" spans="1:5" ht="12.75">
      <c r="A379" s="34" t="s">
        <v>50</v>
      </c>
      <c r="E379" s="35" t="s">
        <v>636</v>
      </c>
    </row>
    <row r="380" spans="1:5" ht="12.75">
      <c r="A380" s="36" t="s">
        <v>51</v>
      </c>
      <c r="E380" s="37" t="s">
        <v>637</v>
      </c>
    </row>
    <row r="381" spans="1:5" ht="51">
      <c r="A381" t="s">
        <v>53</v>
      </c>
      <c r="E381" s="35" t="s">
        <v>638</v>
      </c>
    </row>
    <row r="382" spans="1:16" ht="12.75">
      <c r="A382" s="25" t="s">
        <v>45</v>
      </c>
      <c r="B382" s="29" t="s">
        <v>639</v>
      </c>
      <c r="C382" s="29" t="s">
        <v>640</v>
      </c>
      <c r="D382" s="25" t="s">
        <v>47</v>
      </c>
      <c r="E382" s="30" t="s">
        <v>641</v>
      </c>
      <c r="F382" s="31" t="s">
        <v>237</v>
      </c>
      <c r="G382" s="32">
        <v>35</v>
      </c>
      <c r="H382" s="33">
        <v>0</v>
      </c>
      <c r="I382" s="33">
        <f>ROUND(ROUND(H382,2)*ROUND(G382,3),2)</f>
      </c>
      <c r="O382">
        <f>(I382*21)/100</f>
      </c>
      <c r="P382" t="s">
        <v>23</v>
      </c>
    </row>
    <row r="383" spans="1:5" ht="12.75">
      <c r="A383" s="34" t="s">
        <v>50</v>
      </c>
      <c r="E383" s="35" t="s">
        <v>47</v>
      </c>
    </row>
    <row r="384" spans="1:5" ht="12.75">
      <c r="A384" s="36" t="s">
        <v>51</v>
      </c>
      <c r="E384" s="37" t="s">
        <v>642</v>
      </c>
    </row>
    <row r="385" spans="1:5" ht="51">
      <c r="A385" t="s">
        <v>53</v>
      </c>
      <c r="E385" s="35" t="s">
        <v>643</v>
      </c>
    </row>
    <row r="386" spans="1:16" ht="12.75">
      <c r="A386" s="25" t="s">
        <v>45</v>
      </c>
      <c r="B386" s="29" t="s">
        <v>644</v>
      </c>
      <c r="C386" s="29" t="s">
        <v>645</v>
      </c>
      <c r="D386" s="25" t="s">
        <v>47</v>
      </c>
      <c r="E386" s="30" t="s">
        <v>646</v>
      </c>
      <c r="F386" s="31" t="s">
        <v>237</v>
      </c>
      <c r="G386" s="32">
        <v>135.98</v>
      </c>
      <c r="H386" s="33">
        <v>0</v>
      </c>
      <c r="I386" s="33">
        <f>ROUND(ROUND(H386,2)*ROUND(G386,3),2)</f>
      </c>
      <c r="O386">
        <f>(I386*21)/100</f>
      </c>
      <c r="P386" t="s">
        <v>23</v>
      </c>
    </row>
    <row r="387" spans="1:5" ht="12.75">
      <c r="A387" s="34" t="s">
        <v>50</v>
      </c>
      <c r="E387" s="35" t="s">
        <v>647</v>
      </c>
    </row>
    <row r="388" spans="1:5" ht="38.25">
      <c r="A388" s="36" t="s">
        <v>51</v>
      </c>
      <c r="E388" s="37" t="s">
        <v>648</v>
      </c>
    </row>
    <row r="389" spans="1:5" ht="25.5">
      <c r="A389" t="s">
        <v>53</v>
      </c>
      <c r="E389" s="35" t="s">
        <v>649</v>
      </c>
    </row>
    <row r="390" spans="1:16" ht="12.75">
      <c r="A390" s="25" t="s">
        <v>45</v>
      </c>
      <c r="B390" s="29" t="s">
        <v>650</v>
      </c>
      <c r="C390" s="29" t="s">
        <v>651</v>
      </c>
      <c r="D390" s="25" t="s">
        <v>47</v>
      </c>
      <c r="E390" s="30" t="s">
        <v>652</v>
      </c>
      <c r="F390" s="31" t="s">
        <v>237</v>
      </c>
      <c r="G390" s="32">
        <v>48.16</v>
      </c>
      <c r="H390" s="33">
        <v>0</v>
      </c>
      <c r="I390" s="33">
        <f>ROUND(ROUND(H390,2)*ROUND(G390,3),2)</f>
      </c>
      <c r="O390">
        <f>(I390*21)/100</f>
      </c>
      <c r="P390" t="s">
        <v>23</v>
      </c>
    </row>
    <row r="391" spans="1:5" ht="12.75">
      <c r="A391" s="34" t="s">
        <v>50</v>
      </c>
      <c r="E391" s="35" t="s">
        <v>47</v>
      </c>
    </row>
    <row r="392" spans="1:5" ht="12.75">
      <c r="A392" s="36" t="s">
        <v>51</v>
      </c>
      <c r="E392" s="37" t="s">
        <v>653</v>
      </c>
    </row>
    <row r="393" spans="1:5" ht="38.25">
      <c r="A393" t="s">
        <v>53</v>
      </c>
      <c r="E393" s="35" t="s">
        <v>654</v>
      </c>
    </row>
    <row r="394" spans="1:16" ht="12.75">
      <c r="A394" s="25" t="s">
        <v>45</v>
      </c>
      <c r="B394" s="29" t="s">
        <v>655</v>
      </c>
      <c r="C394" s="29" t="s">
        <v>656</v>
      </c>
      <c r="D394" s="25" t="s">
        <v>47</v>
      </c>
      <c r="E394" s="30" t="s">
        <v>657</v>
      </c>
      <c r="F394" s="31" t="s">
        <v>237</v>
      </c>
      <c r="G394" s="32">
        <v>87.82</v>
      </c>
      <c r="H394" s="33">
        <v>0</v>
      </c>
      <c r="I394" s="33">
        <f>ROUND(ROUND(H394,2)*ROUND(G394,3),2)</f>
      </c>
      <c r="O394">
        <f>(I394*21)/100</f>
      </c>
      <c r="P394" t="s">
        <v>23</v>
      </c>
    </row>
    <row r="395" spans="1:5" ht="12.75">
      <c r="A395" s="34" t="s">
        <v>50</v>
      </c>
      <c r="E395" s="35" t="s">
        <v>47</v>
      </c>
    </row>
    <row r="396" spans="1:5" ht="12.75">
      <c r="A396" s="36" t="s">
        <v>51</v>
      </c>
      <c r="E396" s="37" t="s">
        <v>658</v>
      </c>
    </row>
    <row r="397" spans="1:5" ht="38.25">
      <c r="A397" t="s">
        <v>53</v>
      </c>
      <c r="E397" s="35" t="s">
        <v>654</v>
      </c>
    </row>
    <row r="398" spans="1:16" ht="12.75">
      <c r="A398" s="25" t="s">
        <v>45</v>
      </c>
      <c r="B398" s="29" t="s">
        <v>659</v>
      </c>
      <c r="C398" s="29" t="s">
        <v>660</v>
      </c>
      <c r="D398" s="25" t="s">
        <v>379</v>
      </c>
      <c r="E398" s="30" t="s">
        <v>661</v>
      </c>
      <c r="F398" s="31" t="s">
        <v>237</v>
      </c>
      <c r="G398" s="32">
        <v>16.865</v>
      </c>
      <c r="H398" s="33">
        <v>0</v>
      </c>
      <c r="I398" s="33">
        <f>ROUND(ROUND(H398,2)*ROUND(G398,3),2)</f>
      </c>
      <c r="O398">
        <f>(I398*21)/100</f>
      </c>
      <c r="P398" t="s">
        <v>23</v>
      </c>
    </row>
    <row r="399" spans="1:5" ht="12.75">
      <c r="A399" s="34" t="s">
        <v>50</v>
      </c>
      <c r="E399" s="35" t="s">
        <v>662</v>
      </c>
    </row>
    <row r="400" spans="1:5" ht="38.25">
      <c r="A400" s="36" t="s">
        <v>51</v>
      </c>
      <c r="E400" s="37" t="s">
        <v>663</v>
      </c>
    </row>
    <row r="401" spans="1:5" ht="280.5">
      <c r="A401" t="s">
        <v>53</v>
      </c>
      <c r="E401" s="35" t="s">
        <v>664</v>
      </c>
    </row>
    <row r="402" spans="1:16" ht="12.75">
      <c r="A402" s="25" t="s">
        <v>45</v>
      </c>
      <c r="B402" s="29" t="s">
        <v>665</v>
      </c>
      <c r="C402" s="29" t="s">
        <v>666</v>
      </c>
      <c r="D402" s="25" t="s">
        <v>379</v>
      </c>
      <c r="E402" s="30" t="s">
        <v>667</v>
      </c>
      <c r="F402" s="31" t="s">
        <v>137</v>
      </c>
      <c r="G402" s="32">
        <v>2</v>
      </c>
      <c r="H402" s="33">
        <v>0</v>
      </c>
      <c r="I402" s="33">
        <f>ROUND(ROUND(H402,2)*ROUND(G402,3),2)</f>
      </c>
      <c r="O402">
        <f>(I402*21)/100</f>
      </c>
      <c r="P402" t="s">
        <v>23</v>
      </c>
    </row>
    <row r="403" spans="1:5" ht="12.75">
      <c r="A403" s="34" t="s">
        <v>50</v>
      </c>
      <c r="E403" s="35" t="s">
        <v>668</v>
      </c>
    </row>
    <row r="404" spans="1:5" ht="12.75">
      <c r="A404" s="36" t="s">
        <v>51</v>
      </c>
      <c r="E404" s="37" t="s">
        <v>669</v>
      </c>
    </row>
    <row r="405" spans="1:5" ht="38.25">
      <c r="A405" t="s">
        <v>53</v>
      </c>
      <c r="E405" s="35" t="s">
        <v>670</v>
      </c>
    </row>
    <row r="406" spans="1:16" ht="12.75">
      <c r="A406" s="25" t="s">
        <v>45</v>
      </c>
      <c r="B406" s="29" t="s">
        <v>671</v>
      </c>
      <c r="C406" s="29" t="s">
        <v>672</v>
      </c>
      <c r="D406" s="25" t="s">
        <v>47</v>
      </c>
      <c r="E406" s="30" t="s">
        <v>673</v>
      </c>
      <c r="F406" s="31" t="s">
        <v>137</v>
      </c>
      <c r="G406" s="32">
        <v>4</v>
      </c>
      <c r="H406" s="33">
        <v>0</v>
      </c>
      <c r="I406" s="33">
        <f>ROUND(ROUND(H406,2)*ROUND(G406,3),2)</f>
      </c>
      <c r="O406">
        <f>(I406*21)/100</f>
      </c>
      <c r="P406" t="s">
        <v>23</v>
      </c>
    </row>
    <row r="407" spans="1:5" ht="12.75">
      <c r="A407" s="34" t="s">
        <v>50</v>
      </c>
      <c r="E407" s="35" t="s">
        <v>47</v>
      </c>
    </row>
    <row r="408" spans="1:5" ht="12.75">
      <c r="A408" s="36" t="s">
        <v>51</v>
      </c>
      <c r="E408" s="37" t="s">
        <v>674</v>
      </c>
    </row>
    <row r="409" spans="1:5" ht="267.75">
      <c r="A409" t="s">
        <v>53</v>
      </c>
      <c r="E409" s="35" t="s">
        <v>675</v>
      </c>
    </row>
    <row r="410" spans="1:16" ht="12.75">
      <c r="A410" s="25" t="s">
        <v>45</v>
      </c>
      <c r="B410" s="29" t="s">
        <v>676</v>
      </c>
      <c r="C410" s="29" t="s">
        <v>677</v>
      </c>
      <c r="D410" s="25" t="s">
        <v>47</v>
      </c>
      <c r="E410" s="30" t="s">
        <v>678</v>
      </c>
      <c r="F410" s="31" t="s">
        <v>137</v>
      </c>
      <c r="G410" s="32">
        <v>5</v>
      </c>
      <c r="H410" s="33">
        <v>0</v>
      </c>
      <c r="I410" s="33">
        <f>ROUND(ROUND(H410,2)*ROUND(G410,3),2)</f>
      </c>
      <c r="O410">
        <f>(I410*0)/100</f>
      </c>
      <c r="P410" t="s">
        <v>27</v>
      </c>
    </row>
    <row r="411" spans="1:5" ht="12.75">
      <c r="A411" s="34" t="s">
        <v>50</v>
      </c>
      <c r="E411" s="35" t="s">
        <v>47</v>
      </c>
    </row>
    <row r="412" spans="1:5" ht="12.75">
      <c r="A412" s="36" t="s">
        <v>51</v>
      </c>
      <c r="E412" s="37" t="s">
        <v>679</v>
      </c>
    </row>
    <row r="413" spans="1:5" ht="267.75">
      <c r="A413" t="s">
        <v>53</v>
      </c>
      <c r="E413" s="35" t="s">
        <v>680</v>
      </c>
    </row>
    <row r="414" spans="1:16" ht="12.75">
      <c r="A414" s="25" t="s">
        <v>45</v>
      </c>
      <c r="B414" s="29" t="s">
        <v>681</v>
      </c>
      <c r="C414" s="29" t="s">
        <v>682</v>
      </c>
      <c r="D414" s="25" t="s">
        <v>47</v>
      </c>
      <c r="E414" s="30" t="s">
        <v>683</v>
      </c>
      <c r="F414" s="31" t="s">
        <v>90</v>
      </c>
      <c r="G414" s="32">
        <v>1650.48</v>
      </c>
      <c r="H414" s="33">
        <v>0</v>
      </c>
      <c r="I414" s="33">
        <f>ROUND(ROUND(H414,2)*ROUND(G414,3),2)</f>
      </c>
      <c r="O414">
        <f>(I414*21)/100</f>
      </c>
      <c r="P414" t="s">
        <v>23</v>
      </c>
    </row>
    <row r="415" spans="1:5" ht="12.75">
      <c r="A415" s="34" t="s">
        <v>50</v>
      </c>
      <c r="E415" s="35" t="s">
        <v>684</v>
      </c>
    </row>
    <row r="416" spans="1:5" ht="102">
      <c r="A416" s="36" t="s">
        <v>51</v>
      </c>
      <c r="E416" s="37" t="s">
        <v>685</v>
      </c>
    </row>
    <row r="417" spans="1:5" ht="25.5">
      <c r="A417" t="s">
        <v>53</v>
      </c>
      <c r="E417" s="35" t="s">
        <v>686</v>
      </c>
    </row>
    <row r="418" spans="1:16" ht="12.75">
      <c r="A418" s="25" t="s">
        <v>45</v>
      </c>
      <c r="B418" s="29" t="s">
        <v>687</v>
      </c>
      <c r="C418" s="29" t="s">
        <v>688</v>
      </c>
      <c r="D418" s="25" t="s">
        <v>47</v>
      </c>
      <c r="E418" s="30" t="s">
        <v>689</v>
      </c>
      <c r="F418" s="31" t="s">
        <v>90</v>
      </c>
      <c r="G418" s="32">
        <v>286.634</v>
      </c>
      <c r="H418" s="33">
        <v>0</v>
      </c>
      <c r="I418" s="33">
        <f>ROUND(ROUND(H418,2)*ROUND(G418,3),2)</f>
      </c>
      <c r="O418">
        <f>(I418*0)/100</f>
      </c>
      <c r="P418" t="s">
        <v>27</v>
      </c>
    </row>
    <row r="419" spans="1:5" ht="12.75">
      <c r="A419" s="34" t="s">
        <v>50</v>
      </c>
      <c r="E419" s="35" t="s">
        <v>47</v>
      </c>
    </row>
    <row r="420" spans="1:5" ht="25.5">
      <c r="A420" s="36" t="s">
        <v>51</v>
      </c>
      <c r="E420" s="37" t="s">
        <v>690</v>
      </c>
    </row>
    <row r="421" spans="1:5" ht="25.5">
      <c r="A421" t="s">
        <v>53</v>
      </c>
      <c r="E421" s="35" t="s">
        <v>686</v>
      </c>
    </row>
    <row r="422" spans="1:16" ht="12.75">
      <c r="A422" s="25" t="s">
        <v>45</v>
      </c>
      <c r="B422" s="29" t="s">
        <v>691</v>
      </c>
      <c r="C422" s="29" t="s">
        <v>692</v>
      </c>
      <c r="D422" s="25" t="s">
        <v>47</v>
      </c>
      <c r="E422" s="30" t="s">
        <v>693</v>
      </c>
      <c r="F422" s="31" t="s">
        <v>90</v>
      </c>
      <c r="G422" s="32">
        <v>1.221</v>
      </c>
      <c r="H422" s="33">
        <v>0</v>
      </c>
      <c r="I422" s="33">
        <f>ROUND(ROUND(H422,2)*ROUND(G422,3),2)</f>
      </c>
      <c r="O422">
        <f>(I422*21)/100</f>
      </c>
      <c r="P422" t="s">
        <v>23</v>
      </c>
    </row>
    <row r="423" spans="1:5" ht="12.75">
      <c r="A423" s="34" t="s">
        <v>50</v>
      </c>
      <c r="E423" s="35" t="s">
        <v>694</v>
      </c>
    </row>
    <row r="424" spans="1:5" ht="12.75">
      <c r="A424" s="36" t="s">
        <v>51</v>
      </c>
      <c r="E424" s="37" t="s">
        <v>533</v>
      </c>
    </row>
    <row r="425" spans="1:5" ht="25.5">
      <c r="A425" t="s">
        <v>53</v>
      </c>
      <c r="E425" s="35" t="s">
        <v>686</v>
      </c>
    </row>
    <row r="426" spans="1:16" ht="12.75">
      <c r="A426" s="25" t="s">
        <v>45</v>
      </c>
      <c r="B426" s="29" t="s">
        <v>695</v>
      </c>
      <c r="C426" s="29" t="s">
        <v>696</v>
      </c>
      <c r="D426" s="25" t="s">
        <v>47</v>
      </c>
      <c r="E426" s="30" t="s">
        <v>697</v>
      </c>
      <c r="F426" s="31" t="s">
        <v>90</v>
      </c>
      <c r="G426" s="32">
        <v>400</v>
      </c>
      <c r="H426" s="33">
        <v>0</v>
      </c>
      <c r="I426" s="33">
        <f>ROUND(ROUND(H426,2)*ROUND(G426,3),2)</f>
      </c>
      <c r="O426">
        <f>(I426*21)/100</f>
      </c>
      <c r="P426" t="s">
        <v>23</v>
      </c>
    </row>
    <row r="427" spans="1:5" ht="12.75">
      <c r="A427" s="34" t="s">
        <v>50</v>
      </c>
      <c r="E427" s="35" t="s">
        <v>47</v>
      </c>
    </row>
    <row r="428" spans="1:5" ht="12.75">
      <c r="A428" s="36" t="s">
        <v>51</v>
      </c>
      <c r="E428" s="37" t="s">
        <v>698</v>
      </c>
    </row>
    <row r="429" spans="1:5" ht="25.5">
      <c r="A429" t="s">
        <v>53</v>
      </c>
      <c r="E429" s="35" t="s">
        <v>699</v>
      </c>
    </row>
    <row r="430" spans="1:16" ht="12.75">
      <c r="A430" s="25" t="s">
        <v>45</v>
      </c>
      <c r="B430" s="29" t="s">
        <v>700</v>
      </c>
      <c r="C430" s="29" t="s">
        <v>701</v>
      </c>
      <c r="D430" s="25" t="s">
        <v>47</v>
      </c>
      <c r="E430" s="30" t="s">
        <v>702</v>
      </c>
      <c r="F430" s="31" t="s">
        <v>67</v>
      </c>
      <c r="G430" s="32">
        <v>52.459</v>
      </c>
      <c r="H430" s="33">
        <v>0</v>
      </c>
      <c r="I430" s="33">
        <f>ROUND(ROUND(H430,2)*ROUND(G430,3),2)</f>
      </c>
      <c r="O430">
        <f>(I430*21)/100</f>
      </c>
      <c r="P430" t="s">
        <v>23</v>
      </c>
    </row>
    <row r="431" spans="1:5" ht="12.75">
      <c r="A431" s="34" t="s">
        <v>50</v>
      </c>
      <c r="E431" s="35" t="s">
        <v>68</v>
      </c>
    </row>
    <row r="432" spans="1:5" ht="25.5">
      <c r="A432" s="36" t="s">
        <v>51</v>
      </c>
      <c r="E432" s="37" t="s">
        <v>703</v>
      </c>
    </row>
    <row r="433" spans="1:5" ht="25.5">
      <c r="A433" t="s">
        <v>53</v>
      </c>
      <c r="E433" s="35" t="s">
        <v>70</v>
      </c>
    </row>
    <row r="434" spans="1:16" ht="12.75">
      <c r="A434" s="25" t="s">
        <v>45</v>
      </c>
      <c r="B434" s="29" t="s">
        <v>704</v>
      </c>
      <c r="C434" s="29" t="s">
        <v>705</v>
      </c>
      <c r="D434" s="25" t="s">
        <v>47</v>
      </c>
      <c r="E434" s="30" t="s">
        <v>706</v>
      </c>
      <c r="F434" s="31" t="s">
        <v>73</v>
      </c>
      <c r="G434" s="32">
        <v>6.4</v>
      </c>
      <c r="H434" s="33">
        <v>0</v>
      </c>
      <c r="I434" s="33">
        <f>ROUND(ROUND(H434,2)*ROUND(G434,3),2)</f>
      </c>
      <c r="O434">
        <f>(I434*21)/100</f>
      </c>
      <c r="P434" t="s">
        <v>23</v>
      </c>
    </row>
    <row r="435" spans="1:5" ht="12.75">
      <c r="A435" s="34" t="s">
        <v>50</v>
      </c>
      <c r="E435" s="35" t="s">
        <v>47</v>
      </c>
    </row>
    <row r="436" spans="1:5" ht="12.75">
      <c r="A436" s="36" t="s">
        <v>51</v>
      </c>
      <c r="E436" s="37" t="s">
        <v>707</v>
      </c>
    </row>
    <row r="437" spans="1:5" ht="114.75">
      <c r="A437" t="s">
        <v>53</v>
      </c>
      <c r="E437" s="35" t="s">
        <v>708</v>
      </c>
    </row>
    <row r="438" spans="1:16" ht="12.75">
      <c r="A438" s="25" t="s">
        <v>45</v>
      </c>
      <c r="B438" s="29" t="s">
        <v>709</v>
      </c>
      <c r="C438" s="29" t="s">
        <v>710</v>
      </c>
      <c r="D438" s="25" t="s">
        <v>47</v>
      </c>
      <c r="E438" s="30" t="s">
        <v>711</v>
      </c>
      <c r="F438" s="31" t="s">
        <v>67</v>
      </c>
      <c r="G438" s="32">
        <v>804.87</v>
      </c>
      <c r="H438" s="33">
        <v>0</v>
      </c>
      <c r="I438" s="33">
        <f>ROUND(ROUND(H438,2)*ROUND(G438,3),2)</f>
      </c>
      <c r="O438">
        <f>(I438*21)/100</f>
      </c>
      <c r="P438" t="s">
        <v>23</v>
      </c>
    </row>
    <row r="439" spans="1:5" ht="12.75">
      <c r="A439" s="34" t="s">
        <v>50</v>
      </c>
      <c r="E439" s="35" t="s">
        <v>68</v>
      </c>
    </row>
    <row r="440" spans="1:5" ht="102">
      <c r="A440" s="36" t="s">
        <v>51</v>
      </c>
      <c r="E440" s="37" t="s">
        <v>712</v>
      </c>
    </row>
    <row r="441" spans="1:5" ht="25.5">
      <c r="A441" t="s">
        <v>53</v>
      </c>
      <c r="E441" s="35" t="s">
        <v>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