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20" sheetId="2" r:id="rId2"/>
    <sheet name="SO 180" sheetId="3" r:id="rId3"/>
    <sheet name="SO 190" sheetId="4" r:id="rId4"/>
    <sheet name="VON" sheetId="5" r:id="rId5"/>
  </sheets>
  <definedNames/>
  <calcPr fullCalcOnLoad="1"/>
</workbook>
</file>

<file path=xl/sharedStrings.xml><?xml version="1.0" encoding="utf-8"?>
<sst xmlns="http://schemas.openxmlformats.org/spreadsheetml/2006/main" count="1206" uniqueCount="434">
  <si>
    <t>Firma: Atelier PROMIKA s.r.o.</t>
  </si>
  <si>
    <t>Rekapitulace ceny</t>
  </si>
  <si>
    <t>Stavba: 2007 - II/328 Sloveč - Kněžice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</si>
  <si>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</si>
  <si>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</si>
  <si>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</si>
  <si>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</si>
  <si>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</si>
  <si>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</si>
  <si>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</si>
  <si>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</si>
  <si>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</si>
  <si>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</si>
  <si>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</si>
  <si>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</si>
  <si>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2007</t>
  </si>
  <si>
    <t>II/328 Sloveč - Kněžice</t>
  </si>
  <si>
    <t>O</t>
  </si>
  <si>
    <t>Rozpočet:</t>
  </si>
  <si>
    <t>0,00</t>
  </si>
  <si>
    <t>15,00</t>
  </si>
  <si>
    <t>21,00</t>
  </si>
  <si>
    <t>3</t>
  </si>
  <si>
    <t>2</t>
  </si>
  <si>
    <t>SO 120</t>
  </si>
  <si>
    <t>Silnice II/328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</si>
  <si>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</si>
  <si>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</si>
  <si>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</si>
  <si>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</si>
  <si>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</si>
  <si>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</si>
  <si>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</si>
  <si>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</si>
  <si>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</si>
  <si>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</si>
  <si>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</si>
  <si>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</si>
  <si>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</si>
  <si>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</si>
  <si>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</si>
  <si>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</si>
  <si>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</si>
  <si>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</si>
  <si>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</si>
  <si>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</si>
  <si>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</si>
  <si>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</si>
  <si>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</si>
  <si>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</si>
  <si>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</si>
  <si>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prostý beton (recyklační středisko / skládka, dle dispozic zhotovitele)</t>
  </si>
  <si>
    <t>VV</t>
  </si>
  <si>
    <t>dle pol. 11352: 435*0,205=89,175 [A]</t>
  </si>
  <si>
    <t>b</t>
  </si>
  <si>
    <t>zemina, kamen, nestmelené vrstvy (recyklační středisko / skládka, dle dispozic zhotovitele)</t>
  </si>
  <si>
    <t>dle pol. 11130: 10425*0,1*1,8=1 876,500 [A] 
dle pol. 113328: 3753,0*2,0=7 506,000 [B] 
dle pol. 123738: 6255,0*1,8=11 259,000 [C] 
dle pol. 12924: 4170*0,15*1,8=1 125,900 [D] 
dle pol. 12931: 6515,0*0,25*1,8=2 931,750 [E] 
dle pol. 129958: 50*0,15*1,8=13,500 [F] 
Celkem: A+B+C+D+E+F=24 712,650 [G]</t>
  </si>
  <si>
    <t>014212</t>
  </si>
  <si>
    <t/>
  </si>
  <si>
    <t>POPLATKY ZA ZEMNÍK - ORNICE</t>
  </si>
  <si>
    <t>pořízení zeminy schopné zúrodnění</t>
  </si>
  <si>
    <t>ohumusování tl. 100mm a osetí travním semenem, údržba: 8340*1,25*0,1*1,8=1 876,500 [A]</t>
  </si>
  <si>
    <t>Zemní práce</t>
  </si>
  <si>
    <t>11130</t>
  </si>
  <si>
    <t>SEJMUTÍ DRNU</t>
  </si>
  <si>
    <t>M2</t>
  </si>
  <si>
    <t>vč. odvozu a uložení na recyklační středisko / skládku dle dispozic zhotovitele</t>
  </si>
  <si>
    <t>sejmutí drnu / ornice tl. cca 0,1m: 10425=10 425,000 [A]</t>
  </si>
  <si>
    <t>11318.R</t>
  </si>
  <si>
    <t>ODSTRANĚNÍ ZPEVNĚNÝCH PLOCH SJEZDŮ VČETNĚ PROPUSTKŮ</t>
  </si>
  <si>
    <t>vč. odvozu a uložení na recyklační středisko / skládku dle dispozic zhotovitele, vč. poplatku za skládku 
POZN.: Pro nízký poměr položky k celkové hodnotě stavby vykázáno jako agregovaná položka smíšených konstrukcí (bez propustku, s propustkem, s různými typy povrchu). Součástí položky je i separace odpadů a jejich skládkování dle platných norem.</t>
  </si>
  <si>
    <t>Odstranění konstrukce - 
- sjezdu na pole a zeminy potřebné pro propustek v hloubce max. 1,0m (10ks): 255=255,000 [A] 
- sjezdu na pole, propustku, čel a zeminy potřebné pro obnovu propustku v hloubce max. 1,0m (8ks): 190=190,000 [B] 
- sjezdu, propustku, čel a zeminy potřebné pro obnovu propustku v hloubce max. 1,0m (2ks jednostranné): 50=50,000 [C] 
- sjezdu na pole bez propustku (5ks): 140=140,000 [D] 
- sjezdu stěrkového: 315=315,000 [E] 
- sjezdu asfaltového: 180=180,000 [F] 
- sjezdu dlážděného, včetně očištění dlažby a uložení ke zpětnému použití (25% zpětné užití vč. očištění - vykázáno zvlášť v pol. 587205): 210=210,000 [G] 
- chodníku, včetně očištění dlažby a uložení ke zpětnému použití (25% zpětné užití vč. očištění - vykázáno zvlášť  v pol. 587205): 35=35,000 [H] 
případné zbývající vozovky, propustku, čel a zeminy potřebné pro obnovu propustku v hloubce max. 1,0m (7ks obnova +1ks zrušení): 120=120,000 [I] 
Celkem: A+B+C+D+E+F+G+H+I=1 495,000 [J]</t>
  </si>
  <si>
    <t>113328</t>
  </si>
  <si>
    <t>ODSTRAN PODKL ZPEVNĚNÝCH PLOCH Z KAMENIVA NESTMEL, ODVOZ DO 20KM</t>
  </si>
  <si>
    <t>M3</t>
  </si>
  <si>
    <t>vč. odvozu a uložení na recyklační středisko / skládku dle dispozic zhotovitele, vzdálenost uvedena orientačně</t>
  </si>
  <si>
    <t>odstranění stávající konstrukce podkladních vrstev tl. průměrně 300mm v místě úpravy AZ a doplňkových ploch, prováděno po odfrézování, předpoklad 60% z délky: ((8340*2,5)*0,3)*0,6=3 753,000 [A]</t>
  </si>
  <si>
    <t>7</t>
  </si>
  <si>
    <t>11352</t>
  </si>
  <si>
    <t>ODSTRANĚNÍ CHODNÍKOVÝCH A SILNIČNÍCH OBRUBNÍKŮ BETONOVÝCH</t>
  </si>
  <si>
    <t>M</t>
  </si>
  <si>
    <t>odstranění obruby (bez rozlišení): 435=435,000 [A]</t>
  </si>
  <si>
    <t>8</t>
  </si>
  <si>
    <t>11372</t>
  </si>
  <si>
    <t>FRÉZOVÁNÍ ZPEVNĚNÝCH PLOCH ASFALTOVÝCH</t>
  </si>
  <si>
    <t>Povinný odkup vyfrézované směsi zhotovitelem dle SOD! 
POZN.: Vrchní vrstva stávající živice tl. cca 100mm dle provedených zkoušek (PAU) v kvalitativní třídě ZAS-T1. Část z tohoto vyfrézovaného materiálu bude následně použita pro doplnění RS CA (100mm) a pro provedení krajnic vč. dosypávky krajnic (R-mat), dále pro konstrukce sjezdů. Z tohoto důvodu je požadováno provést frézu (min. danou část pro krajnice a sjezdy) ve frakci do vel. 32mm (0/32).</t>
  </si>
  <si>
    <t>frézování vozovky tl. průměrně 90mm: 32580*0,09=2 932,200 [A] 
Odpočet materiálu pro zpětné uložení do stavby: -(8340*2*0,6*0,1+8340*(0,04+0,05)+140*0,1)=-1 765,400 [B] 
Celkem: A+B=1 166,800 [C]</t>
  </si>
  <si>
    <t>vč. složení v místě, jedná se dle provedených zkoušek (PAU) o materiál s obsahem dehtu - vyzískaný R-mat bude primárně použit zpět jako vrstva pro provedení RS CA v konstrukci vozovky!</t>
  </si>
  <si>
    <t>dofrézování vozovky tl. průměrně 80mm v místě úpravy AZ a doplňkových ploch, předpoklad 60% z délky: ((8340*2)*0,08)*0,6=800,640 [A]</t>
  </si>
  <si>
    <t>113724</t>
  </si>
  <si>
    <t>FRÉZOVÁNÍ ZPEVNĚNÝCH PLOCH ASFALTOVÝCH, ODVOZ DO 5KM</t>
  </si>
  <si>
    <t>vč. odvozu a uložení na meziskládku dle dispozic zhotovitele, vzdálenost uvedena orientačně 
POZN.: viz pol. 11372.a - Část vyfrézovaného materiálu (výpočet dle této položky) bude následně použita pro doplnění RS CA (100mm) a pro provedení krajnic vč. dosypávky krajnic (R-mat), dále pro konstrukce sjezdů. Z tohoto důvodu je požadováno provést frézu (min. danou část pro krajnice a sjezdy) ve frakci do vel. 32mm (0/32).</t>
  </si>
  <si>
    <t>Materiál pro zpětné uložení do stavby - 
- doplnění vrtsvy RS CA v tl. 0,1 m: 8340*2*0,6*0,1=1 000,800 [A] 
- dosypávka krajnice vhodným materiálem se zhutněním: 8340*0,04=333,600 [B] 
- zpevnění zemní krajnice (recyklát) tl. 0,10m: 8340*0,5*0,1=417,000 [C] 
- obnova konstrukce sjezdu na pole z R-mat tl. 0,1m: 140*0,1=14,000 [D] 
Celkem: A+B+C+D=1 765,400 [E]</t>
  </si>
  <si>
    <t>11</t>
  </si>
  <si>
    <t>113766</t>
  </si>
  <si>
    <t>FRÉZOVÁNÍ DRÁŽKY PRŮŘEZU DO 800MM2 V ASFALTOVÉ VOZOVCE</t>
  </si>
  <si>
    <t>proříznutí spár podél říms mostních objektů: 48=48,000 [A]</t>
  </si>
  <si>
    <t>12</t>
  </si>
  <si>
    <t>123738</t>
  </si>
  <si>
    <t>ODKOP PRO SPOD STAVBU SILNIC A ŽELEZNIC TŘ. I, ODVOZ DO 20KM</t>
  </si>
  <si>
    <t>vč. odvozu na recyklační středisko / skládku dle dispozic zhotovitele, vzdálenost uvedena orientačně</t>
  </si>
  <si>
    <t>výkop zeminy v AZ na hloubku 500 mm, předpoklad 60%: ((8340*2,5)*0,5)*0,6=6 255,000 [A]</t>
  </si>
  <si>
    <t>13</t>
  </si>
  <si>
    <t>125734</t>
  </si>
  <si>
    <t>VYKOPÁVKY ZE ZEMNÍKŮ A SKLÁDEK TŘ. I, ODVOZ DO 5KM</t>
  </si>
  <si>
    <t>vč. naložení a dovozu materiálu (R-mat) z meziskládky dle dispozic zhotovitele, vzdálenost uvedena orientačně</t>
  </si>
  <si>
    <t>14</t>
  </si>
  <si>
    <t>125738</t>
  </si>
  <si>
    <t>VYKOPÁVKY ZE ZEMNÍKŮ A SKLÁDEK TŘ. I, ODVOZ DO 20KM</t>
  </si>
  <si>
    <t>vč. naložení a dopravy zeminy schopné zúrodnění dle dispozic zhotovitele, vzdálenost uvedena orientačně</t>
  </si>
  <si>
    <t>ohumusování tl. 100mm a osetí travním semenem, údržba: 8340*1,25*0,1=1 042,500 [A]</t>
  </si>
  <si>
    <t>15</t>
  </si>
  <si>
    <t>12924</t>
  </si>
  <si>
    <t>ČIŠTĚNÍ KRAJNIC OD NÁNOSU TL. DO 200MM</t>
  </si>
  <si>
    <t>vč. odvozu a uložení odpadu na recyklační středisko / skládku dle dispozic zhotovitele</t>
  </si>
  <si>
    <t>Stržení krajnice v šířce cca 0,5m, prům tl. 0,15m: 8340*0,5=4 170,000 [A]</t>
  </si>
  <si>
    <t>16</t>
  </si>
  <si>
    <t>12931</t>
  </si>
  <si>
    <t>ČIŠTĚNÍ PŘÍKOPŮ OD NÁNOSU DO 0,25M3/M</t>
  </si>
  <si>
    <t>pročištění příkopu příkopovým rypadlem: 6515=6 515,000 [A]</t>
  </si>
  <si>
    <t>17</t>
  </si>
  <si>
    <t>129958</t>
  </si>
  <si>
    <t>ČIŠTĚNÍ POTRUBÍ DN DO 600MM</t>
  </si>
  <si>
    <t>stávající propust DN500 - DN600 (3 ks): 50=50,000 [A]</t>
  </si>
  <si>
    <t>18</t>
  </si>
  <si>
    <t>17120</t>
  </si>
  <si>
    <t>ULOŽENÍ SYPANINY DO NÁSYPŮ A NA SKLÁDKY BEZ ZHUTNĚNÍ</t>
  </si>
  <si>
    <t>dle pol. 123738: 6255=6 255,000 [A]</t>
  </si>
  <si>
    <t>19</t>
  </si>
  <si>
    <t>17180</t>
  </si>
  <si>
    <t>ULOŽENÍ SYPANINY DO NÁSYPŮ Z NAKUPOVANÝCH MATERIÁLŮ</t>
  </si>
  <si>
    <t>ŠDA</t>
  </si>
  <si>
    <t>doplnění konstrukce v místě úpravy AZ tl. 200mm (ŠDA), předpoklad 60%: (8340*2,5)*0,2*0,6=2 502,000 [A]</t>
  </si>
  <si>
    <t>20</t>
  </si>
  <si>
    <t>17310</t>
  </si>
  <si>
    <t>ZEMNÍ KRAJNICE A DOSYPÁVKY SE ZHUTNĚNÍM</t>
  </si>
  <si>
    <t>výzisk ze stavby - viz. pol. 113724 a 125734.</t>
  </si>
  <si>
    <t>dosypávka krajnice vhodným materiálem (R-mat), včetně zhutnění: 8340*0,04=333,600 [A]</t>
  </si>
  <si>
    <t>21</t>
  </si>
  <si>
    <t>18110</t>
  </si>
  <si>
    <t>ÚPRAVA PLÁNĚ SE ZHUTNĚNÍM V HORNINĚ TŘ. I</t>
  </si>
  <si>
    <t>úprava AZ, předpoklad 60%: (8340*2,5)*0,6=12 510,000 [A] 
doplnění konstrukce v místě úpravy AZ pro recyklaci na místě, předpoklad 60%: (8340*2)*0,6=10 008,000 [B] 
urovnání a zhutnění pláně pod doplňkovými plochami a sjezdy: (345+70+20+140+315+180+210+35)*1,1=1 446,500 [C] 
Celkem: (A+B+C)*1,1=26 360,950 [D]</t>
  </si>
  <si>
    <t>22</t>
  </si>
  <si>
    <t>18130</t>
  </si>
  <si>
    <t>ÚPRAVA PLÁNĚ BEZ ZHUTNĚNÍ</t>
  </si>
  <si>
    <t>vyrovnání podkladu (svahy, příkopy)</t>
  </si>
  <si>
    <t>ohumusování tl. 100mm - příprava plochy: 8340*1,25=10 425,000 [A]</t>
  </si>
  <si>
    <t>23</t>
  </si>
  <si>
    <t>18221</t>
  </si>
  <si>
    <t>ROZPROSTŘENÍ ORNICE VE SVAHU V TL DO 0,10M</t>
  </si>
  <si>
    <t>ohumusování tl. 100mm: 8340*1,25=10 425,000 [A]</t>
  </si>
  <si>
    <t>24</t>
  </si>
  <si>
    <t>18242</t>
  </si>
  <si>
    <t>ZALOŽENÍ TRÁVNÍKU HYDROOSEVEM NA ORNICI</t>
  </si>
  <si>
    <t>v místech se zástavbou ruční osetí pro zamezení znečištění cizích objektů</t>
  </si>
  <si>
    <t>osetí ohumusovaných ploch travním semenem: 8340*1,25=10 425,000 [A]</t>
  </si>
  <si>
    <t>25</t>
  </si>
  <si>
    <t>18247</t>
  </si>
  <si>
    <t>OŠETŘOVÁNÍ TRÁVNÍKU</t>
  </si>
  <si>
    <t>údržba zatravněných ploch: 8340*1,25=10 425,000 [A]</t>
  </si>
  <si>
    <t>Základy</t>
  </si>
  <si>
    <t>26</t>
  </si>
  <si>
    <t>21152</t>
  </si>
  <si>
    <t>SANAČNÍ ŽEBRA Z KAMENIVA DRCENÉHO</t>
  </si>
  <si>
    <t>ŠDB 0/63</t>
  </si>
  <si>
    <t>úprava AZ na hloubku 500mm - výměna a náhrada vhodným materiálem (ŠDB 0/63), předpoklad 60%: (8340*2,5)*0,6*0,5=6 255,000 [A]</t>
  </si>
  <si>
    <t>27</t>
  </si>
  <si>
    <t>21263.R</t>
  </si>
  <si>
    <t>TRATIVODY KOMPLET Z TRUB Z PLAST HMOT DN DO 150MM S OPLÁŠTĚNÍM</t>
  </si>
  <si>
    <t>zahrnuje výkop rýhy, vč. likvidace výkopku rýhy, trubku, lože a obsyp z HDK a opláštění (obaloní) rýhy geotextilií</t>
  </si>
  <si>
    <t>Trativod DN do 150mm při Slovečské hospodě: 40=40,000 [A]</t>
  </si>
  <si>
    <t>Komunikace</t>
  </si>
  <si>
    <t>28</t>
  </si>
  <si>
    <t>561441</t>
  </si>
  <si>
    <t>KAMENIVO ZPEVNĚNÉ CEMENTEM TŘ. I TL. DO 200MM</t>
  </si>
  <si>
    <t>SC C 8/10 ; tl. 160mm</t>
  </si>
  <si>
    <t>doplňkové plochy dlážděné - dlažba - 
- betonová (červená/šedá) 80mm, konstrukce tl. 480mm: 260+85=345,000 [A] 
- kamenná velká 160mm, konstrukce tl. 560mm: 70=70,000 [B] 
 kamenná velká 160mm do betonového lože, konstrukce tl. 560mm: 20=20,000 [C] 
Celkem: A+B+C=435,000 [D]</t>
  </si>
  <si>
    <t>29</t>
  </si>
  <si>
    <t>56332</t>
  </si>
  <si>
    <t>VOZOVKOVÉ VRSTVY ZE ŠTĚRKODRTI TL. DO 100MM</t>
  </si>
  <si>
    <t>ŠDA ; tl. 100mm</t>
  </si>
  <si>
    <t>obnova konstrukce sjezdu štěrkového celkové tl. konstrukce 350mm: 315=315,000 [A]</t>
  </si>
  <si>
    <t>30</t>
  </si>
  <si>
    <t>56334</t>
  </si>
  <si>
    <t>VOZOVKOVÉ VRSTVY ZE ŠTĚRKODRTI TL. DO 200MM</t>
  </si>
  <si>
    <t>ŠDA ; tl. (min) 150mm</t>
  </si>
  <si>
    <t>obnova chodníku (dlážděný kryt) celkové tl. konstrukce 240mm: 35=35,000 [A]</t>
  </si>
  <si>
    <t>31</t>
  </si>
  <si>
    <t>56336</t>
  </si>
  <si>
    <t>VOZOVKOVÉ VRSTVY ZE ŠTĚRKODRTI TL. DO 300MM</t>
  </si>
  <si>
    <t>ŠDA ; tl. (min) 250mm</t>
  </si>
  <si>
    <t>obnova konstrukce sjezdu  
- na pole z R-mat celkové tl. konstrukce 350mm: 140=140,000 [A] 
- štěrkového celkové tl. konstrukce 350mm: 315=315,000 [B] 
- asfaltového celkové tl. konstrukce tl.350mm: 180=180,000 [C] 
- z dlážděného krytu celkové tl. konstrukce 370mm: 210=210,000 [D] 
Celkem: A+B+C+D=845,000 [E]</t>
  </si>
  <si>
    <t>32</t>
  </si>
  <si>
    <t>56355</t>
  </si>
  <si>
    <t>VOZOVKOVÉ VRSTVY Z MECH ZPEV ZEMINY TL. DO 250MM</t>
  </si>
  <si>
    <t>MZ ; tl. (min) 200mm</t>
  </si>
  <si>
    <t>33</t>
  </si>
  <si>
    <t>56362</t>
  </si>
  <si>
    <t>VOZOVKOVÉ VRSTVY Z RECYKLOVANÉHO MATERIÁLU TL DO 100MM</t>
  </si>
  <si>
    <t>R-mat ; tl. 100mm 
výzisk ze stavby - viz. pol. 113724 a 125734.</t>
  </si>
  <si>
    <t>obnova konstrukce sjezdu na pole z R-mat celkové tl. konstrukce 350mm: 140=140,000 [A]</t>
  </si>
  <si>
    <t>34</t>
  </si>
  <si>
    <t>56364</t>
  </si>
  <si>
    <t>VOZOVKOVÉ VRSTVY Z RECYKLOVANÉHO MATERIÁLU TL DO 200MM</t>
  </si>
  <si>
    <t>výzisk ze stavby - viz. pol. 11372.b, doplnění 113724 a 125734.</t>
  </si>
  <si>
    <t>doplnění konstrukce v místě úpravy AZ pro recyklaci na místě, tl. 180mm - Rmat, předpoklad 60%: (8340*2)*0,6=10 008,000 [A]</t>
  </si>
  <si>
    <t>35</t>
  </si>
  <si>
    <t>567544</t>
  </si>
  <si>
    <t>VRST PRO OBNOVU A OPR RECYK ZA STUD CEM A ASF EM TL DO 200MM</t>
  </si>
  <si>
    <t>RS 0/32 CA tl. 180mm, asfaltová emulze 3% po vystěpení, cementové pojivo 5% 
plocha vč. rozšíření (v extravilánu, mimo obruby) prům. 5,0%</t>
  </si>
  <si>
    <t>recyklace na místě (komunikace):: 31935*1,05=33 531,750 [A]</t>
  </si>
  <si>
    <t>36</t>
  </si>
  <si>
    <t>56962</t>
  </si>
  <si>
    <t>ZPEVNĚNÍ KRAJNIC Z RECYKLOVANÉHO MATERIÁLU TL DO 100MM</t>
  </si>
  <si>
    <t>zpevnění zemní krajnice (recyklát) tl. 0,10m: 8340*0,5=4 170,000 [A]</t>
  </si>
  <si>
    <t>37</t>
  </si>
  <si>
    <t>572123</t>
  </si>
  <si>
    <t>INFILTRAČNÍ POSTŘIK Z EMULZE DO 1,0KG/M2</t>
  </si>
  <si>
    <t>PI-C ; 0,6 kg/m2 
plocha vč. rozšíření podkladní vrstvy (v extravilánu, mimo obruby) 4,0%</t>
  </si>
  <si>
    <t>konstrukce vozovky (komunikace + mosty): 32145*1,04=33 430,800 [A] 
obnova konstrukce sjezdu asfaltového celkové tl. konstrukce tl.350mm: 180=180,000 [B] 
Celkem: A+B=33 610,800 [C]</t>
  </si>
  <si>
    <t>38</t>
  </si>
  <si>
    <t>572213</t>
  </si>
  <si>
    <t>SPOJOVACÍ POSTŘIK Z EMULZE DO 0,5KG/M2</t>
  </si>
  <si>
    <t>PS-C ; 0,4 kg/m2 
plocha vč. rozšíření podkladní vrstvy (v extravilánu, mimo obruby) 1,5%</t>
  </si>
  <si>
    <t>konstrukce vozovky (komunikace + mosty): 32145*1,015=32 627,175 [A] 
obnova konstrukce sjezdu asfaltového celkové tl. konstrukce tl.350mm: 180=180,000 [B] 
Celkem: A+B=32 807,175 [C]</t>
  </si>
  <si>
    <t>39</t>
  </si>
  <si>
    <t>574A34</t>
  </si>
  <si>
    <t>ASFALTOVÝ BETON PRO OBRUSNÉ VRSTVY ACO 11+, 11S TL. 40MM</t>
  </si>
  <si>
    <t>ACO 11+ ; tl. 40mm</t>
  </si>
  <si>
    <t>konstrukce vozovky (komunikace + mosty): 32145=32 145,000 [A] 
obnova konstrukce sjezdu asfaltového celkové tl. konstrukce tl.350mm: 180=180,000 [B] 
Celkem: A+B=32 325,000 [C]</t>
  </si>
  <si>
    <t>40</t>
  </si>
  <si>
    <t>574E56</t>
  </si>
  <si>
    <t>ASFALTOVÝ BETON PRO PODKLADNÍ VRSTVY ACP 16+, 16S TL. 60MM</t>
  </si>
  <si>
    <t>ACP 16+ ; tl. 60mm 
plocha vč. rozšíření podkladní vrstvy (v extravilánu, mimo obruby) 2,5%</t>
  </si>
  <si>
    <t>konstrukce vozovky (komunikace + mosty): 32145*1,025=32 948,625 [A] 
obnova konstrukce sjezdu asfaltového celkové tl. konstrukce tl.350mm: 180=180,000 [B] 
Celkem: A+B=33 128,625 [C]</t>
  </si>
  <si>
    <t>41</t>
  </si>
  <si>
    <t>58211</t>
  </si>
  <si>
    <t>DLÁŽDĚNÉ KRYTY Z VELKÝCH KOSTEK DO LOŽE Z KAMENIVA</t>
  </si>
  <si>
    <t>DL tl. 160mm ; L z HDK tl. 40mm</t>
  </si>
  <si>
    <t>doplňkové plochy dlážděné - dlažba kamenná velká 160mm, konstrukce tl. 560mm: 70=70,000 [A]</t>
  </si>
  <si>
    <t>42</t>
  </si>
  <si>
    <t>58212</t>
  </si>
  <si>
    <t>DLÁŽDĚNÉ KRYTY Z VELKÝCH KOSTEK DO LOŽE Z MC</t>
  </si>
  <si>
    <t>DL tl. 80mm ; L z betonu (MC) tl. 40mm</t>
  </si>
  <si>
    <t>doplňkové plochy dlážděné - dlažba kamenná velká 160mm do betonového lože, konstrukce tl. 560mm: 20=20,000 [A]</t>
  </si>
  <si>
    <t>43</t>
  </si>
  <si>
    <t>582611</t>
  </si>
  <si>
    <t>KRYTY Z BETON DLAŽDIC SE ZÁMKEM ŠEDÝCH TL 60MM DO LOŽE Z KAM</t>
  </si>
  <si>
    <t>DL tl. 60mm ; L z HDK tl. 30mm</t>
  </si>
  <si>
    <t>obnova chodníku (dlážděný kryt) celkové tl. konstrukce 240mm (75% nová dlažba šedá): 35*0,75=26,250 [A]</t>
  </si>
  <si>
    <t>44</t>
  </si>
  <si>
    <t>582612</t>
  </si>
  <si>
    <t>KRYTY Z BETON DLAŽDIC SE ZÁMKEM ŠEDÝCH TL 80MM DO LOŽE Z KAM</t>
  </si>
  <si>
    <t>DL tl. 80mm ; L z HDK tl. 40mm</t>
  </si>
  <si>
    <t>doplňkové plochy dlážděné - dlažba betonová (šedá) 80mm, konstrukce tl. 480mm: 260=260,000 [A] 
obnova sjezdu (dlážděný kryt) celkové tl. konstrukce 370mm (75% nová dlažba šedá): 210*0,75=157,500 [B] 
Celkem: A+B=417,500 [C]</t>
  </si>
  <si>
    <t>45</t>
  </si>
  <si>
    <t>582615</t>
  </si>
  <si>
    <t>KRYTY Z BETON DLAŽDIC SE ZÁMKEM BAREV TL 80MM DO LOŽE Z KAM</t>
  </si>
  <si>
    <t>doplňkové plochy dlážděné - dlažba betonová (červená) 80mm, konstrukce tl. 480mm: 85=85,000 [A]</t>
  </si>
  <si>
    <t>46</t>
  </si>
  <si>
    <t>587205</t>
  </si>
  <si>
    <t>PŘEDLÁŽDĚNÍ KRYTU Z BETONOVÝCH DLAŽDIC</t>
  </si>
  <si>
    <t>odborný odhad množství</t>
  </si>
  <si>
    <t>obnova konstrukce sjezdu (cementobetonový kryt) tl. 370mm - předláždění 25% plochy (stávající očištěná dlažba): 210*0,25=52,500 [A] 
obnova konstrukce chodníku (cementobetonový kryt) tl. 240mm - předláždění 25% plochy (stávající očištěná dlažba): 35*0,25=8,750 [B] 
Celkem: A+B=61,250 [C]</t>
  </si>
  <si>
    <t>47</t>
  </si>
  <si>
    <t>58910</t>
  </si>
  <si>
    <t>VÝPLŇ SPAR ASFALTEM</t>
  </si>
  <si>
    <t>Spáry při provádění pokládky asfaltových vrstev po polovinách a napojení na stávající stavy</t>
  </si>
  <si>
    <t>Zálivky spar vč. ošetření: (5100+230)*2=10 660,000 [A]</t>
  </si>
  <si>
    <t>Přidružená stavební výroba</t>
  </si>
  <si>
    <t>48</t>
  </si>
  <si>
    <t>711137</t>
  </si>
  <si>
    <t>IZOLACE BĚŽN KONSTR PROTI VOL STÉK VODĚ Z PE FÓLIÍ</t>
  </si>
  <si>
    <t>betonová palisáda 600x180/120mm do betonu C25/30 XF2 - hydroizolační fólie na rubu: 36,5*0,6*1,15=25,185 [A]</t>
  </si>
  <si>
    <t>49</t>
  </si>
  <si>
    <t>78312.R</t>
  </si>
  <si>
    <t>PROTIKOROZ OCHRANA ZÁBRADLÍ NÁTĚREM VÍCEVRST</t>
  </si>
  <si>
    <t>natření zábradlí mostních objektů: 42=42,000 [A]</t>
  </si>
  <si>
    <t>Potrubí</t>
  </si>
  <si>
    <t>50</t>
  </si>
  <si>
    <t>899121</t>
  </si>
  <si>
    <t>MŘÍŽE OCELOVÉ SAMOSTATNÉ</t>
  </si>
  <si>
    <t>KUS</t>
  </si>
  <si>
    <t>vč. příp. rektifikace, pročištění a likvidace odpadu 
demontovaná mříž vč. likvidace dle dispozic zhotovitele</t>
  </si>
  <si>
    <t>vtokový objekt - uliční vpusť, včetně výměny mříže, osazení a dodávka: 9+30=39,000 [A]</t>
  </si>
  <si>
    <t>51</t>
  </si>
  <si>
    <t>89921</t>
  </si>
  <si>
    <t>VÝŠKOVÁ ÚPRAVA POKLOPŮ</t>
  </si>
  <si>
    <t>vč. příp. pročištění a likvidace odpadu</t>
  </si>
  <si>
    <t>případná výšková rektifikace uličního vstupu - 
- velký poklop: 3=3,000 [A] 
- malý poklop: 2=2,000 [B] 
Celkem: A+B=5,000 [C]</t>
  </si>
  <si>
    <t>52</t>
  </si>
  <si>
    <t>89922</t>
  </si>
  <si>
    <t>VÝŠKOVÁ ÚPRAVA MŘÍŽÍ</t>
  </si>
  <si>
    <t>případná výšková rektifikace vtokového objektu - 
- uliční vpusť: 2=2,000 [A] 
- vtokový objekt - vpusť v obrubníku: 7=7,000 [B] 
Celkem: A+B=9,000 [C]</t>
  </si>
  <si>
    <t>53</t>
  </si>
  <si>
    <t>899901</t>
  </si>
  <si>
    <t>PŘEPOJENÍ PŘÍPOJEK</t>
  </si>
  <si>
    <t>napojení trativodu do stávající UV</t>
  </si>
  <si>
    <t>Trativod DN do 150mm při Slovečské hospodě: 1=1,000 [A]</t>
  </si>
  <si>
    <t>Ostatní konstrukce a práce</t>
  </si>
  <si>
    <t>54</t>
  </si>
  <si>
    <t>912A8</t>
  </si>
  <si>
    <t>BALISETY Z PLASTICKÝCH HMOT</t>
  </si>
  <si>
    <t>dopravní sloupky BALISETA zelená, průměr 200mm</t>
  </si>
  <si>
    <t>55</t>
  </si>
  <si>
    <t>91710</t>
  </si>
  <si>
    <t>OBRUBY Z BETONOVÝCH PALISÁD</t>
  </si>
  <si>
    <t>betonová palisáda 600x180/120mm do betonu C25/30 XF2: 36,5*0,6*0,12=2,628 [A]</t>
  </si>
  <si>
    <t>56</t>
  </si>
  <si>
    <t>917212</t>
  </si>
  <si>
    <t>ZÁHONOVÉ OBRUBY Z BETONOVÝCH OBRUBNÍKŮ ŠÍŘ 80MM</t>
  </si>
  <si>
    <t>betonový obrubník chodníkový 80x250x1000 mm, kladený do betonového lože s opěrou z betonu C 20/25 n XF3, s vyspárováním MC</t>
  </si>
  <si>
    <t>Obrubník chodníkový / záhonový: 1900=1 900,000 [A]</t>
  </si>
  <si>
    <t>57</t>
  </si>
  <si>
    <t>917224</t>
  </si>
  <si>
    <t>SILNIČNÍ A CHODNÍKOVÉ OBRUBY Z BETONOVÝCH OBRUBNÍKŮ ŠÍŘ 150MM</t>
  </si>
  <si>
    <t>betonový obrubník silniční 150/120x250x1000 mm, kladený do betonového lože s opěrou z betonu C 20/25 n XF3, s vyspárováním MC</t>
  </si>
  <si>
    <t>Obrubník silniční (vč. nájezdových a přechodových kusů): 570=570,000 [A] 
Případná rektifikace stávajícího obrubníku - předpoklad 10% nový materiál (čerpáno v rozsahu dle skutečnosti): 200*0,1=20,000 [B] 
Celkem: A+B=590,000 [C]</t>
  </si>
  <si>
    <t>58</t>
  </si>
  <si>
    <t>91771</t>
  </si>
  <si>
    <t>OBRUBA Z DLAŽEBNÍCH KOSTEK VELKÝCH</t>
  </si>
  <si>
    <t>kostka velká do betonového lože C20/25 nXF3 s opěrou</t>
  </si>
  <si>
    <t>59</t>
  </si>
  <si>
    <t>91781</t>
  </si>
  <si>
    <t>VÝŠKOVÁ ÚPRAVA OBRUBNÍKŮ BETONOVÝCH</t>
  </si>
  <si>
    <t>vč. odvozu lože a odpadu z čištění na skládku dle dispozic zhotovitele a skládkovného 
POZN.: Uvažováno 100% výškové úpravy, 10% nových obrub (předpoklad) vykázáno zvlášť.</t>
  </si>
  <si>
    <t>případná rektifikace stávajícího obrubníku (betonový silniční zkosený 250x150mm) do betonového lože s opěrou, včetně vybourání obrubníku, očištění, uložení ke zpětnému použití a osazení: 200=200,000 [A]</t>
  </si>
  <si>
    <t>60</t>
  </si>
  <si>
    <t>91795</t>
  </si>
  <si>
    <t>ZPOMALOVACÍ PRAHY Z DLAŽEB KOSTEK DROBNÝCH</t>
  </si>
  <si>
    <t>Alternativní položka 
plocha odláždění dle VR cca 1,0m2</t>
  </si>
  <si>
    <t>vtokový objekt - uliční vpusť, odláždění kamennou kostkou drobnou do betonového lože: 30*1,0=30,000 [A]</t>
  </si>
  <si>
    <t>61</t>
  </si>
  <si>
    <t>918346.R</t>
  </si>
  <si>
    <t>PROPUSTY VE SJEZDECH Z TRUB DN 400MM KOMPLETNÍ</t>
  </si>
  <si>
    <t>kompletní provedení dle "typového výkresu propustku s šikmým čelem" 
Položka zahrnuje: 
- dodání a položení potrubí z trub z dokumentací předepsaného materiálu a předepsaného průměru 
- případné úpravy trub (zkrácení, šikmé seříznutí) 
- dále zahrnuje: 
nutné zemní práce pro lože a prahy 
podkladní vrstvy a obetonování vč. betonových prahů, 
šikmá čela, 
odláždění vtoku a výtoku lomovým kamenem, 
zásypy z vhodného materiálu na úroveň pláně 
doplnění konstrukce sjezdu</t>
  </si>
  <si>
    <t>obnova a nové propustky DN400, včetně šikmých betonových čel, vtokové a výtokové části a doplnění zeminy a konstrukce sjezdu na pole tl.350mm (18ks): 176=176,000 [A] 
obnova propustku DN400 jednostranných, včetně šikmých betonových čel, vtokové části, napojení na odvodnění a doplnění zeminy (2ks): 32=32,000 [B] 
Celkem: A+B=208,000 [C]</t>
  </si>
  <si>
    <t>62</t>
  </si>
  <si>
    <t>918358.R</t>
  </si>
  <si>
    <t>PROPUSTY VE VOZOVCE Z TRUB DN 600MM KOMPLETNÍ</t>
  </si>
  <si>
    <t>kompletní provedení dle "typového výkresu propustku s šikmým čelem" 
Položka zahrnuje: 
- dodání a položení potrubí z trub z dokumentací předepsaného materiálu a předepsaného průměru 
- případné úpravy trub (zkrácení, šikmé seříznutí) 
- dále zahrnuje: 
nutné zemní práce pro lože a prahy 
podkladní vrstvy a obetonování vč. betonových prahů, 
šikmá čela, 
odláždění vtoku a výtoku lomovým kamenem, 
zásypy z vhodného materiálu na úroveň pláně 
doplnění konstrukce pod navrhovanou vozovkou</t>
  </si>
  <si>
    <t>obnova propustku DN600, včetně šikmých betonových čel, vtokové a výtokové části a doplnění vhodné zeminy pod konstrukcí silnice (7ks): 68=68,000 [A]</t>
  </si>
  <si>
    <t>63</t>
  </si>
  <si>
    <t>919111</t>
  </si>
  <si>
    <t>ŘEZÁNÍ ASFALTOVÉHO KRYTU VOZOVEK TL DO 50MM</t>
  </si>
  <si>
    <t>Prořezávky spar: (5100+230)*2=10 660,000 [A]</t>
  </si>
  <si>
    <t>64</t>
  </si>
  <si>
    <t>931316</t>
  </si>
  <si>
    <t>TĚSNĚNÍ DILATAČ SPAR ASF ZÁLIVKOU PRŮŘ DO 800MM2</t>
  </si>
  <si>
    <t>zálivka spár podél říms mostních objektů: 48=48,000 [A]</t>
  </si>
  <si>
    <t>SO 180</t>
  </si>
  <si>
    <t>Přechodné dopravní značení</t>
  </si>
  <si>
    <t>02710</t>
  </si>
  <si>
    <t>POMOC PRÁCE ZŘÍZ NEBO ZAJIŠŤ OBJÍŽĎKY A PŘÍSTUP CESTY</t>
  </si>
  <si>
    <t>KPL</t>
  </si>
  <si>
    <t>DIO při kompletní uzávěře 20 týdnů, 3 etapy - vyznačení uzavírky, vyznačení objízdné trasy obousměrně, nákladní zcela mimo ; DZ vč. sloupků a podstavců 
předpoklad DZ: 
 - provizorních SDZ velkoformátové 10ks 
 - provizorních SDZ 56ks 
 - příčná zábrana vč. světel 18ks</t>
  </si>
  <si>
    <t>02940</t>
  </si>
  <si>
    <t>OSTATNÍ POŽADAVKY - VYPRACOVÁNÍ DOKUMENTACE</t>
  </si>
  <si>
    <t>Vypracování podrobného projektu DIO</t>
  </si>
  <si>
    <t>03350</t>
  </si>
  <si>
    <t>SLUŽBY ZAJIŠŤUJÍCÍ REGUL, PŘEVED A OCHRANU VEŘEJ DOPRAVY</t>
  </si>
  <si>
    <t>projednání DIO a zajištění DIR</t>
  </si>
  <si>
    <t>SO 190</t>
  </si>
  <si>
    <t>Stálé dopravní značení</t>
  </si>
  <si>
    <t>91228</t>
  </si>
  <si>
    <t>SMĚROVÉ SLOUPKY Z PLAST HMOT VČETNĚ ODRAZNÉHO PÁSKU</t>
  </si>
  <si>
    <t>směrové sloupky bílé: 220=220,000 [A]</t>
  </si>
  <si>
    <t>směrové sloupky červené kulaté: 16=16,000 [A]</t>
  </si>
  <si>
    <t>914131</t>
  </si>
  <si>
    <t>DOPRAVNÍ ZNAČKY ZÁKLADNÍ VELIKOSTI OCELOVÉ FÓLIE TŘ 2 - DODÁVKA A MONTÁŽ</t>
  </si>
  <si>
    <t>osazení svislého dopravního značení - 
- 1 značka na jeden sloupek (A12): 1=1,000 [A] 
- 2 značky na jeden sloupek (8x P2+E2b): 8*2=16,000 [B] 
Celkem: A+B=17,000 [C]</t>
  </si>
  <si>
    <t>914133</t>
  </si>
  <si>
    <t>DOPRAVNÍ ZNAČKY ZÁKLADNÍ VELIKOSTI OCELOVÉ FÓLIE TŘ 2 - DEMONTÁŽ</t>
  </si>
  <si>
    <t>vč. likvidace dle dipozic zhotovitele</t>
  </si>
  <si>
    <t>odstranění stávající značky bez sloupku: 1=1,000 [A]</t>
  </si>
  <si>
    <t>914913</t>
  </si>
  <si>
    <t>SLOUPKY A STOJKY DZ Z OCEL TRUBEK ZABETON DEMONTÁŽ</t>
  </si>
  <si>
    <t>odstranění stávajícího svislého dopravního značení (i více značek na jednom sloupku) včetně sloupku: 4=4,000 [A]</t>
  </si>
  <si>
    <t>914921</t>
  </si>
  <si>
    <t>SLOUPKY A STOJKY DOPRAVNÍCH ZNAČEK Z OCEL TRUBEK DO PATKY - DODÁVKA A MONTÁŽ</t>
  </si>
  <si>
    <t>sloupek DZ včetně zemních prací, základu, kotev.manžety/ prvku - 
- 1 značka na jeden sloupek: 1=1,000 [A] 
- 2 značky na jeden sloupek: 8=8,000 [B] 
Celkem: A+B=9,000 [C]</t>
  </si>
  <si>
    <t>915111</t>
  </si>
  <si>
    <t>VODOROVNÉ DOPRAVNÍ ZNAČENÍ BARVOU HLADKÉ - DODÁVKA A POKLÁDKA</t>
  </si>
  <si>
    <t>1. fáze VDZ, vč. předznačení</t>
  </si>
  <si>
    <t>plošné (V11a): 12,5=12,500 [A] 
liniové: 8570*0,125+233*0,125*1/2=1 085,813 [B] 
Celkem: A+B=1 098,313 [C]</t>
  </si>
  <si>
    <t>915211</t>
  </si>
  <si>
    <t>VODOROVNÉ DOPRAVNÍ ZNAČENÍ PLASTEM HLADKÉ - DODÁVKA A POKLÁDKA</t>
  </si>
  <si>
    <t>2. fáze VDZ, vč. příp. zvučící úpravy v extravilánu stavby - dle požadavku DI.</t>
  </si>
  <si>
    <t>93818</t>
  </si>
  <si>
    <t>OČIŠTĚNÍ ASFALT VOZOVEK ZAMETENÍM</t>
  </si>
  <si>
    <t>před provedením 2. fáze VDZ</t>
  </si>
  <si>
    <t>VON</t>
  </si>
  <si>
    <t>Vedlejší a ostatní náklady</t>
  </si>
  <si>
    <t>02620</t>
  </si>
  <si>
    <t>ZKOUŠENÍ KONSTRUKCÍ A PRACÍ NEZÁVISLOU ZKUŠEBNOU</t>
  </si>
  <si>
    <t>Zkoušky zatěžovací budou provedeny v místě sanací, počet zkoušek dle situace po odkrytí vozovkového krytu a zjištění skutečného rozsahu sanací</t>
  </si>
  <si>
    <t>PR</t>
  </si>
  <si>
    <t>Náklady na opravu poškozených komunikací na objízdných trasách - PRELIMINÁŘ - PEVNÁ CENA 8.500.000,- Kč bez DPH. 
ČERPÁNO DLE SKUTEČNOSTI, DLE POŽADAVKŮ A POUZE SE SOUHLASEM INVESTORA 
Položka zahrnuje odfrézování a ukládku nových obrusných a příp. podkladních vrstev, příslušné spojovací a příp. infiltrační postřiky, dále provedení napojení na stávající stav (řezání, zálivky). Výkaz výměr bude vystaven investorem a oceněn jednotkovými cenami SO 120 dle nabídkového / odbytového rozpočtu ; Dtto obnova DZ, ocenění jednotkovými cenami SO 190. 
DIO pro obnovu objízdných tras bude oceněno individuálně, dle situace. 
Uvažovaná výměra pro provedení oprav: 18.000 - 22.000 m2.</t>
  </si>
  <si>
    <t>02720</t>
  </si>
  <si>
    <t>POMOC PRÁCE ZŘÍZ NEBO ZAJIŠŤ REGULACI A OCHRANU DOPRAVY</t>
  </si>
  <si>
    <t>Ztížené dopravní podmínky 
Náklady na převedení autobusové dopravy na objízdné trasy - PRELIMINÁŘ - PEVNÁ CENA 150.000,- Kč bez DPH 
ČERPÁNO DLE SKUTEČNOSTI A POUZE SE SOUHLASEM INVESTORA</t>
  </si>
  <si>
    <t>02730</t>
  </si>
  <si>
    <t>POMOC PRÁCE ZŘÍZ NEBO ZAJIŠŤ OCHRANU INŽENÝRSKÝCH SÍTÍ</t>
  </si>
  <si>
    <t>Vytýčení inženýrských sítí jejich správci</t>
  </si>
  <si>
    <t>029111</t>
  </si>
  <si>
    <t>OSTATNÍ POŽADAVKY - GEODETICKÉ ZAMĚŘENÍ - DÉLKOVÉ</t>
  </si>
  <si>
    <t>HM</t>
  </si>
  <si>
    <t>Geodetické práce a zaměření skutečného provedení stavby</t>
  </si>
  <si>
    <t>dle staničení stavby km 21,15467 - 26,37615: 52,215=52,215 [A]</t>
  </si>
  <si>
    <t>02920</t>
  </si>
  <si>
    <t>OSTATNÍ POŽADAVKY - OCHRANA ŽIVOTNÍHO PROSTŘEDÍ</t>
  </si>
  <si>
    <t>Čištění komunikací a prostor dotčených výstavbou</t>
  </si>
  <si>
    <t>Pasportizace přilehlých nemovistostí a stavu objízdných tras formou video a fotodokumentace s provedením výstupů v digitální formě, zahrnuje provedení pasportu ve dvou nájezdech, před a po provedení realizace stavby.</t>
  </si>
  <si>
    <t>02943</t>
  </si>
  <si>
    <t>OSTATNÍ POŽADAVKY - VYPRACOVÁNÍ RDS</t>
  </si>
  <si>
    <t>02944</t>
  </si>
  <si>
    <t>OSTAT POŽADAVKY - DOKUMENTACE SKUTEČ PROVEDENÍ V DIGIT FORMĚ</t>
  </si>
  <si>
    <t>vč. příp. tištěné podoby - dle SOD</t>
  </si>
  <si>
    <t>02945</t>
  </si>
  <si>
    <t>OSTAT POŽADAVKY - GEOMETRICKÝ PLÁN</t>
  </si>
  <si>
    <t>02946</t>
  </si>
  <si>
    <t>OSTAT POŽADAVKY - FOTODOKUMENTACE</t>
  </si>
  <si>
    <t>vč. předání výstupů zadavateli</t>
  </si>
  <si>
    <t>02960</t>
  </si>
  <si>
    <t>OSTATNÍ POŽADAVKY - ODBORNÝ DOZOR</t>
  </si>
  <si>
    <t>dozor geotechnika stavby, vyhodnocení konstrukcí a materiálů podloží pro stanovení rozsahu sanací</t>
  </si>
  <si>
    <t>02991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</si>
  <si>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</si>
  <si>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</si>
  <si>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1=1,000 [A] 
pamětní deska po dokončení stavby (velikost 0,3x0,4m): 1=1,000 [B] 
Celkem: A+B=2,000 [C]</t>
  </si>
  <si>
    <t>Středočeský kraj, omlouváme se za dočasné omezení: 2=2,000 [A]</t>
  </si>
  <si>
    <t>03100</t>
  </si>
  <si>
    <t>ZAŘÍZENÍ STAVENIŠTĚ - ZŘÍZENÍ, PROVOZ, DEMONTÁŽ</t>
  </si>
  <si>
    <t>vč. vyklizení - úklidu prostoru staveniště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</si>
</sst>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120'!I3</f>
      </c>
      <c r="D10" s="21">
        <f>'SO 120'!O2</f>
      </c>
      <c r="E10" s="21">
        <f>C10+D10</f>
      </c>
    </row>
    <row r="11" spans="1:5" ht="12.75" customHeight="1">
      <c r="A11" s="20" t="s">
        <v>350</v>
      </c>
      <c r="B11" s="20" t="s">
        <v>351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362</v>
      </c>
      <c r="B12" s="20" t="s">
        <v>363</v>
      </c>
      <c r="C12" s="21">
        <f>'SO 190'!I3</f>
      </c>
      <c r="D12" s="21">
        <f>'SO 190'!O2</f>
      </c>
      <c r="E12" s="21">
        <f>C12+D12</f>
      </c>
    </row>
    <row r="13" spans="1:5" ht="12.75" customHeight="1">
      <c r="A13" s="20" t="s">
        <v>391</v>
      </c>
      <c r="B13" s="20" t="s">
        <v>392</v>
      </c>
      <c r="C13" s="21">
        <f>VON!I3</f>
      </c>
      <c r="D13" s="21">
        <f>VON!O2</f>
      </c>
      <c r="E13" s="21">
        <f>C13+D13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0+O8+O18+O85+O92+O153+O160+O173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3">
        <f>0+I8+I18+I85+I92+I153+I160+I173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89.175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12.75">
      <c r="A11" s="39" t="s">
        <v>52</v>
      </c>
      <c r="E11" s="38" t="s">
        <v>53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54</v>
      </c>
      <c r="E12" s="30" t="s">
        <v>48</v>
      </c>
      <c r="F12" s="31" t="s">
        <v>49</v>
      </c>
      <c r="G12" s="32">
        <v>24712.65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25.5">
      <c r="A13" s="35" t="s">
        <v>50</v>
      </c>
      <c r="E13" s="36" t="s">
        <v>55</v>
      </c>
    </row>
    <row r="14" spans="1:5" ht="89.25">
      <c r="A14" s="39" t="s">
        <v>52</v>
      </c>
      <c r="E14" s="38" t="s">
        <v>56</v>
      </c>
    </row>
    <row r="15" spans="1:16" ht="12.75">
      <c r="A15" s="25" t="s">
        <v>45</v>
      </c>
      <c r="B15" s="29" t="s">
        <v>22</v>
      </c>
      <c r="C15" s="29" t="s">
        <v>57</v>
      </c>
      <c r="D15" s="25" t="s">
        <v>58</v>
      </c>
      <c r="E15" s="30" t="s">
        <v>59</v>
      </c>
      <c r="F15" s="31" t="s">
        <v>49</v>
      </c>
      <c r="G15" s="32">
        <v>1876.5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60</v>
      </c>
    </row>
    <row r="17" spans="1:5" ht="25.5">
      <c r="A17" s="37" t="s">
        <v>52</v>
      </c>
      <c r="E17" s="38" t="s">
        <v>61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62</v>
      </c>
      <c r="F18" s="6"/>
      <c r="G18" s="6"/>
      <c r="H18" s="6"/>
      <c r="I18" s="42">
        <f>0+Q18</f>
      </c>
      <c r="O18">
        <f>0+R18</f>
      </c>
      <c r="Q18">
        <f>0+I19+I22+I25+I28+I31+I34+I37+I40+I43+I46+I49+I52+I55+I58+I61+I64+I67+I70+I73+I76+I79+I82</f>
      </c>
      <c r="R18">
        <f>0+O19+O22+O25+O28+O31+O34+O37+O40+O43+O46+O49+O52+O55+O58+O61+O64+O67+O70+O73+O76+O79+O82</f>
      </c>
    </row>
    <row r="19" spans="1:16" ht="12.75">
      <c r="A19" s="25" t="s">
        <v>45</v>
      </c>
      <c r="B19" s="29" t="s">
        <v>33</v>
      </c>
      <c r="C19" s="29" t="s">
        <v>63</v>
      </c>
      <c r="D19" s="25" t="s">
        <v>58</v>
      </c>
      <c r="E19" s="30" t="s">
        <v>64</v>
      </c>
      <c r="F19" s="31" t="s">
        <v>65</v>
      </c>
      <c r="G19" s="32">
        <v>10425</v>
      </c>
      <c r="H19" s="33">
        <v>0</v>
      </c>
      <c r="I19" s="34">
        <f>ROUND(ROUND(H19,2)*ROUND(G19,3),2)</f>
      </c>
      <c r="O19">
        <f>(I19*21)/100</f>
      </c>
      <c r="P19" t="s">
        <v>23</v>
      </c>
    </row>
    <row r="20" spans="1:5" ht="12.75">
      <c r="A20" s="35" t="s">
        <v>50</v>
      </c>
      <c r="E20" s="36" t="s">
        <v>66</v>
      </c>
    </row>
    <row r="21" spans="1:5" ht="12.75">
      <c r="A21" s="39" t="s">
        <v>52</v>
      </c>
      <c r="E21" s="38" t="s">
        <v>67</v>
      </c>
    </row>
    <row r="22" spans="1:16" ht="12.75">
      <c r="A22" s="25" t="s">
        <v>45</v>
      </c>
      <c r="B22" s="29" t="s">
        <v>35</v>
      </c>
      <c r="C22" s="29" t="s">
        <v>68</v>
      </c>
      <c r="D22" s="25" t="s">
        <v>58</v>
      </c>
      <c r="E22" s="30" t="s">
        <v>69</v>
      </c>
      <c r="F22" s="31" t="s">
        <v>65</v>
      </c>
      <c r="G22" s="32">
        <v>1495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76.5">
      <c r="A23" s="35" t="s">
        <v>50</v>
      </c>
      <c r="E23" s="36" t="s">
        <v>70</v>
      </c>
    </row>
    <row r="24" spans="1:5" ht="216.75">
      <c r="A24" s="39" t="s">
        <v>52</v>
      </c>
      <c r="E24" s="38" t="s">
        <v>71</v>
      </c>
    </row>
    <row r="25" spans="1:16" ht="25.5">
      <c r="A25" s="25" t="s">
        <v>45</v>
      </c>
      <c r="B25" s="29" t="s">
        <v>37</v>
      </c>
      <c r="C25" s="29" t="s">
        <v>72</v>
      </c>
      <c r="D25" s="25" t="s">
        <v>58</v>
      </c>
      <c r="E25" s="30" t="s">
        <v>73</v>
      </c>
      <c r="F25" s="31" t="s">
        <v>74</v>
      </c>
      <c r="G25" s="32">
        <v>3753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75</v>
      </c>
    </row>
    <row r="27" spans="1:5" ht="38.25">
      <c r="A27" s="39" t="s">
        <v>52</v>
      </c>
      <c r="E27" s="38" t="s">
        <v>76</v>
      </c>
    </row>
    <row r="28" spans="1:16" ht="12.75">
      <c r="A28" s="25" t="s">
        <v>45</v>
      </c>
      <c r="B28" s="29" t="s">
        <v>77</v>
      </c>
      <c r="C28" s="29" t="s">
        <v>78</v>
      </c>
      <c r="D28" s="25" t="s">
        <v>58</v>
      </c>
      <c r="E28" s="30" t="s">
        <v>79</v>
      </c>
      <c r="F28" s="31" t="s">
        <v>80</v>
      </c>
      <c r="G28" s="32">
        <v>435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50</v>
      </c>
      <c r="E29" s="36" t="s">
        <v>66</v>
      </c>
    </row>
    <row r="30" spans="1:5" ht="12.75">
      <c r="A30" s="39" t="s">
        <v>52</v>
      </c>
      <c r="E30" s="38" t="s">
        <v>81</v>
      </c>
    </row>
    <row r="31" spans="1:16" ht="12.75">
      <c r="A31" s="25" t="s">
        <v>45</v>
      </c>
      <c r="B31" s="29" t="s">
        <v>82</v>
      </c>
      <c r="C31" s="29" t="s">
        <v>83</v>
      </c>
      <c r="D31" s="25" t="s">
        <v>47</v>
      </c>
      <c r="E31" s="30" t="s">
        <v>84</v>
      </c>
      <c r="F31" s="31" t="s">
        <v>74</v>
      </c>
      <c r="G31" s="32">
        <v>1166.8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76.5">
      <c r="A32" s="35" t="s">
        <v>50</v>
      </c>
      <c r="E32" s="36" t="s">
        <v>85</v>
      </c>
    </row>
    <row r="33" spans="1:5" ht="51">
      <c r="A33" s="39" t="s">
        <v>52</v>
      </c>
      <c r="E33" s="38" t="s">
        <v>86</v>
      </c>
    </row>
    <row r="34" spans="1:16" ht="12.75">
      <c r="A34" s="25" t="s">
        <v>45</v>
      </c>
      <c r="B34" s="29" t="s">
        <v>40</v>
      </c>
      <c r="C34" s="29" t="s">
        <v>83</v>
      </c>
      <c r="D34" s="25" t="s">
        <v>54</v>
      </c>
      <c r="E34" s="30" t="s">
        <v>84</v>
      </c>
      <c r="F34" s="31" t="s">
        <v>74</v>
      </c>
      <c r="G34" s="32">
        <v>800.64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38.25">
      <c r="A35" s="35" t="s">
        <v>50</v>
      </c>
      <c r="E35" s="36" t="s">
        <v>87</v>
      </c>
    </row>
    <row r="36" spans="1:5" ht="25.5">
      <c r="A36" s="39" t="s">
        <v>52</v>
      </c>
      <c r="E36" s="38" t="s">
        <v>88</v>
      </c>
    </row>
    <row r="37" spans="1:16" ht="12.75">
      <c r="A37" s="25" t="s">
        <v>45</v>
      </c>
      <c r="B37" s="29" t="s">
        <v>42</v>
      </c>
      <c r="C37" s="29" t="s">
        <v>89</v>
      </c>
      <c r="D37" s="25" t="s">
        <v>58</v>
      </c>
      <c r="E37" s="30" t="s">
        <v>90</v>
      </c>
      <c r="F37" s="31" t="s">
        <v>74</v>
      </c>
      <c r="G37" s="32">
        <v>1765.4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89.25">
      <c r="A38" s="35" t="s">
        <v>50</v>
      </c>
      <c r="E38" s="36" t="s">
        <v>91</v>
      </c>
    </row>
    <row r="39" spans="1:5" ht="76.5">
      <c r="A39" s="39" t="s">
        <v>52</v>
      </c>
      <c r="E39" s="38" t="s">
        <v>92</v>
      </c>
    </row>
    <row r="40" spans="1:16" ht="12.75">
      <c r="A40" s="25" t="s">
        <v>45</v>
      </c>
      <c r="B40" s="29" t="s">
        <v>93</v>
      </c>
      <c r="C40" s="29" t="s">
        <v>94</v>
      </c>
      <c r="D40" s="25" t="s">
        <v>58</v>
      </c>
      <c r="E40" s="30" t="s">
        <v>95</v>
      </c>
      <c r="F40" s="31" t="s">
        <v>80</v>
      </c>
      <c r="G40" s="32">
        <v>48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12.75">
      <c r="A41" s="35" t="s">
        <v>50</v>
      </c>
      <c r="E41" s="36" t="s">
        <v>58</v>
      </c>
    </row>
    <row r="42" spans="1:5" ht="12.75">
      <c r="A42" s="39" t="s">
        <v>52</v>
      </c>
      <c r="E42" s="38" t="s">
        <v>96</v>
      </c>
    </row>
    <row r="43" spans="1:16" ht="12.75">
      <c r="A43" s="25" t="s">
        <v>45</v>
      </c>
      <c r="B43" s="29" t="s">
        <v>97</v>
      </c>
      <c r="C43" s="29" t="s">
        <v>98</v>
      </c>
      <c r="D43" s="25" t="s">
        <v>58</v>
      </c>
      <c r="E43" s="30" t="s">
        <v>99</v>
      </c>
      <c r="F43" s="31" t="s">
        <v>74</v>
      </c>
      <c r="G43" s="32">
        <v>6255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25.5">
      <c r="A44" s="35" t="s">
        <v>50</v>
      </c>
      <c r="E44" s="36" t="s">
        <v>100</v>
      </c>
    </row>
    <row r="45" spans="1:5" ht="25.5">
      <c r="A45" s="39" t="s">
        <v>52</v>
      </c>
      <c r="E45" s="38" t="s">
        <v>101</v>
      </c>
    </row>
    <row r="46" spans="1:16" ht="12.75">
      <c r="A46" s="25" t="s">
        <v>45</v>
      </c>
      <c r="B46" s="29" t="s">
        <v>102</v>
      </c>
      <c r="C46" s="29" t="s">
        <v>103</v>
      </c>
      <c r="D46" s="25" t="s">
        <v>58</v>
      </c>
      <c r="E46" s="30" t="s">
        <v>104</v>
      </c>
      <c r="F46" s="31" t="s">
        <v>74</v>
      </c>
      <c r="G46" s="32">
        <v>1765.4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105</v>
      </c>
    </row>
    <row r="48" spans="1:5" ht="76.5">
      <c r="A48" s="39" t="s">
        <v>52</v>
      </c>
      <c r="E48" s="38" t="s">
        <v>92</v>
      </c>
    </row>
    <row r="49" spans="1:16" ht="12.75">
      <c r="A49" s="25" t="s">
        <v>45</v>
      </c>
      <c r="B49" s="29" t="s">
        <v>106</v>
      </c>
      <c r="C49" s="29" t="s">
        <v>107</v>
      </c>
      <c r="D49" s="25" t="s">
        <v>58</v>
      </c>
      <c r="E49" s="30" t="s">
        <v>108</v>
      </c>
      <c r="F49" s="31" t="s">
        <v>74</v>
      </c>
      <c r="G49" s="32">
        <v>1042.5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25.5">
      <c r="A50" s="35" t="s">
        <v>50</v>
      </c>
      <c r="E50" s="36" t="s">
        <v>109</v>
      </c>
    </row>
    <row r="51" spans="1:5" ht="25.5">
      <c r="A51" s="39" t="s">
        <v>52</v>
      </c>
      <c r="E51" s="38" t="s">
        <v>110</v>
      </c>
    </row>
    <row r="52" spans="1:16" ht="12.75">
      <c r="A52" s="25" t="s">
        <v>45</v>
      </c>
      <c r="B52" s="29" t="s">
        <v>111</v>
      </c>
      <c r="C52" s="29" t="s">
        <v>112</v>
      </c>
      <c r="D52" s="25" t="s">
        <v>58</v>
      </c>
      <c r="E52" s="30" t="s">
        <v>113</v>
      </c>
      <c r="F52" s="31" t="s">
        <v>65</v>
      </c>
      <c r="G52" s="32">
        <v>4170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25.5">
      <c r="A53" s="35" t="s">
        <v>50</v>
      </c>
      <c r="E53" s="36" t="s">
        <v>114</v>
      </c>
    </row>
    <row r="54" spans="1:5" ht="12.75">
      <c r="A54" s="39" t="s">
        <v>52</v>
      </c>
      <c r="E54" s="38" t="s">
        <v>115</v>
      </c>
    </row>
    <row r="55" spans="1:16" ht="12.75">
      <c r="A55" s="25" t="s">
        <v>45</v>
      </c>
      <c r="B55" s="29" t="s">
        <v>116</v>
      </c>
      <c r="C55" s="29" t="s">
        <v>117</v>
      </c>
      <c r="D55" s="25" t="s">
        <v>58</v>
      </c>
      <c r="E55" s="30" t="s">
        <v>118</v>
      </c>
      <c r="F55" s="31" t="s">
        <v>80</v>
      </c>
      <c r="G55" s="32">
        <v>6515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114</v>
      </c>
    </row>
    <row r="57" spans="1:5" ht="12.75">
      <c r="A57" s="39" t="s">
        <v>52</v>
      </c>
      <c r="E57" s="38" t="s">
        <v>119</v>
      </c>
    </row>
    <row r="58" spans="1:16" ht="12.75">
      <c r="A58" s="25" t="s">
        <v>45</v>
      </c>
      <c r="B58" s="29" t="s">
        <v>120</v>
      </c>
      <c r="C58" s="29" t="s">
        <v>121</v>
      </c>
      <c r="D58" s="25" t="s">
        <v>58</v>
      </c>
      <c r="E58" s="30" t="s">
        <v>122</v>
      </c>
      <c r="F58" s="31" t="s">
        <v>80</v>
      </c>
      <c r="G58" s="32">
        <v>50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114</v>
      </c>
    </row>
    <row r="60" spans="1:5" ht="12.75">
      <c r="A60" s="39" t="s">
        <v>52</v>
      </c>
      <c r="E60" s="38" t="s">
        <v>123</v>
      </c>
    </row>
    <row r="61" spans="1:16" ht="12.75">
      <c r="A61" s="25" t="s">
        <v>45</v>
      </c>
      <c r="B61" s="29" t="s">
        <v>124</v>
      </c>
      <c r="C61" s="29" t="s">
        <v>125</v>
      </c>
      <c r="D61" s="25" t="s">
        <v>58</v>
      </c>
      <c r="E61" s="30" t="s">
        <v>126</v>
      </c>
      <c r="F61" s="31" t="s">
        <v>74</v>
      </c>
      <c r="G61" s="32">
        <v>6255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58</v>
      </c>
    </row>
    <row r="63" spans="1:5" ht="12.75">
      <c r="A63" s="39" t="s">
        <v>52</v>
      </c>
      <c r="E63" s="38" t="s">
        <v>127</v>
      </c>
    </row>
    <row r="64" spans="1:16" ht="12.75">
      <c r="A64" s="25" t="s">
        <v>45</v>
      </c>
      <c r="B64" s="29" t="s">
        <v>128</v>
      </c>
      <c r="C64" s="29" t="s">
        <v>129</v>
      </c>
      <c r="D64" s="25" t="s">
        <v>58</v>
      </c>
      <c r="E64" s="30" t="s">
        <v>130</v>
      </c>
      <c r="F64" s="31" t="s">
        <v>74</v>
      </c>
      <c r="G64" s="32">
        <v>2502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131</v>
      </c>
    </row>
    <row r="66" spans="1:5" ht="25.5">
      <c r="A66" s="39" t="s">
        <v>52</v>
      </c>
      <c r="E66" s="38" t="s">
        <v>132</v>
      </c>
    </row>
    <row r="67" spans="1:16" ht="12.75">
      <c r="A67" s="25" t="s">
        <v>45</v>
      </c>
      <c r="B67" s="29" t="s">
        <v>133</v>
      </c>
      <c r="C67" s="29" t="s">
        <v>134</v>
      </c>
      <c r="D67" s="25" t="s">
        <v>58</v>
      </c>
      <c r="E67" s="30" t="s">
        <v>135</v>
      </c>
      <c r="F67" s="31" t="s">
        <v>74</v>
      </c>
      <c r="G67" s="32">
        <v>333.6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136</v>
      </c>
    </row>
    <row r="69" spans="1:5" ht="25.5">
      <c r="A69" s="39" t="s">
        <v>52</v>
      </c>
      <c r="E69" s="38" t="s">
        <v>137</v>
      </c>
    </row>
    <row r="70" spans="1:16" ht="12.75">
      <c r="A70" s="25" t="s">
        <v>45</v>
      </c>
      <c r="B70" s="29" t="s">
        <v>138</v>
      </c>
      <c r="C70" s="29" t="s">
        <v>139</v>
      </c>
      <c r="D70" s="25" t="s">
        <v>58</v>
      </c>
      <c r="E70" s="30" t="s">
        <v>140</v>
      </c>
      <c r="F70" s="31" t="s">
        <v>65</v>
      </c>
      <c r="G70" s="32">
        <v>26360.95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58</v>
      </c>
    </row>
    <row r="72" spans="1:5" ht="76.5">
      <c r="A72" s="39" t="s">
        <v>52</v>
      </c>
      <c r="E72" s="38" t="s">
        <v>141</v>
      </c>
    </row>
    <row r="73" spans="1:16" ht="12.75">
      <c r="A73" s="25" t="s">
        <v>45</v>
      </c>
      <c r="B73" s="29" t="s">
        <v>142</v>
      </c>
      <c r="C73" s="29" t="s">
        <v>143</v>
      </c>
      <c r="D73" s="25" t="s">
        <v>58</v>
      </c>
      <c r="E73" s="30" t="s">
        <v>144</v>
      </c>
      <c r="F73" s="31" t="s">
        <v>65</v>
      </c>
      <c r="G73" s="32">
        <v>10425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145</v>
      </c>
    </row>
    <row r="75" spans="1:5" ht="12.75">
      <c r="A75" s="39" t="s">
        <v>52</v>
      </c>
      <c r="E75" s="38" t="s">
        <v>146</v>
      </c>
    </row>
    <row r="76" spans="1:16" ht="12.75">
      <c r="A76" s="25" t="s">
        <v>45</v>
      </c>
      <c r="B76" s="29" t="s">
        <v>147</v>
      </c>
      <c r="C76" s="29" t="s">
        <v>148</v>
      </c>
      <c r="D76" s="25" t="s">
        <v>58</v>
      </c>
      <c r="E76" s="30" t="s">
        <v>149</v>
      </c>
      <c r="F76" s="31" t="s">
        <v>65</v>
      </c>
      <c r="G76" s="32">
        <v>10425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58</v>
      </c>
    </row>
    <row r="78" spans="1:5" ht="12.75">
      <c r="A78" s="39" t="s">
        <v>52</v>
      </c>
      <c r="E78" s="38" t="s">
        <v>150</v>
      </c>
    </row>
    <row r="79" spans="1:16" ht="12.75">
      <c r="A79" s="25" t="s">
        <v>45</v>
      </c>
      <c r="B79" s="29" t="s">
        <v>151</v>
      </c>
      <c r="C79" s="29" t="s">
        <v>152</v>
      </c>
      <c r="D79" s="25" t="s">
        <v>58</v>
      </c>
      <c r="E79" s="30" t="s">
        <v>153</v>
      </c>
      <c r="F79" s="31" t="s">
        <v>65</v>
      </c>
      <c r="G79" s="32">
        <v>10425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154</v>
      </c>
    </row>
    <row r="81" spans="1:5" ht="12.75">
      <c r="A81" s="39" t="s">
        <v>52</v>
      </c>
      <c r="E81" s="38" t="s">
        <v>155</v>
      </c>
    </row>
    <row r="82" spans="1:16" ht="12.75">
      <c r="A82" s="25" t="s">
        <v>45</v>
      </c>
      <c r="B82" s="29" t="s">
        <v>156</v>
      </c>
      <c r="C82" s="29" t="s">
        <v>157</v>
      </c>
      <c r="D82" s="25" t="s">
        <v>58</v>
      </c>
      <c r="E82" s="30" t="s">
        <v>158</v>
      </c>
      <c r="F82" s="31" t="s">
        <v>65</v>
      </c>
      <c r="G82" s="32">
        <v>10425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58</v>
      </c>
    </row>
    <row r="84" spans="1:5" ht="12.75">
      <c r="A84" s="37" t="s">
        <v>52</v>
      </c>
      <c r="E84" s="38" t="s">
        <v>159</v>
      </c>
    </row>
    <row r="85" spans="1:18" ht="12.75" customHeight="1">
      <c r="A85" s="6" t="s">
        <v>43</v>
      </c>
      <c r="B85" s="6"/>
      <c r="C85" s="41" t="s">
        <v>23</v>
      </c>
      <c r="D85" s="6"/>
      <c r="E85" s="27" t="s">
        <v>160</v>
      </c>
      <c r="F85" s="6"/>
      <c r="G85" s="6"/>
      <c r="H85" s="6"/>
      <c r="I85" s="42">
        <f>0+Q85</f>
      </c>
      <c r="O85">
        <f>0+R85</f>
      </c>
      <c r="Q85">
        <f>0+I86+I89</f>
      </c>
      <c r="R85">
        <f>0+O86+O89</f>
      </c>
    </row>
    <row r="86" spans="1:16" ht="12.75">
      <c r="A86" s="25" t="s">
        <v>45</v>
      </c>
      <c r="B86" s="29" t="s">
        <v>161</v>
      </c>
      <c r="C86" s="29" t="s">
        <v>162</v>
      </c>
      <c r="D86" s="25" t="s">
        <v>58</v>
      </c>
      <c r="E86" s="30" t="s">
        <v>163</v>
      </c>
      <c r="F86" s="31" t="s">
        <v>74</v>
      </c>
      <c r="G86" s="32">
        <v>6255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164</v>
      </c>
    </row>
    <row r="88" spans="1:5" ht="25.5">
      <c r="A88" s="39" t="s">
        <v>52</v>
      </c>
      <c r="E88" s="38" t="s">
        <v>165</v>
      </c>
    </row>
    <row r="89" spans="1:16" ht="12.75">
      <c r="A89" s="25" t="s">
        <v>45</v>
      </c>
      <c r="B89" s="29" t="s">
        <v>166</v>
      </c>
      <c r="C89" s="29" t="s">
        <v>167</v>
      </c>
      <c r="D89" s="25" t="s">
        <v>58</v>
      </c>
      <c r="E89" s="30" t="s">
        <v>168</v>
      </c>
      <c r="F89" s="31" t="s">
        <v>80</v>
      </c>
      <c r="G89" s="32">
        <v>40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25.5">
      <c r="A90" s="35" t="s">
        <v>50</v>
      </c>
      <c r="E90" s="36" t="s">
        <v>169</v>
      </c>
    </row>
    <row r="91" spans="1:5" ht="12.75">
      <c r="A91" s="37" t="s">
        <v>52</v>
      </c>
      <c r="E91" s="38" t="s">
        <v>170</v>
      </c>
    </row>
    <row r="92" spans="1:18" ht="12.75" customHeight="1">
      <c r="A92" s="6" t="s">
        <v>43</v>
      </c>
      <c r="B92" s="6"/>
      <c r="C92" s="41" t="s">
        <v>35</v>
      </c>
      <c r="D92" s="6"/>
      <c r="E92" s="27" t="s">
        <v>171</v>
      </c>
      <c r="F92" s="6"/>
      <c r="G92" s="6"/>
      <c r="H92" s="6"/>
      <c r="I92" s="42">
        <f>0+Q92</f>
      </c>
      <c r="O92">
        <f>0+R92</f>
      </c>
      <c r="Q92">
        <f>0+I93+I96+I99+I102+I105+I108+I111+I114+I117+I120+I123+I126+I129+I132+I135+I138+I141+I144+I147+I150</f>
      </c>
      <c r="R92">
        <f>0+O93+O96+O99+O102+O105+O108+O111+O114+O117+O120+O123+O126+O129+O132+O135+O138+O141+O144+O147+O150</f>
      </c>
    </row>
    <row r="93" spans="1:16" ht="12.75">
      <c r="A93" s="25" t="s">
        <v>45</v>
      </c>
      <c r="B93" s="29" t="s">
        <v>172</v>
      </c>
      <c r="C93" s="29" t="s">
        <v>173</v>
      </c>
      <c r="D93" s="25" t="s">
        <v>58</v>
      </c>
      <c r="E93" s="30" t="s">
        <v>174</v>
      </c>
      <c r="F93" s="31" t="s">
        <v>65</v>
      </c>
      <c r="G93" s="32">
        <v>435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175</v>
      </c>
    </row>
    <row r="95" spans="1:5" ht="63.75">
      <c r="A95" s="39" t="s">
        <v>52</v>
      </c>
      <c r="E95" s="38" t="s">
        <v>176</v>
      </c>
    </row>
    <row r="96" spans="1:16" ht="12.75">
      <c r="A96" s="25" t="s">
        <v>45</v>
      </c>
      <c r="B96" s="29" t="s">
        <v>177</v>
      </c>
      <c r="C96" s="29" t="s">
        <v>178</v>
      </c>
      <c r="D96" s="25" t="s">
        <v>58</v>
      </c>
      <c r="E96" s="30" t="s">
        <v>179</v>
      </c>
      <c r="F96" s="31" t="s">
        <v>65</v>
      </c>
      <c r="G96" s="32">
        <v>315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180</v>
      </c>
    </row>
    <row r="98" spans="1:5" ht="25.5">
      <c r="A98" s="39" t="s">
        <v>52</v>
      </c>
      <c r="E98" s="38" t="s">
        <v>181</v>
      </c>
    </row>
    <row r="99" spans="1:16" ht="12.75">
      <c r="A99" s="25" t="s">
        <v>45</v>
      </c>
      <c r="B99" s="29" t="s">
        <v>182</v>
      </c>
      <c r="C99" s="29" t="s">
        <v>183</v>
      </c>
      <c r="D99" s="25" t="s">
        <v>58</v>
      </c>
      <c r="E99" s="30" t="s">
        <v>184</v>
      </c>
      <c r="F99" s="31" t="s">
        <v>65</v>
      </c>
      <c r="G99" s="32">
        <v>35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185</v>
      </c>
    </row>
    <row r="101" spans="1:5" ht="12.75">
      <c r="A101" s="39" t="s">
        <v>52</v>
      </c>
      <c r="E101" s="38" t="s">
        <v>186</v>
      </c>
    </row>
    <row r="102" spans="1:16" ht="12.75">
      <c r="A102" s="25" t="s">
        <v>45</v>
      </c>
      <c r="B102" s="29" t="s">
        <v>187</v>
      </c>
      <c r="C102" s="29" t="s">
        <v>188</v>
      </c>
      <c r="D102" s="25" t="s">
        <v>58</v>
      </c>
      <c r="E102" s="30" t="s">
        <v>189</v>
      </c>
      <c r="F102" s="31" t="s">
        <v>65</v>
      </c>
      <c r="G102" s="32">
        <v>845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190</v>
      </c>
    </row>
    <row r="104" spans="1:5" ht="76.5">
      <c r="A104" s="39" t="s">
        <v>52</v>
      </c>
      <c r="E104" s="38" t="s">
        <v>191</v>
      </c>
    </row>
    <row r="105" spans="1:16" ht="12.75">
      <c r="A105" s="25" t="s">
        <v>45</v>
      </c>
      <c r="B105" s="29" t="s">
        <v>192</v>
      </c>
      <c r="C105" s="29" t="s">
        <v>193</v>
      </c>
      <c r="D105" s="25" t="s">
        <v>58</v>
      </c>
      <c r="E105" s="30" t="s">
        <v>194</v>
      </c>
      <c r="F105" s="31" t="s">
        <v>65</v>
      </c>
      <c r="G105" s="32">
        <v>435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195</v>
      </c>
    </row>
    <row r="107" spans="1:5" ht="63.75">
      <c r="A107" s="39" t="s">
        <v>52</v>
      </c>
      <c r="E107" s="38" t="s">
        <v>176</v>
      </c>
    </row>
    <row r="108" spans="1:16" ht="12.75">
      <c r="A108" s="25" t="s">
        <v>45</v>
      </c>
      <c r="B108" s="29" t="s">
        <v>196</v>
      </c>
      <c r="C108" s="29" t="s">
        <v>197</v>
      </c>
      <c r="D108" s="25" t="s">
        <v>58</v>
      </c>
      <c r="E108" s="30" t="s">
        <v>198</v>
      </c>
      <c r="F108" s="31" t="s">
        <v>65</v>
      </c>
      <c r="G108" s="32">
        <v>140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199</v>
      </c>
    </row>
    <row r="110" spans="1:5" ht="25.5">
      <c r="A110" s="39" t="s">
        <v>52</v>
      </c>
      <c r="E110" s="38" t="s">
        <v>200</v>
      </c>
    </row>
    <row r="111" spans="1:16" ht="12.75">
      <c r="A111" s="25" t="s">
        <v>45</v>
      </c>
      <c r="B111" s="29" t="s">
        <v>201</v>
      </c>
      <c r="C111" s="29" t="s">
        <v>202</v>
      </c>
      <c r="D111" s="25" t="s">
        <v>58</v>
      </c>
      <c r="E111" s="30" t="s">
        <v>203</v>
      </c>
      <c r="F111" s="31" t="s">
        <v>65</v>
      </c>
      <c r="G111" s="32">
        <v>10008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204</v>
      </c>
    </row>
    <row r="113" spans="1:5" ht="25.5">
      <c r="A113" s="39" t="s">
        <v>52</v>
      </c>
      <c r="E113" s="38" t="s">
        <v>205</v>
      </c>
    </row>
    <row r="114" spans="1:16" ht="12.75">
      <c r="A114" s="25" t="s">
        <v>45</v>
      </c>
      <c r="B114" s="29" t="s">
        <v>206</v>
      </c>
      <c r="C114" s="29" t="s">
        <v>207</v>
      </c>
      <c r="D114" s="25" t="s">
        <v>58</v>
      </c>
      <c r="E114" s="30" t="s">
        <v>208</v>
      </c>
      <c r="F114" s="31" t="s">
        <v>65</v>
      </c>
      <c r="G114" s="32">
        <v>33531.75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25.5">
      <c r="A115" s="35" t="s">
        <v>50</v>
      </c>
      <c r="E115" s="36" t="s">
        <v>209</v>
      </c>
    </row>
    <row r="116" spans="1:5" ht="12.75">
      <c r="A116" s="39" t="s">
        <v>52</v>
      </c>
      <c r="E116" s="38" t="s">
        <v>210</v>
      </c>
    </row>
    <row r="117" spans="1:16" ht="12.75">
      <c r="A117" s="25" t="s">
        <v>45</v>
      </c>
      <c r="B117" s="29" t="s">
        <v>211</v>
      </c>
      <c r="C117" s="29" t="s">
        <v>212</v>
      </c>
      <c r="D117" s="25" t="s">
        <v>58</v>
      </c>
      <c r="E117" s="30" t="s">
        <v>213</v>
      </c>
      <c r="F117" s="31" t="s">
        <v>65</v>
      </c>
      <c r="G117" s="32">
        <v>4170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136</v>
      </c>
    </row>
    <row r="119" spans="1:5" ht="12.75">
      <c r="A119" s="39" t="s">
        <v>52</v>
      </c>
      <c r="E119" s="38" t="s">
        <v>214</v>
      </c>
    </row>
    <row r="120" spans="1:16" ht="12.75">
      <c r="A120" s="25" t="s">
        <v>45</v>
      </c>
      <c r="B120" s="29" t="s">
        <v>215</v>
      </c>
      <c r="C120" s="29" t="s">
        <v>216</v>
      </c>
      <c r="D120" s="25" t="s">
        <v>58</v>
      </c>
      <c r="E120" s="30" t="s">
        <v>217</v>
      </c>
      <c r="F120" s="31" t="s">
        <v>65</v>
      </c>
      <c r="G120" s="32">
        <v>33610.8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25.5">
      <c r="A121" s="35" t="s">
        <v>50</v>
      </c>
      <c r="E121" s="36" t="s">
        <v>218</v>
      </c>
    </row>
    <row r="122" spans="1:5" ht="51">
      <c r="A122" s="39" t="s">
        <v>52</v>
      </c>
      <c r="E122" s="38" t="s">
        <v>219</v>
      </c>
    </row>
    <row r="123" spans="1:16" ht="12.75">
      <c r="A123" s="25" t="s">
        <v>45</v>
      </c>
      <c r="B123" s="29" t="s">
        <v>220</v>
      </c>
      <c r="C123" s="29" t="s">
        <v>221</v>
      </c>
      <c r="D123" s="25" t="s">
        <v>58</v>
      </c>
      <c r="E123" s="30" t="s">
        <v>222</v>
      </c>
      <c r="F123" s="31" t="s">
        <v>65</v>
      </c>
      <c r="G123" s="32">
        <v>32807.175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25.5">
      <c r="A124" s="35" t="s">
        <v>50</v>
      </c>
      <c r="E124" s="36" t="s">
        <v>223</v>
      </c>
    </row>
    <row r="125" spans="1:5" ht="51">
      <c r="A125" s="39" t="s">
        <v>52</v>
      </c>
      <c r="E125" s="38" t="s">
        <v>224</v>
      </c>
    </row>
    <row r="126" spans="1:16" ht="12.75">
      <c r="A126" s="25" t="s">
        <v>45</v>
      </c>
      <c r="B126" s="29" t="s">
        <v>225</v>
      </c>
      <c r="C126" s="29" t="s">
        <v>226</v>
      </c>
      <c r="D126" s="25" t="s">
        <v>58</v>
      </c>
      <c r="E126" s="30" t="s">
        <v>227</v>
      </c>
      <c r="F126" s="31" t="s">
        <v>65</v>
      </c>
      <c r="G126" s="32">
        <v>32325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228</v>
      </c>
    </row>
    <row r="128" spans="1:5" ht="51">
      <c r="A128" s="39" t="s">
        <v>52</v>
      </c>
      <c r="E128" s="38" t="s">
        <v>229</v>
      </c>
    </row>
    <row r="129" spans="1:16" ht="12.75">
      <c r="A129" s="25" t="s">
        <v>45</v>
      </c>
      <c r="B129" s="29" t="s">
        <v>230</v>
      </c>
      <c r="C129" s="29" t="s">
        <v>231</v>
      </c>
      <c r="D129" s="25" t="s">
        <v>58</v>
      </c>
      <c r="E129" s="30" t="s">
        <v>232</v>
      </c>
      <c r="F129" s="31" t="s">
        <v>65</v>
      </c>
      <c r="G129" s="32">
        <v>33128.625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25.5">
      <c r="A130" s="35" t="s">
        <v>50</v>
      </c>
      <c r="E130" s="36" t="s">
        <v>233</v>
      </c>
    </row>
    <row r="131" spans="1:5" ht="51">
      <c r="A131" s="39" t="s">
        <v>52</v>
      </c>
      <c r="E131" s="38" t="s">
        <v>234</v>
      </c>
    </row>
    <row r="132" spans="1:16" ht="12.75">
      <c r="A132" s="25" t="s">
        <v>45</v>
      </c>
      <c r="B132" s="29" t="s">
        <v>235</v>
      </c>
      <c r="C132" s="29" t="s">
        <v>236</v>
      </c>
      <c r="D132" s="25" t="s">
        <v>58</v>
      </c>
      <c r="E132" s="30" t="s">
        <v>237</v>
      </c>
      <c r="F132" s="31" t="s">
        <v>65</v>
      </c>
      <c r="G132" s="32">
        <v>70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238</v>
      </c>
    </row>
    <row r="134" spans="1:5" ht="25.5">
      <c r="A134" s="39" t="s">
        <v>52</v>
      </c>
      <c r="E134" s="38" t="s">
        <v>239</v>
      </c>
    </row>
    <row r="135" spans="1:16" ht="12.75">
      <c r="A135" s="25" t="s">
        <v>45</v>
      </c>
      <c r="B135" s="29" t="s">
        <v>240</v>
      </c>
      <c r="C135" s="29" t="s">
        <v>241</v>
      </c>
      <c r="D135" s="25" t="s">
        <v>58</v>
      </c>
      <c r="E135" s="30" t="s">
        <v>242</v>
      </c>
      <c r="F135" s="31" t="s">
        <v>65</v>
      </c>
      <c r="G135" s="32">
        <v>20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12.75">
      <c r="A136" s="35" t="s">
        <v>50</v>
      </c>
      <c r="E136" s="36" t="s">
        <v>243</v>
      </c>
    </row>
    <row r="137" spans="1:5" ht="25.5">
      <c r="A137" s="39" t="s">
        <v>52</v>
      </c>
      <c r="E137" s="38" t="s">
        <v>244</v>
      </c>
    </row>
    <row r="138" spans="1:16" ht="12.75">
      <c r="A138" s="25" t="s">
        <v>45</v>
      </c>
      <c r="B138" s="29" t="s">
        <v>245</v>
      </c>
      <c r="C138" s="29" t="s">
        <v>246</v>
      </c>
      <c r="D138" s="25" t="s">
        <v>58</v>
      </c>
      <c r="E138" s="30" t="s">
        <v>247</v>
      </c>
      <c r="F138" s="31" t="s">
        <v>65</v>
      </c>
      <c r="G138" s="32">
        <v>26.25</v>
      </c>
      <c r="H138" s="33">
        <v>0</v>
      </c>
      <c r="I138" s="34">
        <f>ROUND(ROUND(H138,2)*ROUND(G138,3),2)</f>
      </c>
      <c r="O138">
        <f>(I138*21)/100</f>
      </c>
      <c r="P138" t="s">
        <v>23</v>
      </c>
    </row>
    <row r="139" spans="1:5" ht="12.75">
      <c r="A139" s="35" t="s">
        <v>50</v>
      </c>
      <c r="E139" s="36" t="s">
        <v>248</v>
      </c>
    </row>
    <row r="140" spans="1:5" ht="25.5">
      <c r="A140" s="39" t="s">
        <v>52</v>
      </c>
      <c r="E140" s="38" t="s">
        <v>249</v>
      </c>
    </row>
    <row r="141" spans="1:16" ht="12.75">
      <c r="A141" s="25" t="s">
        <v>45</v>
      </c>
      <c r="B141" s="29" t="s">
        <v>250</v>
      </c>
      <c r="C141" s="29" t="s">
        <v>251</v>
      </c>
      <c r="D141" s="25" t="s">
        <v>58</v>
      </c>
      <c r="E141" s="30" t="s">
        <v>252</v>
      </c>
      <c r="F141" s="31" t="s">
        <v>65</v>
      </c>
      <c r="G141" s="32">
        <v>417.5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253</v>
      </c>
    </row>
    <row r="143" spans="1:5" ht="63.75">
      <c r="A143" s="39" t="s">
        <v>52</v>
      </c>
      <c r="E143" s="38" t="s">
        <v>254</v>
      </c>
    </row>
    <row r="144" spans="1:16" ht="12.75">
      <c r="A144" s="25" t="s">
        <v>45</v>
      </c>
      <c r="B144" s="29" t="s">
        <v>255</v>
      </c>
      <c r="C144" s="29" t="s">
        <v>256</v>
      </c>
      <c r="D144" s="25" t="s">
        <v>58</v>
      </c>
      <c r="E144" s="30" t="s">
        <v>257</v>
      </c>
      <c r="F144" s="31" t="s">
        <v>65</v>
      </c>
      <c r="G144" s="32">
        <v>85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253</v>
      </c>
    </row>
    <row r="146" spans="1:5" ht="25.5">
      <c r="A146" s="39" t="s">
        <v>52</v>
      </c>
      <c r="E146" s="38" t="s">
        <v>258</v>
      </c>
    </row>
    <row r="147" spans="1:16" ht="12.75">
      <c r="A147" s="25" t="s">
        <v>45</v>
      </c>
      <c r="B147" s="29" t="s">
        <v>259</v>
      </c>
      <c r="C147" s="29" t="s">
        <v>260</v>
      </c>
      <c r="D147" s="25" t="s">
        <v>58</v>
      </c>
      <c r="E147" s="30" t="s">
        <v>261</v>
      </c>
      <c r="F147" s="31" t="s">
        <v>65</v>
      </c>
      <c r="G147" s="32">
        <v>61.25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262</v>
      </c>
    </row>
    <row r="149" spans="1:5" ht="63.75">
      <c r="A149" s="39" t="s">
        <v>52</v>
      </c>
      <c r="E149" s="38" t="s">
        <v>263</v>
      </c>
    </row>
    <row r="150" spans="1:16" ht="12.75">
      <c r="A150" s="25" t="s">
        <v>45</v>
      </c>
      <c r="B150" s="29" t="s">
        <v>264</v>
      </c>
      <c r="C150" s="29" t="s">
        <v>265</v>
      </c>
      <c r="D150" s="25" t="s">
        <v>58</v>
      </c>
      <c r="E150" s="30" t="s">
        <v>266</v>
      </c>
      <c r="F150" s="31" t="s">
        <v>80</v>
      </c>
      <c r="G150" s="32">
        <v>10660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25.5">
      <c r="A151" s="35" t="s">
        <v>50</v>
      </c>
      <c r="E151" s="36" t="s">
        <v>267</v>
      </c>
    </row>
    <row r="152" spans="1:5" ht="12.75">
      <c r="A152" s="37" t="s">
        <v>52</v>
      </c>
      <c r="E152" s="38" t="s">
        <v>268</v>
      </c>
    </row>
    <row r="153" spans="1:18" ht="12.75" customHeight="1">
      <c r="A153" s="6" t="s">
        <v>43</v>
      </c>
      <c r="B153" s="6"/>
      <c r="C153" s="41" t="s">
        <v>77</v>
      </c>
      <c r="D153" s="6"/>
      <c r="E153" s="27" t="s">
        <v>269</v>
      </c>
      <c r="F153" s="6"/>
      <c r="G153" s="6"/>
      <c r="H153" s="6"/>
      <c r="I153" s="42">
        <f>0+Q153</f>
      </c>
      <c r="O153">
        <f>0+R153</f>
      </c>
      <c r="Q153">
        <f>0+I154+I157</f>
      </c>
      <c r="R153">
        <f>0+O154+O157</f>
      </c>
    </row>
    <row r="154" spans="1:16" ht="12.75">
      <c r="A154" s="25" t="s">
        <v>45</v>
      </c>
      <c r="B154" s="29" t="s">
        <v>270</v>
      </c>
      <c r="C154" s="29" t="s">
        <v>271</v>
      </c>
      <c r="D154" s="25" t="s">
        <v>58</v>
      </c>
      <c r="E154" s="30" t="s">
        <v>272</v>
      </c>
      <c r="F154" s="31" t="s">
        <v>65</v>
      </c>
      <c r="G154" s="32">
        <v>25.185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58</v>
      </c>
    </row>
    <row r="156" spans="1:5" ht="25.5">
      <c r="A156" s="39" t="s">
        <v>52</v>
      </c>
      <c r="E156" s="38" t="s">
        <v>273</v>
      </c>
    </row>
    <row r="157" spans="1:16" ht="12.75">
      <c r="A157" s="25" t="s">
        <v>45</v>
      </c>
      <c r="B157" s="29" t="s">
        <v>274</v>
      </c>
      <c r="C157" s="29" t="s">
        <v>275</v>
      </c>
      <c r="D157" s="25" t="s">
        <v>58</v>
      </c>
      <c r="E157" s="30" t="s">
        <v>276</v>
      </c>
      <c r="F157" s="31" t="s">
        <v>80</v>
      </c>
      <c r="G157" s="32">
        <v>42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58</v>
      </c>
    </row>
    <row r="159" spans="1:5" ht="12.75">
      <c r="A159" s="37" t="s">
        <v>52</v>
      </c>
      <c r="E159" s="38" t="s">
        <v>277</v>
      </c>
    </row>
    <row r="160" spans="1:18" ht="12.75" customHeight="1">
      <c r="A160" s="6" t="s">
        <v>43</v>
      </c>
      <c r="B160" s="6"/>
      <c r="C160" s="41" t="s">
        <v>82</v>
      </c>
      <c r="D160" s="6"/>
      <c r="E160" s="27" t="s">
        <v>278</v>
      </c>
      <c r="F160" s="6"/>
      <c r="G160" s="6"/>
      <c r="H160" s="6"/>
      <c r="I160" s="42">
        <f>0+Q160</f>
      </c>
      <c r="O160">
        <f>0+R160</f>
      </c>
      <c r="Q160">
        <f>0+I161+I164+I167+I170</f>
      </c>
      <c r="R160">
        <f>0+O161+O164+O167+O170</f>
      </c>
    </row>
    <row r="161" spans="1:16" ht="12.75">
      <c r="A161" s="25" t="s">
        <v>45</v>
      </c>
      <c r="B161" s="29" t="s">
        <v>279</v>
      </c>
      <c r="C161" s="29" t="s">
        <v>280</v>
      </c>
      <c r="D161" s="25" t="s">
        <v>58</v>
      </c>
      <c r="E161" s="30" t="s">
        <v>281</v>
      </c>
      <c r="F161" s="31" t="s">
        <v>282</v>
      </c>
      <c r="G161" s="32">
        <v>39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25.5">
      <c r="A162" s="35" t="s">
        <v>50</v>
      </c>
      <c r="E162" s="36" t="s">
        <v>283</v>
      </c>
    </row>
    <row r="163" spans="1:5" ht="25.5">
      <c r="A163" s="39" t="s">
        <v>52</v>
      </c>
      <c r="E163" s="38" t="s">
        <v>284</v>
      </c>
    </row>
    <row r="164" spans="1:16" ht="12.75">
      <c r="A164" s="25" t="s">
        <v>45</v>
      </c>
      <c r="B164" s="29" t="s">
        <v>285</v>
      </c>
      <c r="C164" s="29" t="s">
        <v>286</v>
      </c>
      <c r="D164" s="25" t="s">
        <v>58</v>
      </c>
      <c r="E164" s="30" t="s">
        <v>287</v>
      </c>
      <c r="F164" s="31" t="s">
        <v>282</v>
      </c>
      <c r="G164" s="32">
        <v>5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288</v>
      </c>
    </row>
    <row r="166" spans="1:5" ht="51">
      <c r="A166" s="39" t="s">
        <v>52</v>
      </c>
      <c r="E166" s="38" t="s">
        <v>289</v>
      </c>
    </row>
    <row r="167" spans="1:16" ht="12.75">
      <c r="A167" s="25" t="s">
        <v>45</v>
      </c>
      <c r="B167" s="29" t="s">
        <v>290</v>
      </c>
      <c r="C167" s="29" t="s">
        <v>291</v>
      </c>
      <c r="D167" s="25" t="s">
        <v>58</v>
      </c>
      <c r="E167" s="30" t="s">
        <v>292</v>
      </c>
      <c r="F167" s="31" t="s">
        <v>282</v>
      </c>
      <c r="G167" s="32">
        <v>9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288</v>
      </c>
    </row>
    <row r="169" spans="1:5" ht="51">
      <c r="A169" s="39" t="s">
        <v>52</v>
      </c>
      <c r="E169" s="38" t="s">
        <v>293</v>
      </c>
    </row>
    <row r="170" spans="1:16" ht="12.75">
      <c r="A170" s="25" t="s">
        <v>45</v>
      </c>
      <c r="B170" s="29" t="s">
        <v>294</v>
      </c>
      <c r="C170" s="29" t="s">
        <v>295</v>
      </c>
      <c r="D170" s="25" t="s">
        <v>58</v>
      </c>
      <c r="E170" s="30" t="s">
        <v>296</v>
      </c>
      <c r="F170" s="31" t="s">
        <v>282</v>
      </c>
      <c r="G170" s="32">
        <v>1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50</v>
      </c>
      <c r="E171" s="36" t="s">
        <v>297</v>
      </c>
    </row>
    <row r="172" spans="1:5" ht="12.75">
      <c r="A172" s="37" t="s">
        <v>52</v>
      </c>
      <c r="E172" s="38" t="s">
        <v>298</v>
      </c>
    </row>
    <row r="173" spans="1:18" ht="12.75" customHeight="1">
      <c r="A173" s="6" t="s">
        <v>43</v>
      </c>
      <c r="B173" s="6"/>
      <c r="C173" s="41" t="s">
        <v>40</v>
      </c>
      <c r="D173" s="6"/>
      <c r="E173" s="27" t="s">
        <v>299</v>
      </c>
      <c r="F173" s="6"/>
      <c r="G173" s="6"/>
      <c r="H173" s="6"/>
      <c r="I173" s="42">
        <f>0+Q173</f>
      </c>
      <c r="O173">
        <f>0+R173</f>
      </c>
      <c r="Q173">
        <f>0+I174+I177+I180+I183+I186+I189+I192+I195+I198+I201+I204</f>
      </c>
      <c r="R173">
        <f>0+O174+O177+O180+O183+O186+O189+O192+O195+O198+O201+O204</f>
      </c>
    </row>
    <row r="174" spans="1:16" ht="12.75">
      <c r="A174" s="25" t="s">
        <v>45</v>
      </c>
      <c r="B174" s="29" t="s">
        <v>300</v>
      </c>
      <c r="C174" s="29" t="s">
        <v>301</v>
      </c>
      <c r="D174" s="25" t="s">
        <v>58</v>
      </c>
      <c r="E174" s="30" t="s">
        <v>302</v>
      </c>
      <c r="F174" s="31" t="s">
        <v>282</v>
      </c>
      <c r="G174" s="32">
        <v>12</v>
      </c>
      <c r="H174" s="33">
        <v>0</v>
      </c>
      <c r="I174" s="34">
        <f>ROUND(ROUND(H174,2)*ROUND(G174,3),2)</f>
      </c>
      <c r="O174">
        <f>(I174*21)/100</f>
      </c>
      <c r="P174" t="s">
        <v>23</v>
      </c>
    </row>
    <row r="175" spans="1:5" ht="12.75">
      <c r="A175" s="35" t="s">
        <v>50</v>
      </c>
      <c r="E175" s="36" t="s">
        <v>303</v>
      </c>
    </row>
    <row r="176" spans="1:5" ht="12.75">
      <c r="A176" s="39" t="s">
        <v>52</v>
      </c>
      <c r="E176" s="38" t="s">
        <v>58</v>
      </c>
    </row>
    <row r="177" spans="1:16" ht="12.75">
      <c r="A177" s="25" t="s">
        <v>45</v>
      </c>
      <c r="B177" s="29" t="s">
        <v>304</v>
      </c>
      <c r="C177" s="29" t="s">
        <v>305</v>
      </c>
      <c r="D177" s="25" t="s">
        <v>58</v>
      </c>
      <c r="E177" s="30" t="s">
        <v>306</v>
      </c>
      <c r="F177" s="31" t="s">
        <v>74</v>
      </c>
      <c r="G177" s="32">
        <v>2.628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58</v>
      </c>
    </row>
    <row r="179" spans="1:5" ht="12.75">
      <c r="A179" s="39" t="s">
        <v>52</v>
      </c>
      <c r="E179" s="38" t="s">
        <v>307</v>
      </c>
    </row>
    <row r="180" spans="1:16" ht="12.75">
      <c r="A180" s="25" t="s">
        <v>45</v>
      </c>
      <c r="B180" s="29" t="s">
        <v>308</v>
      </c>
      <c r="C180" s="29" t="s">
        <v>309</v>
      </c>
      <c r="D180" s="25" t="s">
        <v>58</v>
      </c>
      <c r="E180" s="30" t="s">
        <v>310</v>
      </c>
      <c r="F180" s="31" t="s">
        <v>80</v>
      </c>
      <c r="G180" s="32">
        <v>1900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25.5">
      <c r="A181" s="35" t="s">
        <v>50</v>
      </c>
      <c r="E181" s="36" t="s">
        <v>311</v>
      </c>
    </row>
    <row r="182" spans="1:5" ht="12.75">
      <c r="A182" s="39" t="s">
        <v>52</v>
      </c>
      <c r="E182" s="38" t="s">
        <v>312</v>
      </c>
    </row>
    <row r="183" spans="1:16" ht="12.75">
      <c r="A183" s="25" t="s">
        <v>45</v>
      </c>
      <c r="B183" s="29" t="s">
        <v>313</v>
      </c>
      <c r="C183" s="29" t="s">
        <v>314</v>
      </c>
      <c r="D183" s="25" t="s">
        <v>58</v>
      </c>
      <c r="E183" s="30" t="s">
        <v>315</v>
      </c>
      <c r="F183" s="31" t="s">
        <v>80</v>
      </c>
      <c r="G183" s="32">
        <v>590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25.5">
      <c r="A184" s="35" t="s">
        <v>50</v>
      </c>
      <c r="E184" s="36" t="s">
        <v>316</v>
      </c>
    </row>
    <row r="185" spans="1:5" ht="51">
      <c r="A185" s="39" t="s">
        <v>52</v>
      </c>
      <c r="E185" s="38" t="s">
        <v>317</v>
      </c>
    </row>
    <row r="186" spans="1:16" ht="12.75">
      <c r="A186" s="25" t="s">
        <v>45</v>
      </c>
      <c r="B186" s="29" t="s">
        <v>318</v>
      </c>
      <c r="C186" s="29" t="s">
        <v>319</v>
      </c>
      <c r="D186" s="25" t="s">
        <v>58</v>
      </c>
      <c r="E186" s="30" t="s">
        <v>320</v>
      </c>
      <c r="F186" s="31" t="s">
        <v>80</v>
      </c>
      <c r="G186" s="32">
        <v>100</v>
      </c>
      <c r="H186" s="33">
        <v>0</v>
      </c>
      <c r="I186" s="34">
        <f>ROUND(ROUND(H186,2)*ROUND(G186,3),2)</f>
      </c>
      <c r="O186">
        <f>(I186*21)/100</f>
      </c>
      <c r="P186" t="s">
        <v>23</v>
      </c>
    </row>
    <row r="187" spans="1:5" ht="12.75">
      <c r="A187" s="35" t="s">
        <v>50</v>
      </c>
      <c r="E187" s="36" t="s">
        <v>321</v>
      </c>
    </row>
    <row r="188" spans="1:5" ht="12.75">
      <c r="A188" s="39" t="s">
        <v>52</v>
      </c>
      <c r="E188" s="38" t="s">
        <v>58</v>
      </c>
    </row>
    <row r="189" spans="1:16" ht="12.75">
      <c r="A189" s="25" t="s">
        <v>45</v>
      </c>
      <c r="B189" s="29" t="s">
        <v>322</v>
      </c>
      <c r="C189" s="29" t="s">
        <v>323</v>
      </c>
      <c r="D189" s="25" t="s">
        <v>58</v>
      </c>
      <c r="E189" s="30" t="s">
        <v>324</v>
      </c>
      <c r="F189" s="31" t="s">
        <v>80</v>
      </c>
      <c r="G189" s="32">
        <v>200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51">
      <c r="A190" s="35" t="s">
        <v>50</v>
      </c>
      <c r="E190" s="36" t="s">
        <v>325</v>
      </c>
    </row>
    <row r="191" spans="1:5" ht="38.25">
      <c r="A191" s="39" t="s">
        <v>52</v>
      </c>
      <c r="E191" s="38" t="s">
        <v>326</v>
      </c>
    </row>
    <row r="192" spans="1:16" ht="12.75">
      <c r="A192" s="25" t="s">
        <v>45</v>
      </c>
      <c r="B192" s="29" t="s">
        <v>327</v>
      </c>
      <c r="C192" s="29" t="s">
        <v>328</v>
      </c>
      <c r="D192" s="25" t="s">
        <v>58</v>
      </c>
      <c r="E192" s="30" t="s">
        <v>329</v>
      </c>
      <c r="F192" s="31" t="s">
        <v>65</v>
      </c>
      <c r="G192" s="32">
        <v>30</v>
      </c>
      <c r="H192" s="33">
        <v>0</v>
      </c>
      <c r="I192" s="34">
        <f>ROUND(ROUND(H192,2)*ROUND(G192,3),2)</f>
      </c>
      <c r="O192">
        <f>(I192*21)/100</f>
      </c>
      <c r="P192" t="s">
        <v>23</v>
      </c>
    </row>
    <row r="193" spans="1:5" ht="25.5">
      <c r="A193" s="35" t="s">
        <v>50</v>
      </c>
      <c r="E193" s="36" t="s">
        <v>330</v>
      </c>
    </row>
    <row r="194" spans="1:5" ht="25.5">
      <c r="A194" s="39" t="s">
        <v>52</v>
      </c>
      <c r="E194" s="38" t="s">
        <v>331</v>
      </c>
    </row>
    <row r="195" spans="1:16" ht="12.75">
      <c r="A195" s="25" t="s">
        <v>45</v>
      </c>
      <c r="B195" s="29" t="s">
        <v>332</v>
      </c>
      <c r="C195" s="29" t="s">
        <v>333</v>
      </c>
      <c r="D195" s="25" t="s">
        <v>58</v>
      </c>
      <c r="E195" s="30" t="s">
        <v>334</v>
      </c>
      <c r="F195" s="31" t="s">
        <v>80</v>
      </c>
      <c r="G195" s="32">
        <v>208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65.75">
      <c r="A196" s="35" t="s">
        <v>50</v>
      </c>
      <c r="E196" s="36" t="s">
        <v>335</v>
      </c>
    </row>
    <row r="197" spans="1:5" ht="76.5">
      <c r="A197" s="39" t="s">
        <v>52</v>
      </c>
      <c r="E197" s="38" t="s">
        <v>336</v>
      </c>
    </row>
    <row r="198" spans="1:16" ht="12.75">
      <c r="A198" s="25" t="s">
        <v>45</v>
      </c>
      <c r="B198" s="29" t="s">
        <v>337</v>
      </c>
      <c r="C198" s="29" t="s">
        <v>338</v>
      </c>
      <c r="D198" s="25" t="s">
        <v>58</v>
      </c>
      <c r="E198" s="30" t="s">
        <v>339</v>
      </c>
      <c r="F198" s="31" t="s">
        <v>80</v>
      </c>
      <c r="G198" s="32">
        <v>68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165.75">
      <c r="A199" s="35" t="s">
        <v>50</v>
      </c>
      <c r="E199" s="36" t="s">
        <v>340</v>
      </c>
    </row>
    <row r="200" spans="1:5" ht="25.5">
      <c r="A200" s="39" t="s">
        <v>52</v>
      </c>
      <c r="E200" s="38" t="s">
        <v>341</v>
      </c>
    </row>
    <row r="201" spans="1:16" ht="12.75">
      <c r="A201" s="25" t="s">
        <v>45</v>
      </c>
      <c r="B201" s="29" t="s">
        <v>342</v>
      </c>
      <c r="C201" s="29" t="s">
        <v>343</v>
      </c>
      <c r="D201" s="25" t="s">
        <v>58</v>
      </c>
      <c r="E201" s="30" t="s">
        <v>344</v>
      </c>
      <c r="F201" s="31" t="s">
        <v>80</v>
      </c>
      <c r="G201" s="32">
        <v>10660</v>
      </c>
      <c r="H201" s="33">
        <v>0</v>
      </c>
      <c r="I201" s="34">
        <f>ROUND(ROUND(H201,2)*ROUND(G201,3),2)</f>
      </c>
      <c r="O201">
        <f>(I201*21)/100</f>
      </c>
      <c r="P201" t="s">
        <v>23</v>
      </c>
    </row>
    <row r="202" spans="1:5" ht="25.5">
      <c r="A202" s="35" t="s">
        <v>50</v>
      </c>
      <c r="E202" s="36" t="s">
        <v>267</v>
      </c>
    </row>
    <row r="203" spans="1:5" ht="12.75">
      <c r="A203" s="39" t="s">
        <v>52</v>
      </c>
      <c r="E203" s="38" t="s">
        <v>345</v>
      </c>
    </row>
    <row r="204" spans="1:16" ht="12.75">
      <c r="A204" s="25" t="s">
        <v>45</v>
      </c>
      <c r="B204" s="29" t="s">
        <v>346</v>
      </c>
      <c r="C204" s="29" t="s">
        <v>347</v>
      </c>
      <c r="D204" s="25" t="s">
        <v>58</v>
      </c>
      <c r="E204" s="30" t="s">
        <v>348</v>
      </c>
      <c r="F204" s="31" t="s">
        <v>80</v>
      </c>
      <c r="G204" s="32">
        <v>48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75">
      <c r="A205" s="35" t="s">
        <v>50</v>
      </c>
      <c r="E205" s="36" t="s">
        <v>58</v>
      </c>
    </row>
    <row r="206" spans="1:5" ht="12.75">
      <c r="A206" s="37" t="s">
        <v>52</v>
      </c>
      <c r="E206" s="38" t="s">
        <v>349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350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350</v>
      </c>
      <c r="D4" s="6"/>
      <c r="E4" s="18" t="s">
        <v>351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352</v>
      </c>
      <c r="D9" s="25" t="s">
        <v>58</v>
      </c>
      <c r="E9" s="30" t="s">
        <v>353</v>
      </c>
      <c r="F9" s="31" t="s">
        <v>354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76.5">
      <c r="A10" s="35" t="s">
        <v>50</v>
      </c>
      <c r="E10" s="36" t="s">
        <v>355</v>
      </c>
    </row>
    <row r="11" spans="1:5" ht="12.75">
      <c r="A11" s="39" t="s">
        <v>52</v>
      </c>
      <c r="E11" s="38" t="s">
        <v>58</v>
      </c>
    </row>
    <row r="12" spans="1:16" ht="12.75">
      <c r="A12" s="25" t="s">
        <v>45</v>
      </c>
      <c r="B12" s="29" t="s">
        <v>23</v>
      </c>
      <c r="C12" s="29" t="s">
        <v>356</v>
      </c>
      <c r="D12" s="25" t="s">
        <v>58</v>
      </c>
      <c r="E12" s="30" t="s">
        <v>357</v>
      </c>
      <c r="F12" s="31" t="s">
        <v>354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358</v>
      </c>
    </row>
    <row r="14" spans="1:5" ht="12.75">
      <c r="A14" s="39" t="s">
        <v>52</v>
      </c>
      <c r="E14" s="38" t="s">
        <v>58</v>
      </c>
    </row>
    <row r="15" spans="1:16" ht="12.75">
      <c r="A15" s="25" t="s">
        <v>45</v>
      </c>
      <c r="B15" s="29" t="s">
        <v>22</v>
      </c>
      <c r="C15" s="29" t="s">
        <v>359</v>
      </c>
      <c r="D15" s="25" t="s">
        <v>58</v>
      </c>
      <c r="E15" s="30" t="s">
        <v>360</v>
      </c>
      <c r="F15" s="31" t="s">
        <v>354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361</v>
      </c>
    </row>
    <row r="17" spans="1:5" ht="12.75">
      <c r="A17" s="37" t="s">
        <v>52</v>
      </c>
      <c r="E17" s="38" t="s">
        <v>58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362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362</v>
      </c>
      <c r="D4" s="6"/>
      <c r="E4" s="18" t="s">
        <v>363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299</v>
      </c>
      <c r="F8" s="19"/>
      <c r="G8" s="19"/>
      <c r="H8" s="19"/>
      <c r="I8" s="28">
        <f>0+Q8</f>
      </c>
      <c r="O8">
        <f>0+R8</f>
      </c>
      <c r="Q8">
        <f>0+I9+I12+I15+I18+I21+I24+I27+I30+I33</f>
      </c>
      <c r="R8">
        <f>0+O9+O12+O15+O18+O21+O24+O27+O30+O33</f>
      </c>
    </row>
    <row r="9" spans="1:16" ht="12.75">
      <c r="A9" s="25" t="s">
        <v>45</v>
      </c>
      <c r="B9" s="29" t="s">
        <v>29</v>
      </c>
      <c r="C9" s="29" t="s">
        <v>364</v>
      </c>
      <c r="D9" s="25" t="s">
        <v>47</v>
      </c>
      <c r="E9" s="30" t="s">
        <v>365</v>
      </c>
      <c r="F9" s="31" t="s">
        <v>282</v>
      </c>
      <c r="G9" s="32">
        <v>220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58</v>
      </c>
    </row>
    <row r="11" spans="1:5" ht="12.75">
      <c r="A11" s="39" t="s">
        <v>52</v>
      </c>
      <c r="E11" s="38" t="s">
        <v>366</v>
      </c>
    </row>
    <row r="12" spans="1:16" ht="12.75">
      <c r="A12" s="25" t="s">
        <v>45</v>
      </c>
      <c r="B12" s="29" t="s">
        <v>23</v>
      </c>
      <c r="C12" s="29" t="s">
        <v>364</v>
      </c>
      <c r="D12" s="25" t="s">
        <v>54</v>
      </c>
      <c r="E12" s="30" t="s">
        <v>365</v>
      </c>
      <c r="F12" s="31" t="s">
        <v>282</v>
      </c>
      <c r="G12" s="32">
        <v>16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58</v>
      </c>
    </row>
    <row r="14" spans="1:5" ht="12.75">
      <c r="A14" s="39" t="s">
        <v>52</v>
      </c>
      <c r="E14" s="38" t="s">
        <v>367</v>
      </c>
    </row>
    <row r="15" spans="1:16" ht="25.5">
      <c r="A15" s="25" t="s">
        <v>45</v>
      </c>
      <c r="B15" s="29" t="s">
        <v>22</v>
      </c>
      <c r="C15" s="29" t="s">
        <v>368</v>
      </c>
      <c r="D15" s="25" t="s">
        <v>58</v>
      </c>
      <c r="E15" s="30" t="s">
        <v>369</v>
      </c>
      <c r="F15" s="31" t="s">
        <v>282</v>
      </c>
      <c r="G15" s="32">
        <v>17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58</v>
      </c>
    </row>
    <row r="17" spans="1:5" ht="51">
      <c r="A17" s="39" t="s">
        <v>52</v>
      </c>
      <c r="E17" s="38" t="s">
        <v>370</v>
      </c>
    </row>
    <row r="18" spans="1:16" ht="12.75">
      <c r="A18" s="25" t="s">
        <v>45</v>
      </c>
      <c r="B18" s="29" t="s">
        <v>33</v>
      </c>
      <c r="C18" s="29" t="s">
        <v>371</v>
      </c>
      <c r="D18" s="25" t="s">
        <v>58</v>
      </c>
      <c r="E18" s="30" t="s">
        <v>372</v>
      </c>
      <c r="F18" s="31" t="s">
        <v>282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373</v>
      </c>
    </row>
    <row r="20" spans="1:5" ht="12.75">
      <c r="A20" s="39" t="s">
        <v>52</v>
      </c>
      <c r="E20" s="38" t="s">
        <v>374</v>
      </c>
    </row>
    <row r="21" spans="1:16" ht="12.75">
      <c r="A21" s="25" t="s">
        <v>45</v>
      </c>
      <c r="B21" s="29" t="s">
        <v>35</v>
      </c>
      <c r="C21" s="29" t="s">
        <v>375</v>
      </c>
      <c r="D21" s="25" t="s">
        <v>58</v>
      </c>
      <c r="E21" s="30" t="s">
        <v>376</v>
      </c>
      <c r="F21" s="31" t="s">
        <v>282</v>
      </c>
      <c r="G21" s="32">
        <v>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373</v>
      </c>
    </row>
    <row r="23" spans="1:5" ht="25.5">
      <c r="A23" s="39" t="s">
        <v>52</v>
      </c>
      <c r="E23" s="38" t="s">
        <v>377</v>
      </c>
    </row>
    <row r="24" spans="1:16" ht="25.5">
      <c r="A24" s="25" t="s">
        <v>45</v>
      </c>
      <c r="B24" s="29" t="s">
        <v>37</v>
      </c>
      <c r="C24" s="29" t="s">
        <v>378</v>
      </c>
      <c r="D24" s="25" t="s">
        <v>58</v>
      </c>
      <c r="E24" s="30" t="s">
        <v>379</v>
      </c>
      <c r="F24" s="31" t="s">
        <v>282</v>
      </c>
      <c r="G24" s="32">
        <v>9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58</v>
      </c>
    </row>
    <row r="26" spans="1:5" ht="51">
      <c r="A26" s="39" t="s">
        <v>52</v>
      </c>
      <c r="E26" s="38" t="s">
        <v>380</v>
      </c>
    </row>
    <row r="27" spans="1:16" ht="25.5">
      <c r="A27" s="25" t="s">
        <v>45</v>
      </c>
      <c r="B27" s="29" t="s">
        <v>77</v>
      </c>
      <c r="C27" s="29" t="s">
        <v>381</v>
      </c>
      <c r="D27" s="25" t="s">
        <v>58</v>
      </c>
      <c r="E27" s="30" t="s">
        <v>382</v>
      </c>
      <c r="F27" s="31" t="s">
        <v>65</v>
      </c>
      <c r="G27" s="32">
        <v>1098.313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12.75">
      <c r="A28" s="35" t="s">
        <v>50</v>
      </c>
      <c r="E28" s="36" t="s">
        <v>383</v>
      </c>
    </row>
    <row r="29" spans="1:5" ht="38.25">
      <c r="A29" s="39" t="s">
        <v>52</v>
      </c>
      <c r="E29" s="38" t="s">
        <v>384</v>
      </c>
    </row>
    <row r="30" spans="1:16" ht="25.5">
      <c r="A30" s="25" t="s">
        <v>45</v>
      </c>
      <c r="B30" s="29" t="s">
        <v>82</v>
      </c>
      <c r="C30" s="29" t="s">
        <v>385</v>
      </c>
      <c r="D30" s="25" t="s">
        <v>58</v>
      </c>
      <c r="E30" s="30" t="s">
        <v>386</v>
      </c>
      <c r="F30" s="31" t="s">
        <v>65</v>
      </c>
      <c r="G30" s="32">
        <v>1098.313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387</v>
      </c>
    </row>
    <row r="32" spans="1:5" ht="38.25">
      <c r="A32" s="39" t="s">
        <v>52</v>
      </c>
      <c r="E32" s="38" t="s">
        <v>384</v>
      </c>
    </row>
    <row r="33" spans="1:16" ht="12.75">
      <c r="A33" s="25" t="s">
        <v>45</v>
      </c>
      <c r="B33" s="29" t="s">
        <v>40</v>
      </c>
      <c r="C33" s="29" t="s">
        <v>388</v>
      </c>
      <c r="D33" s="25" t="s">
        <v>58</v>
      </c>
      <c r="E33" s="30" t="s">
        <v>389</v>
      </c>
      <c r="F33" s="31" t="s">
        <v>65</v>
      </c>
      <c r="G33" s="32">
        <v>30000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390</v>
      </c>
    </row>
    <row r="35" spans="1:5" ht="12.75">
      <c r="A35" s="37" t="s">
        <v>52</v>
      </c>
      <c r="E35" s="38" t="s">
        <v>58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391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391</v>
      </c>
      <c r="D4" s="6"/>
      <c r="E4" s="18" t="s">
        <v>392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</f>
      </c>
      <c r="R8">
        <f>0+O9+O12+O15+O18+O21+O24+O27+O30+O33+O36+O39+O42+O45+O48+O51</f>
      </c>
    </row>
    <row r="9" spans="1:16" ht="12.75">
      <c r="A9" s="25" t="s">
        <v>45</v>
      </c>
      <c r="B9" s="29" t="s">
        <v>29</v>
      </c>
      <c r="C9" s="29" t="s">
        <v>393</v>
      </c>
      <c r="D9" s="25" t="s">
        <v>58</v>
      </c>
      <c r="E9" s="30" t="s">
        <v>394</v>
      </c>
      <c r="F9" s="31" t="s">
        <v>282</v>
      </c>
      <c r="G9" s="32">
        <v>50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25.5">
      <c r="A10" s="35" t="s">
        <v>50</v>
      </c>
      <c r="E10" s="36" t="s">
        <v>395</v>
      </c>
    </row>
    <row r="11" spans="1:5" ht="12.75">
      <c r="A11" s="39" t="s">
        <v>52</v>
      </c>
      <c r="E11" s="38" t="s">
        <v>58</v>
      </c>
    </row>
    <row r="12" spans="1:16" ht="12.75">
      <c r="A12" s="25" t="s">
        <v>45</v>
      </c>
      <c r="B12" s="29" t="s">
        <v>23</v>
      </c>
      <c r="C12" s="29" t="s">
        <v>352</v>
      </c>
      <c r="D12" s="25" t="s">
        <v>396</v>
      </c>
      <c r="E12" s="30" t="s">
        <v>353</v>
      </c>
      <c r="F12" s="31" t="s">
        <v>354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40.25">
      <c r="A13" s="35" t="s">
        <v>50</v>
      </c>
      <c r="E13" s="36" t="s">
        <v>397</v>
      </c>
    </row>
    <row r="14" spans="1:5" ht="12.75">
      <c r="A14" s="39" t="s">
        <v>52</v>
      </c>
      <c r="E14" s="38" t="s">
        <v>58</v>
      </c>
    </row>
    <row r="15" spans="1:16" ht="12.75">
      <c r="A15" s="25" t="s">
        <v>45</v>
      </c>
      <c r="B15" s="29" t="s">
        <v>22</v>
      </c>
      <c r="C15" s="29" t="s">
        <v>398</v>
      </c>
      <c r="D15" s="25" t="s">
        <v>396</v>
      </c>
      <c r="E15" s="30" t="s">
        <v>399</v>
      </c>
      <c r="F15" s="31" t="s">
        <v>354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51">
      <c r="A16" s="35" t="s">
        <v>50</v>
      </c>
      <c r="E16" s="36" t="s">
        <v>400</v>
      </c>
    </row>
    <row r="17" spans="1:5" ht="12.75">
      <c r="A17" s="39" t="s">
        <v>52</v>
      </c>
      <c r="E17" s="38" t="s">
        <v>58</v>
      </c>
    </row>
    <row r="18" spans="1:16" ht="12.75">
      <c r="A18" s="25" t="s">
        <v>45</v>
      </c>
      <c r="B18" s="29" t="s">
        <v>33</v>
      </c>
      <c r="C18" s="29" t="s">
        <v>401</v>
      </c>
      <c r="D18" s="25" t="s">
        <v>58</v>
      </c>
      <c r="E18" s="30" t="s">
        <v>402</v>
      </c>
      <c r="F18" s="31" t="s">
        <v>354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403</v>
      </c>
    </row>
    <row r="20" spans="1:5" ht="12.75">
      <c r="A20" s="39" t="s">
        <v>52</v>
      </c>
      <c r="E20" s="38" t="s">
        <v>58</v>
      </c>
    </row>
    <row r="21" spans="1:16" ht="12.75">
      <c r="A21" s="25" t="s">
        <v>45</v>
      </c>
      <c r="B21" s="29" t="s">
        <v>35</v>
      </c>
      <c r="C21" s="29" t="s">
        <v>404</v>
      </c>
      <c r="D21" s="25" t="s">
        <v>58</v>
      </c>
      <c r="E21" s="30" t="s">
        <v>405</v>
      </c>
      <c r="F21" s="31" t="s">
        <v>406</v>
      </c>
      <c r="G21" s="32">
        <v>52.215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407</v>
      </c>
    </row>
    <row r="23" spans="1:5" ht="12.75">
      <c r="A23" s="39" t="s">
        <v>52</v>
      </c>
      <c r="E23" s="38" t="s">
        <v>408</v>
      </c>
    </row>
    <row r="24" spans="1:16" ht="12.75">
      <c r="A24" s="25" t="s">
        <v>45</v>
      </c>
      <c r="B24" s="29" t="s">
        <v>37</v>
      </c>
      <c r="C24" s="29" t="s">
        <v>409</v>
      </c>
      <c r="D24" s="25" t="s">
        <v>58</v>
      </c>
      <c r="E24" s="30" t="s">
        <v>410</v>
      </c>
      <c r="F24" s="31" t="s">
        <v>354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411</v>
      </c>
    </row>
    <row r="26" spans="1:5" ht="12.75">
      <c r="A26" s="39" t="s">
        <v>52</v>
      </c>
      <c r="E26" s="38" t="s">
        <v>58</v>
      </c>
    </row>
    <row r="27" spans="1:16" ht="12.75">
      <c r="A27" s="25" t="s">
        <v>45</v>
      </c>
      <c r="B27" s="29" t="s">
        <v>77</v>
      </c>
      <c r="C27" s="29" t="s">
        <v>356</v>
      </c>
      <c r="D27" s="25" t="s">
        <v>58</v>
      </c>
      <c r="E27" s="30" t="s">
        <v>357</v>
      </c>
      <c r="F27" s="31" t="s">
        <v>354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38.25">
      <c r="A28" s="35" t="s">
        <v>50</v>
      </c>
      <c r="E28" s="36" t="s">
        <v>412</v>
      </c>
    </row>
    <row r="29" spans="1:5" ht="12.75">
      <c r="A29" s="39" t="s">
        <v>52</v>
      </c>
      <c r="E29" s="38" t="s">
        <v>58</v>
      </c>
    </row>
    <row r="30" spans="1:16" ht="12.75">
      <c r="A30" s="25" t="s">
        <v>45</v>
      </c>
      <c r="B30" s="29" t="s">
        <v>82</v>
      </c>
      <c r="C30" s="29" t="s">
        <v>413</v>
      </c>
      <c r="D30" s="25" t="s">
        <v>58</v>
      </c>
      <c r="E30" s="30" t="s">
        <v>414</v>
      </c>
      <c r="F30" s="31" t="s">
        <v>354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58</v>
      </c>
    </row>
    <row r="32" spans="1:5" ht="12.75">
      <c r="A32" s="39" t="s">
        <v>52</v>
      </c>
      <c r="E32" s="38" t="s">
        <v>58</v>
      </c>
    </row>
    <row r="33" spans="1:16" ht="12.75">
      <c r="A33" s="25" t="s">
        <v>45</v>
      </c>
      <c r="B33" s="29" t="s">
        <v>40</v>
      </c>
      <c r="C33" s="29" t="s">
        <v>415</v>
      </c>
      <c r="D33" s="25" t="s">
        <v>58</v>
      </c>
      <c r="E33" s="30" t="s">
        <v>416</v>
      </c>
      <c r="F33" s="31" t="s">
        <v>354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417</v>
      </c>
    </row>
    <row r="35" spans="1:5" ht="12.75">
      <c r="A35" s="39" t="s">
        <v>52</v>
      </c>
      <c r="E35" s="38" t="s">
        <v>58</v>
      </c>
    </row>
    <row r="36" spans="1:16" ht="12.75">
      <c r="A36" s="25" t="s">
        <v>45</v>
      </c>
      <c r="B36" s="29" t="s">
        <v>42</v>
      </c>
      <c r="C36" s="29" t="s">
        <v>418</v>
      </c>
      <c r="D36" s="25" t="s">
        <v>58</v>
      </c>
      <c r="E36" s="30" t="s">
        <v>419</v>
      </c>
      <c r="F36" s="31" t="s">
        <v>406</v>
      </c>
      <c r="G36" s="32">
        <v>52.215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58</v>
      </c>
    </row>
    <row r="38" spans="1:5" ht="12.75">
      <c r="A38" s="39" t="s">
        <v>52</v>
      </c>
      <c r="E38" s="38" t="s">
        <v>408</v>
      </c>
    </row>
    <row r="39" spans="1:16" ht="12.75">
      <c r="A39" s="25" t="s">
        <v>45</v>
      </c>
      <c r="B39" s="29" t="s">
        <v>93</v>
      </c>
      <c r="C39" s="29" t="s">
        <v>420</v>
      </c>
      <c r="D39" s="25" t="s">
        <v>58</v>
      </c>
      <c r="E39" s="30" t="s">
        <v>421</v>
      </c>
      <c r="F39" s="31" t="s">
        <v>354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422</v>
      </c>
    </row>
    <row r="41" spans="1:5" ht="12.75">
      <c r="A41" s="39" t="s">
        <v>52</v>
      </c>
      <c r="E41" s="38" t="s">
        <v>58</v>
      </c>
    </row>
    <row r="42" spans="1:16" ht="12.75">
      <c r="A42" s="25" t="s">
        <v>45</v>
      </c>
      <c r="B42" s="29" t="s">
        <v>97</v>
      </c>
      <c r="C42" s="29" t="s">
        <v>423</v>
      </c>
      <c r="D42" s="25" t="s">
        <v>58</v>
      </c>
      <c r="E42" s="30" t="s">
        <v>424</v>
      </c>
      <c r="F42" s="31" t="s">
        <v>354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25.5">
      <c r="A43" s="35" t="s">
        <v>50</v>
      </c>
      <c r="E43" s="36" t="s">
        <v>425</v>
      </c>
    </row>
    <row r="44" spans="1:5" ht="12.75">
      <c r="A44" s="39" t="s">
        <v>52</v>
      </c>
      <c r="E44" s="38" t="s">
        <v>58</v>
      </c>
    </row>
    <row r="45" spans="1:16" ht="12.75">
      <c r="A45" s="25" t="s">
        <v>45</v>
      </c>
      <c r="B45" s="29" t="s">
        <v>102</v>
      </c>
      <c r="C45" s="29" t="s">
        <v>426</v>
      </c>
      <c r="D45" s="25" t="s">
        <v>47</v>
      </c>
      <c r="E45" s="30" t="s">
        <v>427</v>
      </c>
      <c r="F45" s="31" t="s">
        <v>282</v>
      </c>
      <c r="G45" s="32">
        <v>2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428</v>
      </c>
    </row>
    <row r="47" spans="1:5" ht="51">
      <c r="A47" s="39" t="s">
        <v>52</v>
      </c>
      <c r="E47" s="38" t="s">
        <v>429</v>
      </c>
    </row>
    <row r="48" spans="1:16" ht="12.75">
      <c r="A48" s="25" t="s">
        <v>45</v>
      </c>
      <c r="B48" s="29" t="s">
        <v>106</v>
      </c>
      <c r="C48" s="29" t="s">
        <v>426</v>
      </c>
      <c r="D48" s="25" t="s">
        <v>54</v>
      </c>
      <c r="E48" s="30" t="s">
        <v>427</v>
      </c>
      <c r="F48" s="31" t="s">
        <v>282</v>
      </c>
      <c r="G48" s="32">
        <v>2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58</v>
      </c>
    </row>
    <row r="50" spans="1:5" ht="12.75">
      <c r="A50" s="39" t="s">
        <v>52</v>
      </c>
      <c r="E50" s="38" t="s">
        <v>430</v>
      </c>
    </row>
    <row r="51" spans="1:16" ht="12.75">
      <c r="A51" s="25" t="s">
        <v>45</v>
      </c>
      <c r="B51" s="29" t="s">
        <v>111</v>
      </c>
      <c r="C51" s="29" t="s">
        <v>431</v>
      </c>
      <c r="D51" s="25" t="s">
        <v>58</v>
      </c>
      <c r="E51" s="30" t="s">
        <v>432</v>
      </c>
      <c r="F51" s="31" t="s">
        <v>354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433</v>
      </c>
    </row>
    <row r="53" spans="1:5" ht="12.75">
      <c r="A53" s="37" t="s">
        <v>52</v>
      </c>
      <c r="E53" s="38" t="s">
        <v>58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