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'Položky'!$A$1:$G$46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<sst xmlns="http://schemas.openxmlformats.org/spreadsheetml/2006/main" count="220" uniqueCount="163">
  <si>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</si>
  <si>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</si>
  <si>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</si>
  <si>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</si>
  <si>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</si>
  <si>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</si>
  <si>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</si>
  <si>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</si>
  <si>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</si>
  <si>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</si>
  <si>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</si>
  <si>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</si>
  <si>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</si>
  <si>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</si>
  <si>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</si>
  <si>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</si>
  <si>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</si>
  <si>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</si>
  <si>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</si>
  <si>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</si>
  <si>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</si>
  <si>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</si>
  <si>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</si>
  <si>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</si>
  <si>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</si>
  <si>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</si>
  <si>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</si>
  <si>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</si>
  <si>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</si>
  <si>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</si>
  <si>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</si>
  <si>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</si>
  <si>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</si>
  <si>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</si>
  <si>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</si>
  <si>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</si>
  <si>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</si>
  <si>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</si>
  <si>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</si>
  <si>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</si>
  <si>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</si>
  <si>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</si>
  <si>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</si>
  <si>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</si>
  <si>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</si>
  <si>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</si>
  <si>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</si>
  <si>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</si>
  <si>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</si>
  <si>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</si>
  <si>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</si>
  <si>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</si>
  <si>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</si>
  <si>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</si>
  <si>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</si>
  <si>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</si>
  <si>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</si>
  <si>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</si>
  <si>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</si>
  <si>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</si>
  <si>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</si>
  <si>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</si>
  <si>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</si>
  <si>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</si>
  <si>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</si>
  <si>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</si>
  <si>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</si>
  <si>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</si>
  <si>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</si>
  <si>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</si>
  <si>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</si>
  <si>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</si>
  <si>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</si>
  <si>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</si>
  <si>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</si>
  <si>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</si>
  <si>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20210021</t>
  </si>
  <si>
    <t>Domov Hostomice - Zátor</t>
  </si>
  <si>
    <t>02-I</t>
  </si>
  <si>
    <t>Oprava střešní krytiny - I.část</t>
  </si>
  <si>
    <t>94</t>
  </si>
  <si>
    <t>Lešení a stavební výtahy</t>
  </si>
  <si>
    <t>941955005R00</t>
  </si>
  <si>
    <t xml:space="preserve">Lešení </t>
  </si>
  <si>
    <t>kompl</t>
  </si>
  <si>
    <t>762</t>
  </si>
  <si>
    <t>Konstrukce tesařské</t>
  </si>
  <si>
    <t>762342203RT4</t>
  </si>
  <si>
    <t>Montáž laťování střech, vzdálenost latí 22 - 36 cm včetně dodávky řeziva, latě 4/6 cm impregnované</t>
  </si>
  <si>
    <t>m2</t>
  </si>
  <si>
    <t>762342204RT4</t>
  </si>
  <si>
    <t>Montáž kontralatí přibitím včetně dodávky řeziva, latě 4/6 cm impregnované</t>
  </si>
  <si>
    <t>762354212R00</t>
  </si>
  <si>
    <t xml:space="preserve">Montáž střešních arkýřů </t>
  </si>
  <si>
    <t>kus</t>
  </si>
  <si>
    <t>998762102R00</t>
  </si>
  <si>
    <t xml:space="preserve">Přesun hmot pro tesařské konstrukce </t>
  </si>
  <si>
    <t>t</t>
  </si>
  <si>
    <t>764</t>
  </si>
  <si>
    <t>Konstrukce klempířské</t>
  </si>
  <si>
    <t>764339291R00</t>
  </si>
  <si>
    <t xml:space="preserve">Montáž komínu </t>
  </si>
  <si>
    <t>764352293R00</t>
  </si>
  <si>
    <t xml:space="preserve">Montáž žlabů Pz půlkruhových </t>
  </si>
  <si>
    <t>764812220R00</t>
  </si>
  <si>
    <t xml:space="preserve">Lemování okapu - okapnice hladká rš 250mm </t>
  </si>
  <si>
    <t>m</t>
  </si>
  <si>
    <t>764814533R00</t>
  </si>
  <si>
    <t xml:space="preserve">Závětrná lišta z lak.Pz plechu, rš 330mm cihlová </t>
  </si>
  <si>
    <t>765312385R00</t>
  </si>
  <si>
    <t xml:space="preserve">Větrací pás okapní 100mm, červená </t>
  </si>
  <si>
    <t>765312395R00</t>
  </si>
  <si>
    <t xml:space="preserve">Mřížka větrací černá </t>
  </si>
  <si>
    <t>998764102R00</t>
  </si>
  <si>
    <t xml:space="preserve">Přesun hmot pro klempířské konstrukce </t>
  </si>
  <si>
    <t>765</t>
  </si>
  <si>
    <t>Krytiny tvrdé</t>
  </si>
  <si>
    <t>765311711R00</t>
  </si>
  <si>
    <t xml:space="preserve">Hřebenáč rozdělovací valbový k hřebenáči drážk. </t>
  </si>
  <si>
    <t>765312612R00</t>
  </si>
  <si>
    <t xml:space="preserve">Krytina Tradi 12 střech jednoduchých, engoba </t>
  </si>
  <si>
    <t>765312632R00</t>
  </si>
  <si>
    <t xml:space="preserve">Hřeben s větracím pásem engoba </t>
  </si>
  <si>
    <t>765312642R00</t>
  </si>
  <si>
    <t xml:space="preserve">Nároží s větracím pásem engoba </t>
  </si>
  <si>
    <t>765312651R00</t>
  </si>
  <si>
    <t xml:space="preserve">Pás úžlabní s vodní drážkou š.500mm, s těsněním </t>
  </si>
  <si>
    <t>765312662R00</t>
  </si>
  <si>
    <t xml:space="preserve">Hřebenáč ukončovací červená engoba </t>
  </si>
  <si>
    <t>765901106R00</t>
  </si>
  <si>
    <t xml:space="preserve">Fólie podstřeš.fólie SUPERDACH 150 </t>
  </si>
  <si>
    <t>998765102R00</t>
  </si>
  <si>
    <t xml:space="preserve">Přesun hmot pro krytiny tvrdé </t>
  </si>
  <si>
    <t>765,1</t>
  </si>
  <si>
    <t>Demontáž a likvidace stř.krytiny</t>
  </si>
  <si>
    <t>765311870R00</t>
  </si>
  <si>
    <t xml:space="preserve">Demontáž pálené krytiny do suti </t>
  </si>
  <si>
    <t>979011111R00</t>
  </si>
  <si>
    <t xml:space="preserve">Svislá doprava suti a vybour. hmot za 2.NP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</si>
  <si>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</si>
  <si>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</si>
  <si>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</si>
  <si>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</si>
  <si>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</si>
  <si>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</t>
  </si>
  <si>
    <t>979086112R00</t>
  </si>
  <si>
    <t xml:space="preserve">Nakládání nebo překládání suti </t>
  </si>
  <si>
    <t>979990001R00</t>
  </si>
  <si>
    <t xml:space="preserve">Poplatek za skládku stavební suti </t>
  </si>
  <si>
    <t>M211</t>
  </si>
  <si>
    <t>Hromosvod</t>
  </si>
  <si>
    <t>210200020RA0</t>
  </si>
  <si>
    <t xml:space="preserve">Hromosvod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</si>
  <si>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</si>
  <si>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</si>
  <si>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</si>
  <si>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</si>
  <si>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</si>
  <si>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</si>
  <si>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</si>
  <si>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</si>
  <si>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Ing.Horák Ondřej</t>
  </si>
  <si>
    <t>20220807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</si>
</sst>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9" fillId="20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36" fillId="22" borderId="6" applyNumberFormat="0" applyFont="0" applyAlignment="0" applyProtection="0"/>
    <xf numFmtId="9" fontId="36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7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5" applyNumberFormat="1" applyFont="1" applyBorder="1">
      <alignment/>
      <protection/>
    </xf>
    <xf numFmtId="49" fontId="3" fillId="0" borderId="49" xfId="45" applyNumberFormat="1" applyFont="1" applyBorder="1">
      <alignment/>
      <protection/>
    </xf>
    <xf numFmtId="49" fontId="3" fillId="0" borderId="49" xfId="45" applyNumberFormat="1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5" applyNumberFormat="1" applyFont="1" applyBorder="1">
      <alignment/>
      <protection/>
    </xf>
    <xf numFmtId="49" fontId="3" fillId="0" borderId="52" xfId="45" applyNumberFormat="1" applyFont="1" applyBorder="1">
      <alignment/>
      <protection/>
    </xf>
    <xf numFmtId="49" fontId="3" fillId="0" borderId="52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9" xfId="45" applyFont="1" applyBorder="1">
      <alignment/>
      <protection/>
    </xf>
    <xf numFmtId="0" fontId="5" fillId="0" borderId="50" xfId="45" applyFont="1" applyBorder="1" applyAlignment="1">
      <alignment horizontal="right"/>
      <protection/>
    </xf>
    <xf numFmtId="49" fontId="3" fillId="0" borderId="49" xfId="45" applyNumberFormat="1" applyFont="1" applyBorder="1" applyAlignment="1">
      <alignment horizontal="left"/>
      <protection/>
    </xf>
    <xf numFmtId="0" fontId="3" fillId="0" borderId="51" xfId="45" applyFont="1" applyBorder="1">
      <alignment/>
      <protection/>
    </xf>
    <xf numFmtId="0" fontId="3" fillId="0" borderId="52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49" fontId="5" fillId="33" borderId="19" xfId="45" applyNumberFormat="1" applyFont="1" applyFill="1" applyBorder="1">
      <alignment/>
      <protection/>
    </xf>
    <xf numFmtId="0" fontId="5" fillId="33" borderId="17" xfId="45" applyFont="1" applyFill="1" applyBorder="1" applyAlignment="1">
      <alignment horizontal="center"/>
      <protection/>
    </xf>
    <xf numFmtId="0" fontId="5" fillId="33" borderId="17" xfId="45" applyNumberFormat="1" applyFont="1" applyFill="1" applyBorder="1" applyAlignment="1">
      <alignment horizontal="center"/>
      <protection/>
    </xf>
    <xf numFmtId="0" fontId="5" fillId="33" borderId="19" xfId="45" applyFont="1" applyFill="1" applyBorder="1" applyAlignment="1">
      <alignment horizontal="center"/>
      <protection/>
    </xf>
    <xf numFmtId="0" fontId="4" fillId="0" borderId="58" xfId="45" applyFont="1" applyBorder="1" applyAlignment="1">
      <alignment horizontal="center"/>
      <protection/>
    </xf>
    <xf numFmtId="49" fontId="4" fillId="0" borderId="58" xfId="45" applyNumberFormat="1" applyFont="1" applyBorder="1" applyAlignment="1">
      <alignment horizontal="left"/>
      <protection/>
    </xf>
    <xf numFmtId="0" fontId="4" fillId="0" borderId="59" xfId="45" applyFont="1" applyBorder="1">
      <alignment/>
      <protection/>
    </xf>
    <xf numFmtId="0" fontId="3" fillId="0" borderId="18" xfId="45" applyFont="1" applyBorder="1" applyAlignment="1">
      <alignment horizontal="center"/>
      <protection/>
    </xf>
    <xf numFmtId="0" fontId="3" fillId="0" borderId="18" xfId="45" applyNumberFormat="1" applyFont="1" applyBorder="1" applyAlignment="1">
      <alignment horizontal="right"/>
      <protection/>
    </xf>
    <xf numFmtId="0" fontId="3" fillId="0" borderId="17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6" fillId="0" borderId="60" xfId="45" applyFont="1" applyBorder="1" applyAlignment="1">
      <alignment horizontal="center" vertical="top"/>
      <protection/>
    </xf>
    <xf numFmtId="49" fontId="16" fillId="0" borderId="60" xfId="45" applyNumberFormat="1" applyFont="1" applyBorder="1" applyAlignment="1">
      <alignment horizontal="left" vertical="top"/>
      <protection/>
    </xf>
    <xf numFmtId="0" fontId="16" fillId="0" borderId="60" xfId="45" applyFont="1" applyBorder="1" applyAlignment="1">
      <alignment vertical="top" wrapText="1"/>
      <protection/>
    </xf>
    <xf numFmtId="49" fontId="16" fillId="0" borderId="60" xfId="45" applyNumberFormat="1" applyFont="1" applyBorder="1" applyAlignment="1">
      <alignment horizontal="center" shrinkToFit="1"/>
      <protection/>
    </xf>
    <xf numFmtId="4" fontId="16" fillId="0" borderId="60" xfId="45" applyNumberFormat="1" applyFont="1" applyBorder="1" applyAlignment="1">
      <alignment horizontal="right"/>
      <protection/>
    </xf>
    <xf numFmtId="4" fontId="16" fillId="0" borderId="60" xfId="45" applyNumberFormat="1" applyFont="1" applyBorder="1">
      <alignment/>
      <protection/>
    </xf>
    <xf numFmtId="0" fontId="15" fillId="0" borderId="0" xfId="45" applyFont="1">
      <alignment/>
      <protection/>
    </xf>
    <xf numFmtId="0" fontId="3" fillId="33" borderId="19" xfId="45" applyFont="1" applyFill="1" applyBorder="1" applyAlignment="1">
      <alignment horizontal="center"/>
      <protection/>
    </xf>
    <xf numFmtId="49" fontId="17" fillId="33" borderId="19" xfId="45" applyNumberFormat="1" applyFont="1" applyFill="1" applyBorder="1" applyAlignment="1">
      <alignment horizontal="left"/>
      <protection/>
    </xf>
    <xf numFmtId="0" fontId="17" fillId="33" borderId="59" xfId="45" applyFont="1" applyFill="1" applyBorder="1">
      <alignment/>
      <protection/>
    </xf>
    <xf numFmtId="0" fontId="3" fillId="33" borderId="18" xfId="45" applyFont="1" applyFill="1" applyBorder="1" applyAlignment="1">
      <alignment horizontal="center"/>
      <protection/>
    </xf>
    <xf numFmtId="4" fontId="3" fillId="33" borderId="18" xfId="45" applyNumberFormat="1" applyFont="1" applyFill="1" applyBorder="1" applyAlignment="1">
      <alignment horizontal="right"/>
      <protection/>
    </xf>
    <xf numFmtId="4" fontId="3" fillId="33" borderId="17" xfId="45" applyNumberFormat="1" applyFont="1" applyFill="1" applyBorder="1" applyAlignment="1">
      <alignment horizontal="right"/>
      <protection/>
    </xf>
    <xf numFmtId="4" fontId="4" fillId="33" borderId="19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8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9" fillId="0" borderId="0" xfId="45" applyFont="1" applyBorder="1">
      <alignment/>
      <protection/>
    </xf>
    <xf numFmtId="3" fontId="19" fillId="0" borderId="0" xfId="45" applyNumberFormat="1" applyFont="1" applyBorder="1" applyAlignment="1">
      <alignment horizontal="right"/>
      <protection/>
    </xf>
    <xf numFmtId="4" fontId="19" fillId="0" borderId="0" xfId="45" applyNumberFormat="1" applyFont="1" applyBorder="1">
      <alignment/>
      <protection/>
    </xf>
    <xf numFmtId="0" fontId="18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8" fontId="3" fillId="0" borderId="59" xfId="0" applyNumberFormat="1" applyFont="1" applyBorder="1" applyAlignment="1">
      <alignment horizontal="right" indent="2"/>
    </xf>
    <xf numFmtId="168" fontId="3" fillId="0" borderId="24" xfId="0" applyNumberFormat="1" applyFont="1" applyBorder="1" applyAlignment="1">
      <alignment horizontal="right" indent="2"/>
    </xf>
    <xf numFmtId="168" fontId="7" fillId="33" borderId="62" xfId="0" applyNumberFormat="1" applyFont="1" applyFill="1" applyBorder="1" applyAlignment="1">
      <alignment horizontal="right" indent="2"/>
    </xf>
    <xf numFmtId="168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3" xfId="45" applyFont="1" applyBorder="1" applyAlignment="1">
      <alignment horizontal="center"/>
      <protection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center"/>
      <protection/>
    </xf>
    <xf numFmtId="0" fontId="3" fillId="0" borderId="67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68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5" applyFont="1" applyAlignment="1">
      <alignment horizontal="center"/>
      <protection/>
    </xf>
    <xf numFmtId="49" fontId="3" fillId="0" borderId="65" xfId="45" applyNumberFormat="1" applyFont="1" applyBorder="1" applyAlignment="1">
      <alignment horizontal="center"/>
      <protection/>
    </xf>
    <xf numFmtId="0" fontId="3" fillId="0" borderId="67" xfId="45" applyFont="1" applyBorder="1" applyAlignment="1">
      <alignment horizontal="center" shrinkToFit="1"/>
      <protection/>
    </xf>
    <xf numFmtId="0" fontId="3" fillId="0" borderId="52" xfId="45" applyFont="1" applyBorder="1" applyAlignment="1">
      <alignment horizontal="center" shrinkToFit="1"/>
      <protection/>
    </xf>
    <xf numFmtId="0" fontId="3" fillId="0" borderId="68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0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20210021</v>
      </c>
      <c r="D2" s="5">
        <f>Rekapitulace!G2</f>
        <v>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198" t="s">
        <v>161</v>
      </c>
      <c r="D8" s="198"/>
      <c r="E8" s="199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198" t="str">
        <f>Projektant</f>
        <v>Ing.Horák Ondřej</v>
      </c>
      <c r="D9" s="198"/>
      <c r="E9" s="199"/>
      <c r="F9" s="13"/>
      <c r="G9" s="34"/>
      <c r="H9" s="35"/>
    </row>
    <row r="10" spans="1:8" ht="12.75">
      <c r="A10" s="29" t="s">
        <v>15</v>
      </c>
      <c r="B10" s="13"/>
      <c r="C10" s="198" t="s">
        <v>77</v>
      </c>
      <c r="D10" s="198"/>
      <c r="E10" s="198"/>
      <c r="F10" s="36"/>
      <c r="G10" s="37"/>
      <c r="H10" s="38"/>
    </row>
    <row r="11" spans="1:57" ht="13.5" customHeight="1">
      <c r="A11" s="29" t="s">
        <v>16</v>
      </c>
      <c r="B11" s="13"/>
      <c r="C11" s="198"/>
      <c r="D11" s="198"/>
      <c r="E11" s="198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0"/>
      <c r="D12" s="200"/>
      <c r="E12" s="200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175000</v>
      </c>
      <c r="D15" s="57" t="str">
        <f>Rekapitulace!A18</f>
        <v>Ztížené výrobní podmínky</v>
      </c>
      <c r="E15" s="58"/>
      <c r="F15" s="59"/>
      <c r="G15" s="56">
        <f>Rekapitulace!I18</f>
        <v>57741.44639999999</v>
      </c>
    </row>
    <row r="16" spans="1:7" ht="15.75" customHeight="1">
      <c r="A16" s="54" t="s">
        <v>24</v>
      </c>
      <c r="B16" s="55" t="s">
        <v>25</v>
      </c>
      <c r="C16" s="56">
        <f>PSV</f>
        <v>1749714.88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26</v>
      </c>
      <c r="B17" s="55" t="s">
        <v>27</v>
      </c>
      <c r="C17" s="56">
        <f>Mont</f>
        <v>58000</v>
      </c>
      <c r="D17" s="9" t="str">
        <f>Rekapitulace!A20</f>
        <v>Přesun stavebních kapacit</v>
      </c>
      <c r="E17" s="60"/>
      <c r="F17" s="61"/>
      <c r="G17" s="56">
        <f>Rekapitulace!I20</f>
        <v>57741.44639999999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75" customHeight="1">
      <c r="A19" s="64" t="s">
        <v>30</v>
      </c>
      <c r="B19" s="55"/>
      <c r="C19" s="56">
        <f>SUM(C15:C18)</f>
        <v>1982714.88</v>
      </c>
      <c r="D19" s="9" t="str">
        <f>Rekapitulace!A22</f>
        <v>Zařízení staveniště</v>
      </c>
      <c r="E19" s="60"/>
      <c r="F19" s="61"/>
      <c r="G19" s="56">
        <f>Rekapitulace!I22</f>
        <v>59481.44639999999</v>
      </c>
    </row>
    <row r="20" spans="1:7" ht="15.7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39654.2976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19827.1488</v>
      </c>
    </row>
    <row r="22" spans="1:7" ht="15.75" customHeight="1">
      <c r="A22" s="65" t="s">
        <v>32</v>
      </c>
      <c r="B22" s="66"/>
      <c r="C22" s="56">
        <f>C19+C21</f>
        <v>1982714.88</v>
      </c>
      <c r="D22" s="9" t="s">
        <v>33</v>
      </c>
      <c r="E22" s="60"/>
      <c r="F22" s="61"/>
      <c r="G22" s="56">
        <f>G23-SUM(G15:G21)</f>
        <v>39654.29760000002</v>
      </c>
    </row>
    <row r="23" spans="1:7" ht="15.75" customHeight="1" thickBot="1">
      <c r="A23" s="201" t="s">
        <v>34</v>
      </c>
      <c r="B23" s="202"/>
      <c r="C23" s="67">
        <f>C22+G23</f>
        <v>2256814.9632</v>
      </c>
      <c r="D23" s="68" t="s">
        <v>35</v>
      </c>
      <c r="E23" s="69"/>
      <c r="F23" s="70"/>
      <c r="G23" s="56">
        <f>VRN</f>
        <v>274100.0832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15</v>
      </c>
      <c r="D30" s="86" t="s">
        <v>44</v>
      </c>
      <c r="E30" s="88"/>
      <c r="F30" s="203">
        <f>C23-F32</f>
        <v>2256814.9632</v>
      </c>
      <c r="G30" s="204"/>
    </row>
    <row r="31" spans="1:7" ht="12.75">
      <c r="A31" s="85" t="s">
        <v>45</v>
      </c>
      <c r="B31" s="86"/>
      <c r="C31" s="87">
        <f>SazbaDPH1</f>
        <v>15</v>
      </c>
      <c r="D31" s="86" t="s">
        <v>46</v>
      </c>
      <c r="E31" s="88"/>
      <c r="F31" s="203">
        <f>ROUND(PRODUCT(F30,C31/100),0)</f>
        <v>338522</v>
      </c>
      <c r="G31" s="204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3">
        <v>0</v>
      </c>
      <c r="G32" s="204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3">
        <f>ROUND(PRODUCT(F32,C33/100),0)</f>
        <v>0</v>
      </c>
      <c r="G33" s="204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5">
        <f>ROUND(SUM(F30:F33),0)</f>
        <v>2595337</v>
      </c>
      <c r="G34" s="206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7"/>
      <c r="C37" s="207"/>
      <c r="D37" s="207"/>
      <c r="E37" s="207"/>
      <c r="F37" s="207"/>
      <c r="G37" s="207"/>
      <c r="H37" t="s">
        <v>6</v>
      </c>
    </row>
    <row r="38" spans="1:8" ht="12.75" customHeight="1">
      <c r="A38" s="96"/>
      <c r="B38" s="207"/>
      <c r="C38" s="207"/>
      <c r="D38" s="207"/>
      <c r="E38" s="207"/>
      <c r="F38" s="207"/>
      <c r="G38" s="207"/>
      <c r="H38" t="s">
        <v>6</v>
      </c>
    </row>
    <row r="39" spans="1:8" ht="12.75">
      <c r="A39" s="96"/>
      <c r="B39" s="207"/>
      <c r="C39" s="207"/>
      <c r="D39" s="207"/>
      <c r="E39" s="207"/>
      <c r="F39" s="207"/>
      <c r="G39" s="207"/>
      <c r="H39" t="s">
        <v>6</v>
      </c>
    </row>
    <row r="40" spans="1:8" ht="12.75">
      <c r="A40" s="96"/>
      <c r="B40" s="207"/>
      <c r="C40" s="207"/>
      <c r="D40" s="207"/>
      <c r="E40" s="207"/>
      <c r="F40" s="207"/>
      <c r="G40" s="207"/>
      <c r="H40" t="s">
        <v>6</v>
      </c>
    </row>
    <row r="41" spans="1:8" ht="12.75">
      <c r="A41" s="96"/>
      <c r="B41" s="207"/>
      <c r="C41" s="207"/>
      <c r="D41" s="207"/>
      <c r="E41" s="207"/>
      <c r="F41" s="207"/>
      <c r="G41" s="207"/>
      <c r="H41" t="s">
        <v>6</v>
      </c>
    </row>
    <row r="42" spans="1:8" ht="12.75">
      <c r="A42" s="96"/>
      <c r="B42" s="207"/>
      <c r="C42" s="207"/>
      <c r="D42" s="207"/>
      <c r="E42" s="207"/>
      <c r="F42" s="207"/>
      <c r="G42" s="207"/>
      <c r="H42" t="s">
        <v>6</v>
      </c>
    </row>
    <row r="43" spans="1:8" ht="12.75">
      <c r="A43" s="96"/>
      <c r="B43" s="207"/>
      <c r="C43" s="207"/>
      <c r="D43" s="207"/>
      <c r="E43" s="207"/>
      <c r="F43" s="207"/>
      <c r="G43" s="207"/>
      <c r="H43" t="s">
        <v>6</v>
      </c>
    </row>
    <row r="44" spans="1:8" ht="12.75">
      <c r="A44" s="96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>
      <c r="A45" s="96"/>
      <c r="B45" s="207"/>
      <c r="C45" s="207"/>
      <c r="D45" s="207"/>
      <c r="E45" s="207"/>
      <c r="F45" s="207"/>
      <c r="G45" s="207"/>
      <c r="H45" t="s">
        <v>6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7" t="s">
        <v>162</v>
      </c>
      <c r="D1" s="98"/>
      <c r="E1" s="99"/>
      <c r="F1" s="98"/>
      <c r="G1" s="100" t="s">
        <v>50</v>
      </c>
      <c r="H1" s="101" t="s">
        <v>76</v>
      </c>
      <c r="I1" s="102"/>
    </row>
    <row r="2" spans="1:9" ht="13.5" thickBot="1">
      <c r="A2" s="211" t="s">
        <v>51</v>
      </c>
      <c r="B2" s="212"/>
      <c r="C2" s="103" t="str">
        <f>CONCATENATE(cisloobjektu," ",nazevobjektu)</f>
        <v>02-I Oprava střešní krytiny - I.část</v>
      </c>
      <c r="D2" s="104"/>
      <c r="E2" s="105"/>
      <c r="F2" s="104"/>
      <c r="G2" s="213"/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94</v>
      </c>
      <c r="B7" s="115" t="str">
        <f>Položky!C7</f>
        <v>Lešení a stavební výtahy</v>
      </c>
      <c r="C7" s="66"/>
      <c r="D7" s="116"/>
      <c r="E7" s="195">
        <f>Položky!BA9</f>
        <v>175000</v>
      </c>
      <c r="F7" s="196">
        <f>Položky!BB9</f>
        <v>0</v>
      </c>
      <c r="G7" s="196">
        <f>Položky!BC9</f>
        <v>0</v>
      </c>
      <c r="H7" s="196">
        <f>Položky!BD9</f>
        <v>0</v>
      </c>
      <c r="I7" s="197">
        <f>Položky!BE9</f>
        <v>0</v>
      </c>
    </row>
    <row r="8" spans="1:9" s="35" customFormat="1" ht="12.75">
      <c r="A8" s="194" t="str">
        <f>Položky!B10</f>
        <v>762</v>
      </c>
      <c r="B8" s="115" t="str">
        <f>Položky!C10</f>
        <v>Konstrukce tesařské</v>
      </c>
      <c r="C8" s="66"/>
      <c r="D8" s="116"/>
      <c r="E8" s="195">
        <f>Položky!BA15</f>
        <v>0</v>
      </c>
      <c r="F8" s="196">
        <f>Položky!BB15</f>
        <v>225110</v>
      </c>
      <c r="G8" s="196">
        <f>Položky!BC15</f>
        <v>0</v>
      </c>
      <c r="H8" s="196">
        <f>Položky!BD15</f>
        <v>0</v>
      </c>
      <c r="I8" s="197">
        <f>Položky!BE15</f>
        <v>0</v>
      </c>
    </row>
    <row r="9" spans="1:9" s="35" customFormat="1" ht="12.75">
      <c r="A9" s="194" t="str">
        <f>Položky!B16</f>
        <v>764</v>
      </c>
      <c r="B9" s="115" t="str">
        <f>Položky!C16</f>
        <v>Konstrukce klempířské</v>
      </c>
      <c r="C9" s="66"/>
      <c r="D9" s="116"/>
      <c r="E9" s="195">
        <f>Položky!BA24</f>
        <v>0</v>
      </c>
      <c r="F9" s="196">
        <f>Položky!BB24</f>
        <v>174350</v>
      </c>
      <c r="G9" s="196">
        <f>Položky!BC24</f>
        <v>0</v>
      </c>
      <c r="H9" s="196">
        <f>Položky!BD24</f>
        <v>0</v>
      </c>
      <c r="I9" s="197">
        <f>Položky!BE24</f>
        <v>0</v>
      </c>
    </row>
    <row r="10" spans="1:9" s="35" customFormat="1" ht="12.75">
      <c r="A10" s="194" t="str">
        <f>Položky!B25</f>
        <v>765</v>
      </c>
      <c r="B10" s="115" t="str">
        <f>Položky!C25</f>
        <v>Krytiny tvrdé</v>
      </c>
      <c r="C10" s="66"/>
      <c r="D10" s="116"/>
      <c r="E10" s="195">
        <f>Položky!BA34</f>
        <v>0</v>
      </c>
      <c r="F10" s="196">
        <f>Položky!BB34</f>
        <v>1076400</v>
      </c>
      <c r="G10" s="196">
        <f>Položky!BC34</f>
        <v>0</v>
      </c>
      <c r="H10" s="196">
        <f>Položky!BD34</f>
        <v>0</v>
      </c>
      <c r="I10" s="197">
        <f>Položky!BE34</f>
        <v>0</v>
      </c>
    </row>
    <row r="11" spans="1:9" s="35" customFormat="1" ht="12.75">
      <c r="A11" s="194" t="str">
        <f>Položky!B35</f>
        <v>765,1</v>
      </c>
      <c r="B11" s="115" t="str">
        <f>Položky!C35</f>
        <v>Demontáž a likvidace stř.krytiny</v>
      </c>
      <c r="C11" s="66"/>
      <c r="D11" s="116"/>
      <c r="E11" s="195">
        <f>Položky!BA43</f>
        <v>0</v>
      </c>
      <c r="F11" s="196">
        <f>Položky!BB43</f>
        <v>273854.88</v>
      </c>
      <c r="G11" s="196">
        <f>Položky!BC43</f>
        <v>0</v>
      </c>
      <c r="H11" s="196">
        <f>Položky!BD43</f>
        <v>0</v>
      </c>
      <c r="I11" s="197">
        <f>Položky!BE43</f>
        <v>0</v>
      </c>
    </row>
    <row r="12" spans="1:9" s="35" customFormat="1" ht="13.5" thickBot="1">
      <c r="A12" s="194" t="str">
        <f>Položky!B44</f>
        <v>M211</v>
      </c>
      <c r="B12" s="115" t="str">
        <f>Položky!C44</f>
        <v>Hromosvod</v>
      </c>
      <c r="C12" s="66"/>
      <c r="D12" s="116"/>
      <c r="E12" s="195">
        <f>Položky!BA46</f>
        <v>0</v>
      </c>
      <c r="F12" s="196">
        <f>Položky!BB46</f>
        <v>0</v>
      </c>
      <c r="G12" s="196">
        <f>Položky!BC46</f>
        <v>0</v>
      </c>
      <c r="H12" s="196">
        <f>Položky!BD46</f>
        <v>58000</v>
      </c>
      <c r="I12" s="197">
        <f>Položky!BE46</f>
        <v>0</v>
      </c>
    </row>
    <row r="13" spans="1:9" s="123" customFormat="1" ht="13.5" thickBot="1">
      <c r="A13" s="117"/>
      <c r="B13" s="118" t="s">
        <v>58</v>
      </c>
      <c r="C13" s="118"/>
      <c r="D13" s="119"/>
      <c r="E13" s="120">
        <f>SUM(E7:E12)</f>
        <v>175000</v>
      </c>
      <c r="F13" s="121">
        <f>SUM(F7:F12)</f>
        <v>1749714.88</v>
      </c>
      <c r="G13" s="121">
        <f>SUM(G7:G12)</f>
        <v>0</v>
      </c>
      <c r="H13" s="121">
        <f>SUM(H7:H12)</f>
        <v>58000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59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60</v>
      </c>
      <c r="B17" s="72"/>
      <c r="C17" s="72"/>
      <c r="D17" s="125"/>
      <c r="E17" s="126" t="s">
        <v>61</v>
      </c>
      <c r="F17" s="127" t="s">
        <v>62</v>
      </c>
      <c r="G17" s="128" t="s">
        <v>63</v>
      </c>
      <c r="H17" s="129"/>
      <c r="I17" s="130" t="s">
        <v>61</v>
      </c>
    </row>
    <row r="18" spans="1:53" ht="12.75">
      <c r="A18" s="64" t="s">
        <v>153</v>
      </c>
      <c r="B18" s="55"/>
      <c r="C18" s="55"/>
      <c r="D18" s="131"/>
      <c r="E18" s="132">
        <v>0</v>
      </c>
      <c r="F18" s="133">
        <v>3</v>
      </c>
      <c r="G18" s="134">
        <f aca="true" t="shared" si="0" ref="G18:G25">CHOOSE(BA18+1,HSV+PSV,HSV+PSV+Mont,HSV+PSV+Dodavka+Mont,HSV,PSV,Mont,Dodavka,Mont+Dodavka,0)</f>
        <v>1924714.88</v>
      </c>
      <c r="H18" s="135"/>
      <c r="I18" s="136">
        <f aca="true" t="shared" si="1" ref="I18:I25">E18+F18*G18/100</f>
        <v>57741.44639999999</v>
      </c>
      <c r="BA18">
        <v>0</v>
      </c>
    </row>
    <row r="19" spans="1:53" ht="12.75">
      <c r="A19" s="64" t="s">
        <v>154</v>
      </c>
      <c r="B19" s="55"/>
      <c r="C19" s="55"/>
      <c r="D19" s="131"/>
      <c r="E19" s="132">
        <v>0</v>
      </c>
      <c r="F19" s="133">
        <v>0</v>
      </c>
      <c r="G19" s="134">
        <f t="shared" si="0"/>
        <v>1924714.88</v>
      </c>
      <c r="H19" s="135"/>
      <c r="I19" s="136">
        <f t="shared" si="1"/>
        <v>0</v>
      </c>
      <c r="BA19">
        <v>0</v>
      </c>
    </row>
    <row r="20" spans="1:53" ht="12.75">
      <c r="A20" s="64" t="s">
        <v>155</v>
      </c>
      <c r="B20" s="55"/>
      <c r="C20" s="55"/>
      <c r="D20" s="131"/>
      <c r="E20" s="132">
        <v>0</v>
      </c>
      <c r="F20" s="133">
        <v>3</v>
      </c>
      <c r="G20" s="134">
        <f t="shared" si="0"/>
        <v>1924714.88</v>
      </c>
      <c r="H20" s="135"/>
      <c r="I20" s="136">
        <f t="shared" si="1"/>
        <v>57741.44639999999</v>
      </c>
      <c r="BA20">
        <v>0</v>
      </c>
    </row>
    <row r="21" spans="1:53" ht="12.75">
      <c r="A21" s="64" t="s">
        <v>156</v>
      </c>
      <c r="B21" s="55"/>
      <c r="C21" s="55"/>
      <c r="D21" s="131"/>
      <c r="E21" s="132">
        <v>0</v>
      </c>
      <c r="F21" s="133">
        <v>0</v>
      </c>
      <c r="G21" s="134">
        <f t="shared" si="0"/>
        <v>1924714.88</v>
      </c>
      <c r="H21" s="135"/>
      <c r="I21" s="136">
        <f t="shared" si="1"/>
        <v>0</v>
      </c>
      <c r="BA21">
        <v>0</v>
      </c>
    </row>
    <row r="22" spans="1:53" ht="12.75">
      <c r="A22" s="64" t="s">
        <v>157</v>
      </c>
      <c r="B22" s="55"/>
      <c r="C22" s="55"/>
      <c r="D22" s="131"/>
      <c r="E22" s="132">
        <v>0</v>
      </c>
      <c r="F22" s="133">
        <v>3</v>
      </c>
      <c r="G22" s="134">
        <f t="shared" si="0"/>
        <v>1982714.88</v>
      </c>
      <c r="H22" s="135"/>
      <c r="I22" s="136">
        <f t="shared" si="1"/>
        <v>59481.44639999999</v>
      </c>
      <c r="BA22">
        <v>1</v>
      </c>
    </row>
    <row r="23" spans="1:53" ht="12.75">
      <c r="A23" s="64" t="s">
        <v>158</v>
      </c>
      <c r="B23" s="55"/>
      <c r="C23" s="55"/>
      <c r="D23" s="131"/>
      <c r="E23" s="132">
        <v>0</v>
      </c>
      <c r="F23" s="133">
        <v>2</v>
      </c>
      <c r="G23" s="134">
        <f t="shared" si="0"/>
        <v>1982714.88</v>
      </c>
      <c r="H23" s="135"/>
      <c r="I23" s="136">
        <f t="shared" si="1"/>
        <v>39654.2976</v>
      </c>
      <c r="BA23">
        <v>1</v>
      </c>
    </row>
    <row r="24" spans="1:53" ht="12.75">
      <c r="A24" s="64" t="s">
        <v>159</v>
      </c>
      <c r="B24" s="55"/>
      <c r="C24" s="55"/>
      <c r="D24" s="131"/>
      <c r="E24" s="132">
        <v>0</v>
      </c>
      <c r="F24" s="133">
        <v>1</v>
      </c>
      <c r="G24" s="134">
        <f t="shared" si="0"/>
        <v>1982714.88</v>
      </c>
      <c r="H24" s="135"/>
      <c r="I24" s="136">
        <f t="shared" si="1"/>
        <v>19827.1488</v>
      </c>
      <c r="BA24">
        <v>2</v>
      </c>
    </row>
    <row r="25" spans="1:53" ht="12.75">
      <c r="A25" s="64" t="s">
        <v>160</v>
      </c>
      <c r="B25" s="55"/>
      <c r="C25" s="55"/>
      <c r="D25" s="131"/>
      <c r="E25" s="132">
        <v>0</v>
      </c>
      <c r="F25" s="133">
        <v>2</v>
      </c>
      <c r="G25" s="134">
        <f t="shared" si="0"/>
        <v>1982714.88</v>
      </c>
      <c r="H25" s="135"/>
      <c r="I25" s="136">
        <f t="shared" si="1"/>
        <v>39654.2976</v>
      </c>
      <c r="BA25">
        <v>2</v>
      </c>
    </row>
    <row r="26" spans="1:9" ht="13.5" thickBot="1">
      <c r="A26" s="137"/>
      <c r="B26" s="138" t="s">
        <v>64</v>
      </c>
      <c r="C26" s="139"/>
      <c r="D26" s="140"/>
      <c r="E26" s="141"/>
      <c r="F26" s="142"/>
      <c r="G26" s="142"/>
      <c r="H26" s="216">
        <f>SUM(I18:I25)</f>
        <v>274100.0832</v>
      </c>
      <c r="I26" s="217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9"/>
  <sheetViews>
    <sheetView showGridLines="0" showZeros="0" tabSelected="1" zoomScalePageLayoutView="0" workbookViewId="0" topLeftCell="A1">
      <selection activeCell="F46" sqref="F46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65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7" t="str">
        <f>CONCATENATE(cislostavby," ",nazevstavby)</f>
        <v>20210021 Domov Hostomice - Zátor</v>
      </c>
      <c r="D3" s="151"/>
      <c r="E3" s="152" t="s">
        <v>66</v>
      </c>
      <c r="F3" s="153" t="str">
        <f>Rekapitulace!H1</f>
        <v>20210021</v>
      </c>
      <c r="G3" s="154"/>
    </row>
    <row r="4" spans="1:7" ht="13.5" thickBot="1">
      <c r="A4" s="219" t="s">
        <v>51</v>
      </c>
      <c r="B4" s="212"/>
      <c r="C4" s="103" t="str">
        <f>CONCATENATE(cisloobjektu," ",nazevobjektu)</f>
        <v>02-I Oprava střešní krytiny - I.část</v>
      </c>
      <c r="D4" s="155"/>
      <c r="E4" s="220">
        <f>Rekapitulace!G2</f>
        <v>0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1</v>
      </c>
      <c r="F8" s="175">
        <v>175000</v>
      </c>
      <c r="G8" s="176">
        <f>E8*F8</f>
        <v>175000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175000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0.00635</v>
      </c>
    </row>
    <row r="9" spans="1:57" ht="12.75">
      <c r="A9" s="178"/>
      <c r="B9" s="179" t="s">
        <v>75</v>
      </c>
      <c r="C9" s="180" t="str">
        <f>CONCATENATE(B7," ",C7)</f>
        <v>94 Lešení a stavební výtahy</v>
      </c>
      <c r="D9" s="181"/>
      <c r="E9" s="182"/>
      <c r="F9" s="183"/>
      <c r="G9" s="184">
        <f>SUM(G7:G8)</f>
        <v>175000</v>
      </c>
      <c r="O9" s="170">
        <v>4</v>
      </c>
      <c r="BA9" s="185">
        <f>SUM(BA7:BA8)</f>
        <v>175000</v>
      </c>
      <c r="BB9" s="185">
        <f>SUM(BB7:BB8)</f>
        <v>0</v>
      </c>
      <c r="BC9" s="185">
        <f>SUM(BC7:BC8)</f>
        <v>0</v>
      </c>
      <c r="BD9" s="185">
        <f>SUM(BD7:BD8)</f>
        <v>0</v>
      </c>
      <c r="BE9" s="185">
        <f>SUM(BE7:BE8)</f>
        <v>0</v>
      </c>
    </row>
    <row r="10" spans="1:15" ht="12.75">
      <c r="A10" s="163" t="s">
        <v>74</v>
      </c>
      <c r="B10" s="164" t="s">
        <v>85</v>
      </c>
      <c r="C10" s="165" t="s">
        <v>86</v>
      </c>
      <c r="D10" s="166"/>
      <c r="E10" s="167"/>
      <c r="F10" s="167"/>
      <c r="G10" s="168"/>
      <c r="H10" s="169"/>
      <c r="I10" s="169"/>
      <c r="O10" s="170">
        <v>1</v>
      </c>
    </row>
    <row r="11" spans="1:104" ht="22.5">
      <c r="A11" s="171">
        <v>2</v>
      </c>
      <c r="B11" s="172" t="s">
        <v>87</v>
      </c>
      <c r="C11" s="173" t="s">
        <v>88</v>
      </c>
      <c r="D11" s="174" t="s">
        <v>89</v>
      </c>
      <c r="E11" s="175">
        <v>570</v>
      </c>
      <c r="F11" s="175">
        <v>180</v>
      </c>
      <c r="G11" s="176">
        <f>E11*F11</f>
        <v>102600</v>
      </c>
      <c r="O11" s="170">
        <v>2</v>
      </c>
      <c r="AA11" s="146">
        <v>1</v>
      </c>
      <c r="AB11" s="146">
        <v>7</v>
      </c>
      <c r="AC11" s="146">
        <v>7</v>
      </c>
      <c r="AZ11" s="146">
        <v>2</v>
      </c>
      <c r="BA11" s="146">
        <f>IF(AZ11=1,G11,0)</f>
        <v>0</v>
      </c>
      <c r="BB11" s="146">
        <f>IF(AZ11=2,G11,0)</f>
        <v>102600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7</v>
      </c>
      <c r="CZ11" s="146">
        <v>0.00403</v>
      </c>
    </row>
    <row r="12" spans="1:104" ht="22.5">
      <c r="A12" s="171">
        <v>3</v>
      </c>
      <c r="B12" s="172" t="s">
        <v>90</v>
      </c>
      <c r="C12" s="173" t="s">
        <v>91</v>
      </c>
      <c r="D12" s="174" t="s">
        <v>89</v>
      </c>
      <c r="E12" s="175">
        <v>570</v>
      </c>
      <c r="F12" s="175">
        <v>111</v>
      </c>
      <c r="G12" s="176">
        <f>E12*F12</f>
        <v>63270</v>
      </c>
      <c r="O12" s="170">
        <v>2</v>
      </c>
      <c r="AA12" s="146">
        <v>1</v>
      </c>
      <c r="AB12" s="146">
        <v>0</v>
      </c>
      <c r="AC12" s="146">
        <v>0</v>
      </c>
      <c r="AZ12" s="146">
        <v>2</v>
      </c>
      <c r="BA12" s="146">
        <f>IF(AZ12=1,G12,0)</f>
        <v>0</v>
      </c>
      <c r="BB12" s="146">
        <f>IF(AZ12=2,G12,0)</f>
        <v>63270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0</v>
      </c>
      <c r="CZ12" s="146">
        <v>0.00145</v>
      </c>
    </row>
    <row r="13" spans="1:104" ht="12.75">
      <c r="A13" s="171">
        <v>4</v>
      </c>
      <c r="B13" s="172" t="s">
        <v>92</v>
      </c>
      <c r="C13" s="173" t="s">
        <v>93</v>
      </c>
      <c r="D13" s="174" t="s">
        <v>94</v>
      </c>
      <c r="E13" s="175">
        <v>4</v>
      </c>
      <c r="F13" s="175">
        <v>12500</v>
      </c>
      <c r="G13" s="176">
        <f>E13*F13</f>
        <v>50000</v>
      </c>
      <c r="O13" s="170">
        <v>2</v>
      </c>
      <c r="AA13" s="146">
        <v>1</v>
      </c>
      <c r="AB13" s="146">
        <v>0</v>
      </c>
      <c r="AC13" s="146">
        <v>0</v>
      </c>
      <c r="AZ13" s="146">
        <v>2</v>
      </c>
      <c r="BA13" s="146">
        <f>IF(AZ13=1,G13,0)</f>
        <v>0</v>
      </c>
      <c r="BB13" s="146">
        <f>IF(AZ13=2,G13,0)</f>
        <v>50000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0</v>
      </c>
      <c r="CZ13" s="146">
        <v>0</v>
      </c>
    </row>
    <row r="14" spans="1:104" ht="12.75">
      <c r="A14" s="171">
        <v>5</v>
      </c>
      <c r="B14" s="172" t="s">
        <v>95</v>
      </c>
      <c r="C14" s="173" t="s">
        <v>96</v>
      </c>
      <c r="D14" s="174" t="s">
        <v>97</v>
      </c>
      <c r="E14" s="175">
        <v>3.3</v>
      </c>
      <c r="F14" s="175">
        <v>2800</v>
      </c>
      <c r="G14" s="176">
        <f>E14*F14</f>
        <v>9240</v>
      </c>
      <c r="O14" s="170">
        <v>2</v>
      </c>
      <c r="AA14" s="146">
        <v>7</v>
      </c>
      <c r="AB14" s="146">
        <v>1001</v>
      </c>
      <c r="AC14" s="146">
        <v>5</v>
      </c>
      <c r="AZ14" s="146">
        <v>2</v>
      </c>
      <c r="BA14" s="146">
        <f>IF(AZ14=1,G14,0)</f>
        <v>0</v>
      </c>
      <c r="BB14" s="146">
        <f>IF(AZ14=2,G14,0)</f>
        <v>9240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7</v>
      </c>
      <c r="CB14" s="177">
        <v>1001</v>
      </c>
      <c r="CZ14" s="146">
        <v>0</v>
      </c>
    </row>
    <row r="15" spans="1:57" ht="12.75">
      <c r="A15" s="178"/>
      <c r="B15" s="179" t="s">
        <v>75</v>
      </c>
      <c r="C15" s="180" t="str">
        <f>CONCATENATE(B10," ",C10)</f>
        <v>762 Konstrukce tesařské</v>
      </c>
      <c r="D15" s="181"/>
      <c r="E15" s="182"/>
      <c r="F15" s="183"/>
      <c r="G15" s="184">
        <f>SUM(G10:G14)</f>
        <v>225110</v>
      </c>
      <c r="O15" s="170">
        <v>4</v>
      </c>
      <c r="BA15" s="185">
        <f>SUM(BA10:BA14)</f>
        <v>0</v>
      </c>
      <c r="BB15" s="185">
        <f>SUM(BB10:BB14)</f>
        <v>225110</v>
      </c>
      <c r="BC15" s="185">
        <f>SUM(BC10:BC14)</f>
        <v>0</v>
      </c>
      <c r="BD15" s="185">
        <f>SUM(BD10:BD14)</f>
        <v>0</v>
      </c>
      <c r="BE15" s="185">
        <f>SUM(BE10:BE14)</f>
        <v>0</v>
      </c>
    </row>
    <row r="16" spans="1:15" ht="12.75">
      <c r="A16" s="163" t="s">
        <v>74</v>
      </c>
      <c r="B16" s="164" t="s">
        <v>98</v>
      </c>
      <c r="C16" s="165" t="s">
        <v>99</v>
      </c>
      <c r="D16" s="166"/>
      <c r="E16" s="167"/>
      <c r="F16" s="167"/>
      <c r="G16" s="168"/>
      <c r="H16" s="169"/>
      <c r="I16" s="169"/>
      <c r="O16" s="170">
        <v>1</v>
      </c>
    </row>
    <row r="17" spans="1:104" ht="12.75">
      <c r="A17" s="171">
        <v>6</v>
      </c>
      <c r="B17" s="172" t="s">
        <v>100</v>
      </c>
      <c r="C17" s="173" t="s">
        <v>101</v>
      </c>
      <c r="D17" s="174" t="s">
        <v>94</v>
      </c>
      <c r="E17" s="175">
        <v>1</v>
      </c>
      <c r="F17" s="175">
        <v>8500</v>
      </c>
      <c r="G17" s="176">
        <f aca="true" t="shared" si="0" ref="G17:G23">E17*F17</f>
        <v>8500</v>
      </c>
      <c r="O17" s="170">
        <v>2</v>
      </c>
      <c r="AA17" s="146">
        <v>1</v>
      </c>
      <c r="AB17" s="146">
        <v>7</v>
      </c>
      <c r="AC17" s="146">
        <v>7</v>
      </c>
      <c r="AZ17" s="146">
        <v>2</v>
      </c>
      <c r="BA17" s="146">
        <f aca="true" t="shared" si="1" ref="BA17:BA23">IF(AZ17=1,G17,0)</f>
        <v>0</v>
      </c>
      <c r="BB17" s="146">
        <f aca="true" t="shared" si="2" ref="BB17:BB23">IF(AZ17=2,G17,0)</f>
        <v>8500</v>
      </c>
      <c r="BC17" s="146">
        <f aca="true" t="shared" si="3" ref="BC17:BC23">IF(AZ17=3,G17,0)</f>
        <v>0</v>
      </c>
      <c r="BD17" s="146">
        <f aca="true" t="shared" si="4" ref="BD17:BD23">IF(AZ17=4,G17,0)</f>
        <v>0</v>
      </c>
      <c r="BE17" s="146">
        <f aca="true" t="shared" si="5" ref="BE17:BE23">IF(AZ17=5,G17,0)</f>
        <v>0</v>
      </c>
      <c r="CA17" s="177">
        <v>1</v>
      </c>
      <c r="CB17" s="177">
        <v>7</v>
      </c>
      <c r="CZ17" s="146">
        <v>0.00055</v>
      </c>
    </row>
    <row r="18" spans="1:104" ht="12.75">
      <c r="A18" s="171">
        <v>7</v>
      </c>
      <c r="B18" s="172" t="s">
        <v>102</v>
      </c>
      <c r="C18" s="173" t="s">
        <v>103</v>
      </c>
      <c r="D18" s="174" t="s">
        <v>94</v>
      </c>
      <c r="E18" s="175">
        <v>122</v>
      </c>
      <c r="F18" s="175">
        <v>550</v>
      </c>
      <c r="G18" s="176">
        <f t="shared" si="0"/>
        <v>67100</v>
      </c>
      <c r="O18" s="170">
        <v>2</v>
      </c>
      <c r="AA18" s="146">
        <v>1</v>
      </c>
      <c r="AB18" s="146">
        <v>0</v>
      </c>
      <c r="AC18" s="146">
        <v>0</v>
      </c>
      <c r="AZ18" s="146">
        <v>2</v>
      </c>
      <c r="BA18" s="146">
        <f t="shared" si="1"/>
        <v>0</v>
      </c>
      <c r="BB18" s="146">
        <f t="shared" si="2"/>
        <v>67100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0</v>
      </c>
      <c r="CZ18" s="146">
        <v>4E-05</v>
      </c>
    </row>
    <row r="19" spans="1:104" ht="12.75">
      <c r="A19" s="171">
        <v>8</v>
      </c>
      <c r="B19" s="172" t="s">
        <v>104</v>
      </c>
      <c r="C19" s="173" t="s">
        <v>105</v>
      </c>
      <c r="D19" s="174" t="s">
        <v>106</v>
      </c>
      <c r="E19" s="175">
        <v>122</v>
      </c>
      <c r="F19" s="175">
        <v>350</v>
      </c>
      <c r="G19" s="176">
        <f t="shared" si="0"/>
        <v>42700</v>
      </c>
      <c r="O19" s="170">
        <v>2</v>
      </c>
      <c r="AA19" s="146">
        <v>1</v>
      </c>
      <c r="AB19" s="146">
        <v>0</v>
      </c>
      <c r="AC19" s="146">
        <v>0</v>
      </c>
      <c r="AZ19" s="146">
        <v>2</v>
      </c>
      <c r="BA19" s="146">
        <f t="shared" si="1"/>
        <v>0</v>
      </c>
      <c r="BB19" s="146">
        <f t="shared" si="2"/>
        <v>42700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0</v>
      </c>
      <c r="CZ19" s="146">
        <v>0.00163</v>
      </c>
    </row>
    <row r="20" spans="1:104" ht="12.75">
      <c r="A20" s="171">
        <v>9</v>
      </c>
      <c r="B20" s="172" t="s">
        <v>107</v>
      </c>
      <c r="C20" s="173" t="s">
        <v>108</v>
      </c>
      <c r="D20" s="174" t="s">
        <v>106</v>
      </c>
      <c r="E20" s="175">
        <v>75</v>
      </c>
      <c r="F20" s="175">
        <v>454</v>
      </c>
      <c r="G20" s="176">
        <f t="shared" si="0"/>
        <v>34050</v>
      </c>
      <c r="O20" s="170">
        <v>2</v>
      </c>
      <c r="AA20" s="146">
        <v>1</v>
      </c>
      <c r="AB20" s="146">
        <v>7</v>
      </c>
      <c r="AC20" s="146">
        <v>7</v>
      </c>
      <c r="AZ20" s="146">
        <v>2</v>
      </c>
      <c r="BA20" s="146">
        <f t="shared" si="1"/>
        <v>0</v>
      </c>
      <c r="BB20" s="146">
        <f t="shared" si="2"/>
        <v>34050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</v>
      </c>
      <c r="CB20" s="177">
        <v>7</v>
      </c>
      <c r="CZ20" s="146">
        <v>0.00137</v>
      </c>
    </row>
    <row r="21" spans="1:104" ht="12.75">
      <c r="A21" s="171">
        <v>10</v>
      </c>
      <c r="B21" s="172" t="s">
        <v>109</v>
      </c>
      <c r="C21" s="173" t="s">
        <v>110</v>
      </c>
      <c r="D21" s="174" t="s">
        <v>106</v>
      </c>
      <c r="E21" s="175">
        <v>75</v>
      </c>
      <c r="F21" s="175">
        <v>150</v>
      </c>
      <c r="G21" s="176">
        <f t="shared" si="0"/>
        <v>11250</v>
      </c>
      <c r="O21" s="170">
        <v>2</v>
      </c>
      <c r="AA21" s="146">
        <v>1</v>
      </c>
      <c r="AB21" s="146">
        <v>0</v>
      </c>
      <c r="AC21" s="146">
        <v>0</v>
      </c>
      <c r="AZ21" s="146">
        <v>2</v>
      </c>
      <c r="BA21" s="146">
        <f t="shared" si="1"/>
        <v>0</v>
      </c>
      <c r="BB21" s="146">
        <f t="shared" si="2"/>
        <v>11250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1</v>
      </c>
      <c r="CB21" s="177">
        <v>0</v>
      </c>
      <c r="CZ21" s="146">
        <v>0.00024</v>
      </c>
    </row>
    <row r="22" spans="1:104" ht="12.75">
      <c r="A22" s="171">
        <v>11</v>
      </c>
      <c r="B22" s="172" t="s">
        <v>111</v>
      </c>
      <c r="C22" s="173" t="s">
        <v>112</v>
      </c>
      <c r="D22" s="174" t="s">
        <v>106</v>
      </c>
      <c r="E22" s="175">
        <v>75</v>
      </c>
      <c r="F22" s="175">
        <v>120</v>
      </c>
      <c r="G22" s="176">
        <f t="shared" si="0"/>
        <v>9000</v>
      </c>
      <c r="O22" s="170">
        <v>2</v>
      </c>
      <c r="AA22" s="146">
        <v>1</v>
      </c>
      <c r="AB22" s="146">
        <v>7</v>
      </c>
      <c r="AC22" s="146">
        <v>7</v>
      </c>
      <c r="AZ22" s="146">
        <v>2</v>
      </c>
      <c r="BA22" s="146">
        <f t="shared" si="1"/>
        <v>0</v>
      </c>
      <c r="BB22" s="146">
        <f t="shared" si="2"/>
        <v>9000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1</v>
      </c>
      <c r="CB22" s="177">
        <v>7</v>
      </c>
      <c r="CZ22" s="146">
        <v>0.00051</v>
      </c>
    </row>
    <row r="23" spans="1:104" ht="12.75">
      <c r="A23" s="171">
        <v>12</v>
      </c>
      <c r="B23" s="172" t="s">
        <v>113</v>
      </c>
      <c r="C23" s="173" t="s">
        <v>114</v>
      </c>
      <c r="D23" s="174" t="s">
        <v>97</v>
      </c>
      <c r="E23" s="175">
        <v>0.5</v>
      </c>
      <c r="F23" s="175">
        <v>3500</v>
      </c>
      <c r="G23" s="176">
        <f t="shared" si="0"/>
        <v>1750</v>
      </c>
      <c r="O23" s="170">
        <v>2</v>
      </c>
      <c r="AA23" s="146">
        <v>7</v>
      </c>
      <c r="AB23" s="146">
        <v>1001</v>
      </c>
      <c r="AC23" s="146">
        <v>5</v>
      </c>
      <c r="AZ23" s="146">
        <v>2</v>
      </c>
      <c r="BA23" s="146">
        <f t="shared" si="1"/>
        <v>0</v>
      </c>
      <c r="BB23" s="146">
        <f t="shared" si="2"/>
        <v>1750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7">
        <v>7</v>
      </c>
      <c r="CB23" s="177">
        <v>1001</v>
      </c>
      <c r="CZ23" s="146">
        <v>0</v>
      </c>
    </row>
    <row r="24" spans="1:57" ht="12.75">
      <c r="A24" s="178"/>
      <c r="B24" s="179" t="s">
        <v>75</v>
      </c>
      <c r="C24" s="180" t="str">
        <f>CONCATENATE(B16," ",C16)</f>
        <v>764 Konstrukce klempířské</v>
      </c>
      <c r="D24" s="181"/>
      <c r="E24" s="182"/>
      <c r="F24" s="183"/>
      <c r="G24" s="184">
        <f>SUM(G16:G23)</f>
        <v>174350</v>
      </c>
      <c r="O24" s="170">
        <v>4</v>
      </c>
      <c r="BA24" s="185">
        <f>SUM(BA16:BA23)</f>
        <v>0</v>
      </c>
      <c r="BB24" s="185">
        <f>SUM(BB16:BB23)</f>
        <v>174350</v>
      </c>
      <c r="BC24" s="185">
        <f>SUM(BC16:BC23)</f>
        <v>0</v>
      </c>
      <c r="BD24" s="185">
        <f>SUM(BD16:BD23)</f>
        <v>0</v>
      </c>
      <c r="BE24" s="185">
        <f>SUM(BE16:BE23)</f>
        <v>0</v>
      </c>
    </row>
    <row r="25" spans="1:15" ht="12.75">
      <c r="A25" s="163" t="s">
        <v>74</v>
      </c>
      <c r="B25" s="164" t="s">
        <v>115</v>
      </c>
      <c r="C25" s="165" t="s">
        <v>116</v>
      </c>
      <c r="D25" s="166"/>
      <c r="E25" s="167"/>
      <c r="F25" s="167"/>
      <c r="G25" s="168"/>
      <c r="H25" s="169"/>
      <c r="I25" s="169"/>
      <c r="O25" s="170">
        <v>1</v>
      </c>
    </row>
    <row r="26" spans="1:104" ht="12.75">
      <c r="A26" s="171">
        <v>13</v>
      </c>
      <c r="B26" s="172" t="s">
        <v>117</v>
      </c>
      <c r="C26" s="173" t="s">
        <v>118</v>
      </c>
      <c r="D26" s="174" t="s">
        <v>94</v>
      </c>
      <c r="E26" s="175">
        <v>4</v>
      </c>
      <c r="F26" s="175">
        <v>1500</v>
      </c>
      <c r="G26" s="176">
        <f aca="true" t="shared" si="6" ref="G26:G33">E26*F26</f>
        <v>6000</v>
      </c>
      <c r="O26" s="170">
        <v>2</v>
      </c>
      <c r="AA26" s="146">
        <v>1</v>
      </c>
      <c r="AB26" s="146">
        <v>0</v>
      </c>
      <c r="AC26" s="146">
        <v>0</v>
      </c>
      <c r="AZ26" s="146">
        <v>2</v>
      </c>
      <c r="BA26" s="146">
        <f aca="true" t="shared" si="7" ref="BA26:BA33">IF(AZ26=1,G26,0)</f>
        <v>0</v>
      </c>
      <c r="BB26" s="146">
        <f aca="true" t="shared" si="8" ref="BB26:BB33">IF(AZ26=2,G26,0)</f>
        <v>6000</v>
      </c>
      <c r="BC26" s="146">
        <f aca="true" t="shared" si="9" ref="BC26:BC33">IF(AZ26=3,G26,0)</f>
        <v>0</v>
      </c>
      <c r="BD26" s="146">
        <f aca="true" t="shared" si="10" ref="BD26:BD33">IF(AZ26=4,G26,0)</f>
        <v>0</v>
      </c>
      <c r="BE26" s="146">
        <f aca="true" t="shared" si="11" ref="BE26:BE33">IF(AZ26=5,G26,0)</f>
        <v>0</v>
      </c>
      <c r="CA26" s="177">
        <v>1</v>
      </c>
      <c r="CB26" s="177">
        <v>0</v>
      </c>
      <c r="CZ26" s="146">
        <v>0.00381</v>
      </c>
    </row>
    <row r="27" spans="1:104" ht="12.75">
      <c r="A27" s="171">
        <v>14</v>
      </c>
      <c r="B27" s="172" t="s">
        <v>119</v>
      </c>
      <c r="C27" s="173" t="s">
        <v>120</v>
      </c>
      <c r="D27" s="174" t="s">
        <v>89</v>
      </c>
      <c r="E27" s="175">
        <v>570</v>
      </c>
      <c r="F27" s="175">
        <v>850</v>
      </c>
      <c r="G27" s="176">
        <f t="shared" si="6"/>
        <v>484500</v>
      </c>
      <c r="O27" s="170">
        <v>2</v>
      </c>
      <c r="AA27" s="146">
        <v>1</v>
      </c>
      <c r="AB27" s="146">
        <v>0</v>
      </c>
      <c r="AC27" s="146">
        <v>0</v>
      </c>
      <c r="AZ27" s="146">
        <v>2</v>
      </c>
      <c r="BA27" s="146">
        <f t="shared" si="7"/>
        <v>0</v>
      </c>
      <c r="BB27" s="146">
        <f t="shared" si="8"/>
        <v>484500</v>
      </c>
      <c r="BC27" s="146">
        <f t="shared" si="9"/>
        <v>0</v>
      </c>
      <c r="BD27" s="146">
        <f t="shared" si="10"/>
        <v>0</v>
      </c>
      <c r="BE27" s="146">
        <f t="shared" si="11"/>
        <v>0</v>
      </c>
      <c r="CA27" s="177">
        <v>1</v>
      </c>
      <c r="CB27" s="177">
        <v>0</v>
      </c>
      <c r="CZ27" s="146">
        <v>0.04506</v>
      </c>
    </row>
    <row r="28" spans="1:104" ht="12.75">
      <c r="A28" s="171">
        <v>15</v>
      </c>
      <c r="B28" s="172" t="s">
        <v>121</v>
      </c>
      <c r="C28" s="173" t="s">
        <v>122</v>
      </c>
      <c r="D28" s="174" t="s">
        <v>106</v>
      </c>
      <c r="E28" s="175">
        <v>75</v>
      </c>
      <c r="F28" s="175">
        <v>1650</v>
      </c>
      <c r="G28" s="176">
        <f t="shared" si="6"/>
        <v>123750</v>
      </c>
      <c r="O28" s="170">
        <v>2</v>
      </c>
      <c r="AA28" s="146">
        <v>1</v>
      </c>
      <c r="AB28" s="146">
        <v>0</v>
      </c>
      <c r="AC28" s="146">
        <v>0</v>
      </c>
      <c r="AZ28" s="146">
        <v>2</v>
      </c>
      <c r="BA28" s="146">
        <f t="shared" si="7"/>
        <v>0</v>
      </c>
      <c r="BB28" s="146">
        <f t="shared" si="8"/>
        <v>123750</v>
      </c>
      <c r="BC28" s="146">
        <f t="shared" si="9"/>
        <v>0</v>
      </c>
      <c r="BD28" s="146">
        <f t="shared" si="10"/>
        <v>0</v>
      </c>
      <c r="BE28" s="146">
        <f t="shared" si="11"/>
        <v>0</v>
      </c>
      <c r="CA28" s="177">
        <v>1</v>
      </c>
      <c r="CB28" s="177">
        <v>0</v>
      </c>
      <c r="CZ28" s="146">
        <v>0.00878</v>
      </c>
    </row>
    <row r="29" spans="1:104" ht="12.75">
      <c r="A29" s="171">
        <v>16</v>
      </c>
      <c r="B29" s="172" t="s">
        <v>123</v>
      </c>
      <c r="C29" s="173" t="s">
        <v>124</v>
      </c>
      <c r="D29" s="174" t="s">
        <v>106</v>
      </c>
      <c r="E29" s="175">
        <v>48</v>
      </c>
      <c r="F29" s="175">
        <v>1850</v>
      </c>
      <c r="G29" s="176">
        <f t="shared" si="6"/>
        <v>88800</v>
      </c>
      <c r="O29" s="170">
        <v>2</v>
      </c>
      <c r="AA29" s="146">
        <v>1</v>
      </c>
      <c r="AB29" s="146">
        <v>0</v>
      </c>
      <c r="AC29" s="146">
        <v>0</v>
      </c>
      <c r="AZ29" s="146">
        <v>2</v>
      </c>
      <c r="BA29" s="146">
        <f t="shared" si="7"/>
        <v>0</v>
      </c>
      <c r="BB29" s="146">
        <f t="shared" si="8"/>
        <v>88800</v>
      </c>
      <c r="BC29" s="146">
        <f t="shared" si="9"/>
        <v>0</v>
      </c>
      <c r="BD29" s="146">
        <f t="shared" si="10"/>
        <v>0</v>
      </c>
      <c r="BE29" s="146">
        <f t="shared" si="11"/>
        <v>0</v>
      </c>
      <c r="CA29" s="177">
        <v>1</v>
      </c>
      <c r="CB29" s="177">
        <v>0</v>
      </c>
      <c r="CZ29" s="146">
        <v>0.00878</v>
      </c>
    </row>
    <row r="30" spans="1:104" ht="12.75">
      <c r="A30" s="171">
        <v>17</v>
      </c>
      <c r="B30" s="172" t="s">
        <v>125</v>
      </c>
      <c r="C30" s="173" t="s">
        <v>126</v>
      </c>
      <c r="D30" s="174" t="s">
        <v>106</v>
      </c>
      <c r="E30" s="175">
        <v>48</v>
      </c>
      <c r="F30" s="175">
        <v>1500</v>
      </c>
      <c r="G30" s="176">
        <f t="shared" si="6"/>
        <v>72000</v>
      </c>
      <c r="O30" s="170">
        <v>2</v>
      </c>
      <c r="AA30" s="146">
        <v>1</v>
      </c>
      <c r="AB30" s="146">
        <v>0</v>
      </c>
      <c r="AC30" s="146">
        <v>0</v>
      </c>
      <c r="AZ30" s="146">
        <v>2</v>
      </c>
      <c r="BA30" s="146">
        <f t="shared" si="7"/>
        <v>0</v>
      </c>
      <c r="BB30" s="146">
        <f t="shared" si="8"/>
        <v>72000</v>
      </c>
      <c r="BC30" s="146">
        <f t="shared" si="9"/>
        <v>0</v>
      </c>
      <c r="BD30" s="146">
        <f t="shared" si="10"/>
        <v>0</v>
      </c>
      <c r="BE30" s="146">
        <f t="shared" si="11"/>
        <v>0</v>
      </c>
      <c r="CA30" s="177">
        <v>1</v>
      </c>
      <c r="CB30" s="177">
        <v>0</v>
      </c>
      <c r="CZ30" s="146">
        <v>0.00141</v>
      </c>
    </row>
    <row r="31" spans="1:104" ht="12.75">
      <c r="A31" s="171">
        <v>18</v>
      </c>
      <c r="B31" s="172" t="s">
        <v>127</v>
      </c>
      <c r="C31" s="173" t="s">
        <v>128</v>
      </c>
      <c r="D31" s="174" t="s">
        <v>94</v>
      </c>
      <c r="E31" s="175">
        <v>9</v>
      </c>
      <c r="F31" s="175">
        <v>950</v>
      </c>
      <c r="G31" s="176">
        <f t="shared" si="6"/>
        <v>8550</v>
      </c>
      <c r="O31" s="170">
        <v>2</v>
      </c>
      <c r="AA31" s="146">
        <v>1</v>
      </c>
      <c r="AB31" s="146">
        <v>0</v>
      </c>
      <c r="AC31" s="146">
        <v>0</v>
      </c>
      <c r="AZ31" s="146">
        <v>2</v>
      </c>
      <c r="BA31" s="146">
        <f t="shared" si="7"/>
        <v>0</v>
      </c>
      <c r="BB31" s="146">
        <f t="shared" si="8"/>
        <v>8550</v>
      </c>
      <c r="BC31" s="146">
        <f t="shared" si="9"/>
        <v>0</v>
      </c>
      <c r="BD31" s="146">
        <f t="shared" si="10"/>
        <v>0</v>
      </c>
      <c r="BE31" s="146">
        <f t="shared" si="11"/>
        <v>0</v>
      </c>
      <c r="CA31" s="177">
        <v>1</v>
      </c>
      <c r="CB31" s="177">
        <v>0</v>
      </c>
      <c r="CZ31" s="146">
        <v>0.00849</v>
      </c>
    </row>
    <row r="32" spans="1:104" ht="12.75">
      <c r="A32" s="171">
        <v>19</v>
      </c>
      <c r="B32" s="172" t="s">
        <v>129</v>
      </c>
      <c r="C32" s="173" t="s">
        <v>130</v>
      </c>
      <c r="D32" s="174" t="s">
        <v>89</v>
      </c>
      <c r="E32" s="175">
        <v>570</v>
      </c>
      <c r="F32" s="175">
        <v>450</v>
      </c>
      <c r="G32" s="176">
        <f t="shared" si="6"/>
        <v>256500</v>
      </c>
      <c r="O32" s="170">
        <v>2</v>
      </c>
      <c r="AA32" s="146">
        <v>1</v>
      </c>
      <c r="AB32" s="146">
        <v>0</v>
      </c>
      <c r="AC32" s="146">
        <v>0</v>
      </c>
      <c r="AZ32" s="146">
        <v>2</v>
      </c>
      <c r="BA32" s="146">
        <f t="shared" si="7"/>
        <v>0</v>
      </c>
      <c r="BB32" s="146">
        <f t="shared" si="8"/>
        <v>256500</v>
      </c>
      <c r="BC32" s="146">
        <f t="shared" si="9"/>
        <v>0</v>
      </c>
      <c r="BD32" s="146">
        <f t="shared" si="10"/>
        <v>0</v>
      </c>
      <c r="BE32" s="146">
        <f t="shared" si="11"/>
        <v>0</v>
      </c>
      <c r="CA32" s="177">
        <v>1</v>
      </c>
      <c r="CB32" s="177">
        <v>0</v>
      </c>
      <c r="CZ32" s="146">
        <v>0.00023</v>
      </c>
    </row>
    <row r="33" spans="1:104" ht="12.75">
      <c r="A33" s="171">
        <v>20</v>
      </c>
      <c r="B33" s="172" t="s">
        <v>131</v>
      </c>
      <c r="C33" s="173" t="s">
        <v>132</v>
      </c>
      <c r="D33" s="174" t="s">
        <v>97</v>
      </c>
      <c r="E33" s="175">
        <v>22</v>
      </c>
      <c r="F33" s="175">
        <v>1650</v>
      </c>
      <c r="G33" s="176">
        <f t="shared" si="6"/>
        <v>36300</v>
      </c>
      <c r="O33" s="170">
        <v>2</v>
      </c>
      <c r="AA33" s="146">
        <v>7</v>
      </c>
      <c r="AB33" s="146">
        <v>1001</v>
      </c>
      <c r="AC33" s="146">
        <v>5</v>
      </c>
      <c r="AZ33" s="146">
        <v>2</v>
      </c>
      <c r="BA33" s="146">
        <f t="shared" si="7"/>
        <v>0</v>
      </c>
      <c r="BB33" s="146">
        <f t="shared" si="8"/>
        <v>36300</v>
      </c>
      <c r="BC33" s="146">
        <f t="shared" si="9"/>
        <v>0</v>
      </c>
      <c r="BD33" s="146">
        <f t="shared" si="10"/>
        <v>0</v>
      </c>
      <c r="BE33" s="146">
        <f t="shared" si="11"/>
        <v>0</v>
      </c>
      <c r="CA33" s="177">
        <v>7</v>
      </c>
      <c r="CB33" s="177">
        <v>1001</v>
      </c>
      <c r="CZ33" s="146">
        <v>0</v>
      </c>
    </row>
    <row r="34" spans="1:57" ht="12.75">
      <c r="A34" s="178"/>
      <c r="B34" s="179" t="s">
        <v>75</v>
      </c>
      <c r="C34" s="180" t="str">
        <f>CONCATENATE(B25," ",C25)</f>
        <v>765 Krytiny tvrdé</v>
      </c>
      <c r="D34" s="181"/>
      <c r="E34" s="182"/>
      <c r="F34" s="183"/>
      <c r="G34" s="184">
        <f>SUM(G25:G33)</f>
        <v>1076400</v>
      </c>
      <c r="O34" s="170">
        <v>4</v>
      </c>
      <c r="BA34" s="185">
        <f>SUM(BA25:BA33)</f>
        <v>0</v>
      </c>
      <c r="BB34" s="185">
        <f>SUM(BB25:BB33)</f>
        <v>1076400</v>
      </c>
      <c r="BC34" s="185">
        <f>SUM(BC25:BC33)</f>
        <v>0</v>
      </c>
      <c r="BD34" s="185">
        <f>SUM(BD25:BD33)</f>
        <v>0</v>
      </c>
      <c r="BE34" s="185">
        <f>SUM(BE25:BE33)</f>
        <v>0</v>
      </c>
    </row>
    <row r="35" spans="1:15" ht="12.75">
      <c r="A35" s="163" t="s">
        <v>74</v>
      </c>
      <c r="B35" s="164" t="s">
        <v>133</v>
      </c>
      <c r="C35" s="165" t="s">
        <v>134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21</v>
      </c>
      <c r="B36" s="172" t="s">
        <v>135</v>
      </c>
      <c r="C36" s="173" t="s">
        <v>136</v>
      </c>
      <c r="D36" s="174" t="s">
        <v>89</v>
      </c>
      <c r="E36" s="175">
        <v>570</v>
      </c>
      <c r="F36" s="175">
        <v>350</v>
      </c>
      <c r="G36" s="176">
        <f aca="true" t="shared" si="12" ref="G36:G42">E36*F36</f>
        <v>199500</v>
      </c>
      <c r="O36" s="170">
        <v>2</v>
      </c>
      <c r="AA36" s="146">
        <v>1</v>
      </c>
      <c r="AB36" s="146">
        <v>0</v>
      </c>
      <c r="AC36" s="146">
        <v>0</v>
      </c>
      <c r="AZ36" s="146">
        <v>2</v>
      </c>
      <c r="BA36" s="146">
        <f aca="true" t="shared" si="13" ref="BA36:BA42">IF(AZ36=1,G36,0)</f>
        <v>0</v>
      </c>
      <c r="BB36" s="146">
        <f aca="true" t="shared" si="14" ref="BB36:BB42">IF(AZ36=2,G36,0)</f>
        <v>199500</v>
      </c>
      <c r="BC36" s="146">
        <f aca="true" t="shared" si="15" ref="BC36:BC42">IF(AZ36=3,G36,0)</f>
        <v>0</v>
      </c>
      <c r="BD36" s="146">
        <f aca="true" t="shared" si="16" ref="BD36:BD42">IF(AZ36=4,G36,0)</f>
        <v>0</v>
      </c>
      <c r="BE36" s="146">
        <f aca="true" t="shared" si="17" ref="BE36:BE42">IF(AZ36=5,G36,0)</f>
        <v>0</v>
      </c>
      <c r="CA36" s="177">
        <v>1</v>
      </c>
      <c r="CB36" s="177">
        <v>0</v>
      </c>
      <c r="CZ36" s="146">
        <v>0</v>
      </c>
    </row>
    <row r="37" spans="1:104" ht="12.75">
      <c r="A37" s="171">
        <v>22</v>
      </c>
      <c r="B37" s="172" t="s">
        <v>137</v>
      </c>
      <c r="C37" s="173" t="s">
        <v>138</v>
      </c>
      <c r="D37" s="174" t="s">
        <v>97</v>
      </c>
      <c r="E37" s="175">
        <v>17.52</v>
      </c>
      <c r="F37" s="175">
        <v>650</v>
      </c>
      <c r="G37" s="176">
        <f t="shared" si="12"/>
        <v>11388</v>
      </c>
      <c r="O37" s="170">
        <v>2</v>
      </c>
      <c r="AA37" s="146">
        <v>8</v>
      </c>
      <c r="AB37" s="146">
        <v>0</v>
      </c>
      <c r="AC37" s="146">
        <v>3</v>
      </c>
      <c r="AZ37" s="146">
        <v>2</v>
      </c>
      <c r="BA37" s="146">
        <f t="shared" si="13"/>
        <v>0</v>
      </c>
      <c r="BB37" s="146">
        <f t="shared" si="14"/>
        <v>11388</v>
      </c>
      <c r="BC37" s="146">
        <f t="shared" si="15"/>
        <v>0</v>
      </c>
      <c r="BD37" s="146">
        <f t="shared" si="16"/>
        <v>0</v>
      </c>
      <c r="BE37" s="146">
        <f t="shared" si="17"/>
        <v>0</v>
      </c>
      <c r="CA37" s="177">
        <v>8</v>
      </c>
      <c r="CB37" s="177">
        <v>0</v>
      </c>
      <c r="CZ37" s="146">
        <v>0</v>
      </c>
    </row>
    <row r="38" spans="1:104" ht="12.75">
      <c r="A38" s="171">
        <v>23</v>
      </c>
      <c r="B38" s="172" t="s">
        <v>139</v>
      </c>
      <c r="C38" s="173" t="s">
        <v>140</v>
      </c>
      <c r="D38" s="174" t="s">
        <v>97</v>
      </c>
      <c r="E38" s="175">
        <v>17.52</v>
      </c>
      <c r="F38" s="175">
        <v>450</v>
      </c>
      <c r="G38" s="176">
        <f t="shared" si="12"/>
        <v>7884</v>
      </c>
      <c r="O38" s="170">
        <v>2</v>
      </c>
      <c r="AA38" s="146">
        <v>8</v>
      </c>
      <c r="AB38" s="146">
        <v>0</v>
      </c>
      <c r="AC38" s="146">
        <v>3</v>
      </c>
      <c r="AZ38" s="146">
        <v>2</v>
      </c>
      <c r="BA38" s="146">
        <f t="shared" si="13"/>
        <v>0</v>
      </c>
      <c r="BB38" s="146">
        <f t="shared" si="14"/>
        <v>7884</v>
      </c>
      <c r="BC38" s="146">
        <f t="shared" si="15"/>
        <v>0</v>
      </c>
      <c r="BD38" s="146">
        <f t="shared" si="16"/>
        <v>0</v>
      </c>
      <c r="BE38" s="146">
        <f t="shared" si="17"/>
        <v>0</v>
      </c>
      <c r="CA38" s="177">
        <v>8</v>
      </c>
      <c r="CB38" s="177">
        <v>0</v>
      </c>
      <c r="CZ38" s="146">
        <v>0</v>
      </c>
    </row>
    <row r="39" spans="1:104" ht="12.75">
      <c r="A39" s="171">
        <v>24</v>
      </c>
      <c r="B39" s="172" t="s">
        <v>141</v>
      </c>
      <c r="C39" s="173" t="s">
        <v>142</v>
      </c>
      <c r="D39" s="174" t="s">
        <v>97</v>
      </c>
      <c r="E39" s="175">
        <v>245.28</v>
      </c>
      <c r="F39" s="175">
        <v>31</v>
      </c>
      <c r="G39" s="176">
        <f t="shared" si="12"/>
        <v>7603.68</v>
      </c>
      <c r="O39" s="170">
        <v>2</v>
      </c>
      <c r="AA39" s="146">
        <v>8</v>
      </c>
      <c r="AB39" s="146">
        <v>0</v>
      </c>
      <c r="AC39" s="146">
        <v>3</v>
      </c>
      <c r="AZ39" s="146">
        <v>2</v>
      </c>
      <c r="BA39" s="146">
        <f t="shared" si="13"/>
        <v>0</v>
      </c>
      <c r="BB39" s="146">
        <f t="shared" si="14"/>
        <v>7603.68</v>
      </c>
      <c r="BC39" s="146">
        <f t="shared" si="15"/>
        <v>0</v>
      </c>
      <c r="BD39" s="146">
        <f t="shared" si="16"/>
        <v>0</v>
      </c>
      <c r="BE39" s="146">
        <f t="shared" si="17"/>
        <v>0</v>
      </c>
      <c r="CA39" s="177">
        <v>8</v>
      </c>
      <c r="CB39" s="177">
        <v>0</v>
      </c>
      <c r="CZ39" s="146">
        <v>0</v>
      </c>
    </row>
    <row r="40" spans="1:104" ht="12.75">
      <c r="A40" s="171">
        <v>25</v>
      </c>
      <c r="B40" s="172" t="s">
        <v>143</v>
      </c>
      <c r="C40" s="173" t="s">
        <v>144</v>
      </c>
      <c r="D40" s="174" t="s">
        <v>97</v>
      </c>
      <c r="E40" s="175">
        <v>17.52</v>
      </c>
      <c r="F40" s="175">
        <v>500</v>
      </c>
      <c r="G40" s="176">
        <f t="shared" si="12"/>
        <v>8760</v>
      </c>
      <c r="O40" s="170">
        <v>2</v>
      </c>
      <c r="AA40" s="146">
        <v>8</v>
      </c>
      <c r="AB40" s="146">
        <v>0</v>
      </c>
      <c r="AC40" s="146">
        <v>3</v>
      </c>
      <c r="AZ40" s="146">
        <v>2</v>
      </c>
      <c r="BA40" s="146">
        <f t="shared" si="13"/>
        <v>0</v>
      </c>
      <c r="BB40" s="146">
        <f t="shared" si="14"/>
        <v>8760</v>
      </c>
      <c r="BC40" s="146">
        <f t="shared" si="15"/>
        <v>0</v>
      </c>
      <c r="BD40" s="146">
        <f t="shared" si="16"/>
        <v>0</v>
      </c>
      <c r="BE40" s="146">
        <f t="shared" si="17"/>
        <v>0</v>
      </c>
      <c r="CA40" s="177">
        <v>8</v>
      </c>
      <c r="CB40" s="177">
        <v>0</v>
      </c>
      <c r="CZ40" s="146">
        <v>0</v>
      </c>
    </row>
    <row r="41" spans="1:104" ht="12.75">
      <c r="A41" s="171">
        <v>26</v>
      </c>
      <c r="B41" s="172" t="s">
        <v>145</v>
      </c>
      <c r="C41" s="173" t="s">
        <v>146</v>
      </c>
      <c r="D41" s="174" t="s">
        <v>97</v>
      </c>
      <c r="E41" s="175">
        <v>17.52</v>
      </c>
      <c r="F41" s="175">
        <v>350</v>
      </c>
      <c r="G41" s="176">
        <f t="shared" si="12"/>
        <v>6132</v>
      </c>
      <c r="O41" s="170">
        <v>2</v>
      </c>
      <c r="AA41" s="146">
        <v>8</v>
      </c>
      <c r="AB41" s="146">
        <v>0</v>
      </c>
      <c r="AC41" s="146">
        <v>3</v>
      </c>
      <c r="AZ41" s="146">
        <v>2</v>
      </c>
      <c r="BA41" s="146">
        <f t="shared" si="13"/>
        <v>0</v>
      </c>
      <c r="BB41" s="146">
        <f t="shared" si="14"/>
        <v>6132</v>
      </c>
      <c r="BC41" s="146">
        <f t="shared" si="15"/>
        <v>0</v>
      </c>
      <c r="BD41" s="146">
        <f t="shared" si="16"/>
        <v>0</v>
      </c>
      <c r="BE41" s="146">
        <f t="shared" si="17"/>
        <v>0</v>
      </c>
      <c r="CA41" s="177">
        <v>8</v>
      </c>
      <c r="CB41" s="177">
        <v>0</v>
      </c>
      <c r="CZ41" s="146">
        <v>0</v>
      </c>
    </row>
    <row r="42" spans="1:104" ht="12.75">
      <c r="A42" s="171">
        <v>27</v>
      </c>
      <c r="B42" s="172" t="s">
        <v>147</v>
      </c>
      <c r="C42" s="173" t="s">
        <v>148</v>
      </c>
      <c r="D42" s="174" t="s">
        <v>97</v>
      </c>
      <c r="E42" s="175">
        <v>17.52</v>
      </c>
      <c r="F42" s="175">
        <v>1860</v>
      </c>
      <c r="G42" s="176">
        <f t="shared" si="12"/>
        <v>32587.2</v>
      </c>
      <c r="O42" s="170">
        <v>2</v>
      </c>
      <c r="AA42" s="146">
        <v>8</v>
      </c>
      <c r="AB42" s="146">
        <v>1</v>
      </c>
      <c r="AC42" s="146">
        <v>3</v>
      </c>
      <c r="AZ42" s="146">
        <v>2</v>
      </c>
      <c r="BA42" s="146">
        <f t="shared" si="13"/>
        <v>0</v>
      </c>
      <c r="BB42" s="146">
        <f t="shared" si="14"/>
        <v>32587.2</v>
      </c>
      <c r="BC42" s="146">
        <f t="shared" si="15"/>
        <v>0</v>
      </c>
      <c r="BD42" s="146">
        <f t="shared" si="16"/>
        <v>0</v>
      </c>
      <c r="BE42" s="146">
        <f t="shared" si="17"/>
        <v>0</v>
      </c>
      <c r="CA42" s="177">
        <v>8</v>
      </c>
      <c r="CB42" s="177">
        <v>1</v>
      </c>
      <c r="CZ42" s="146">
        <v>0</v>
      </c>
    </row>
    <row r="43" spans="1:57" ht="12.75">
      <c r="A43" s="178"/>
      <c r="B43" s="179" t="s">
        <v>75</v>
      </c>
      <c r="C43" s="180" t="str">
        <f>CONCATENATE(B35," ",C35)</f>
        <v>765,1 Demontáž a likvidace stř.krytiny</v>
      </c>
      <c r="D43" s="181"/>
      <c r="E43" s="182"/>
      <c r="F43" s="183"/>
      <c r="G43" s="184">
        <f>SUM(G35:G42)</f>
        <v>273854.88</v>
      </c>
      <c r="O43" s="170">
        <v>4</v>
      </c>
      <c r="BA43" s="185">
        <f>SUM(BA35:BA42)</f>
        <v>0</v>
      </c>
      <c r="BB43" s="185">
        <f>SUM(BB35:BB42)</f>
        <v>273854.88</v>
      </c>
      <c r="BC43" s="185">
        <f>SUM(BC35:BC42)</f>
        <v>0</v>
      </c>
      <c r="BD43" s="185">
        <f>SUM(BD35:BD42)</f>
        <v>0</v>
      </c>
      <c r="BE43" s="185">
        <f>SUM(BE35:BE42)</f>
        <v>0</v>
      </c>
    </row>
    <row r="44" spans="1:15" ht="12.75">
      <c r="A44" s="163" t="s">
        <v>74</v>
      </c>
      <c r="B44" s="164" t="s">
        <v>149</v>
      </c>
      <c r="C44" s="165" t="s">
        <v>150</v>
      </c>
      <c r="D44" s="166"/>
      <c r="E44" s="167"/>
      <c r="F44" s="167"/>
      <c r="G44" s="168"/>
      <c r="H44" s="169"/>
      <c r="I44" s="169"/>
      <c r="O44" s="170">
        <v>1</v>
      </c>
    </row>
    <row r="45" spans="1:104" ht="12.75">
      <c r="A45" s="171">
        <v>28</v>
      </c>
      <c r="B45" s="172" t="s">
        <v>151</v>
      </c>
      <c r="C45" s="173" t="s">
        <v>152</v>
      </c>
      <c r="D45" s="174" t="s">
        <v>84</v>
      </c>
      <c r="E45" s="175">
        <v>2</v>
      </c>
      <c r="F45" s="175">
        <v>29000</v>
      </c>
      <c r="G45" s="176">
        <f>E45*F45</f>
        <v>58000</v>
      </c>
      <c r="O45" s="170">
        <v>2</v>
      </c>
      <c r="AA45" s="146">
        <v>2</v>
      </c>
      <c r="AB45" s="146">
        <v>9</v>
      </c>
      <c r="AC45" s="146">
        <v>9</v>
      </c>
      <c r="AZ45" s="146">
        <v>4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58000</v>
      </c>
      <c r="BE45" s="146">
        <f>IF(AZ45=5,G45,0)</f>
        <v>0</v>
      </c>
      <c r="CA45" s="177">
        <v>2</v>
      </c>
      <c r="CB45" s="177">
        <v>9</v>
      </c>
      <c r="CZ45" s="146">
        <v>0.29943</v>
      </c>
    </row>
    <row r="46" spans="1:57" ht="12.75">
      <c r="A46" s="178"/>
      <c r="B46" s="179" t="s">
        <v>75</v>
      </c>
      <c r="C46" s="180" t="str">
        <f>CONCATENATE(B44," ",C44)</f>
        <v>M211 Hromosvod</v>
      </c>
      <c r="D46" s="181"/>
      <c r="E46" s="182"/>
      <c r="F46" s="183"/>
      <c r="G46" s="184">
        <f>SUM(G44:G45)</f>
        <v>58000</v>
      </c>
      <c r="O46" s="170">
        <v>4</v>
      </c>
      <c r="BA46" s="185">
        <f>SUM(BA44:BA45)</f>
        <v>0</v>
      </c>
      <c r="BB46" s="185">
        <f>SUM(BB44:BB45)</f>
        <v>0</v>
      </c>
      <c r="BC46" s="185">
        <f>SUM(BC44:BC45)</f>
        <v>0</v>
      </c>
      <c r="BD46" s="185">
        <f>SUM(BD44:BD45)</f>
        <v>58000</v>
      </c>
      <c r="BE46" s="185">
        <f>SUM(BE44:BE45)</f>
        <v>0</v>
      </c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spans="1:7" ht="12.75">
      <c r="A70" s="186"/>
      <c r="B70" s="186"/>
      <c r="C70" s="186"/>
      <c r="D70" s="186"/>
      <c r="E70" s="186"/>
      <c r="F70" s="186"/>
      <c r="G70" s="186"/>
    </row>
    <row r="71" spans="1:7" ht="12.75">
      <c r="A71" s="186"/>
      <c r="B71" s="186"/>
      <c r="C71" s="186"/>
      <c r="D71" s="186"/>
      <c r="E71" s="186"/>
      <c r="F71" s="186"/>
      <c r="G71" s="186"/>
    </row>
    <row r="72" spans="1:7" ht="12.75">
      <c r="A72" s="186"/>
      <c r="B72" s="186"/>
      <c r="C72" s="186"/>
      <c r="D72" s="186"/>
      <c r="E72" s="186"/>
      <c r="F72" s="186"/>
      <c r="G72" s="186"/>
    </row>
    <row r="73" spans="1:7" ht="12.75">
      <c r="A73" s="186"/>
      <c r="B73" s="186"/>
      <c r="C73" s="186"/>
      <c r="D73" s="186"/>
      <c r="E73" s="186"/>
      <c r="F73" s="186"/>
      <c r="G73" s="18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spans="1:2" ht="12.75">
      <c r="A105" s="187"/>
      <c r="B105" s="187"/>
    </row>
    <row r="106" spans="1:7" ht="12.75">
      <c r="A106" s="186"/>
      <c r="B106" s="186"/>
      <c r="C106" s="189"/>
      <c r="D106" s="189"/>
      <c r="E106" s="190"/>
      <c r="F106" s="189"/>
      <c r="G106" s="191"/>
    </row>
    <row r="107" spans="1:7" ht="12.75">
      <c r="A107" s="192"/>
      <c r="B107" s="192"/>
      <c r="C107" s="186"/>
      <c r="D107" s="186"/>
      <c r="E107" s="193"/>
      <c r="F107" s="186"/>
      <c r="G107" s="186"/>
    </row>
    <row r="108" spans="1:7" ht="12.75">
      <c r="A108" s="186"/>
      <c r="B108" s="186"/>
      <c r="C108" s="186"/>
      <c r="D108" s="186"/>
      <c r="E108" s="193"/>
      <c r="F108" s="186"/>
      <c r="G108" s="186"/>
    </row>
    <row r="109" spans="1:7" ht="12.75">
      <c r="A109" s="186"/>
      <c r="B109" s="186"/>
      <c r="C109" s="186"/>
      <c r="D109" s="186"/>
      <c r="E109" s="193"/>
      <c r="F109" s="186"/>
      <c r="G109" s="186"/>
    </row>
    <row r="110" spans="1:7" ht="12.75">
      <c r="A110" s="186"/>
      <c r="B110" s="186"/>
      <c r="C110" s="186"/>
      <c r="D110" s="186"/>
      <c r="E110" s="193"/>
      <c r="F110" s="186"/>
      <c r="G110" s="186"/>
    </row>
    <row r="111" spans="1:7" ht="12.75">
      <c r="A111" s="186"/>
      <c r="B111" s="186"/>
      <c r="C111" s="186"/>
      <c r="D111" s="186"/>
      <c r="E111" s="193"/>
      <c r="F111" s="186"/>
      <c r="G111" s="186"/>
    </row>
    <row r="112" spans="1:7" ht="12.75">
      <c r="A112" s="186"/>
      <c r="B112" s="186"/>
      <c r="C112" s="186"/>
      <c r="D112" s="186"/>
      <c r="E112" s="193"/>
      <c r="F112" s="186"/>
      <c r="G112" s="186"/>
    </row>
    <row r="113" spans="1:7" ht="12.75">
      <c r="A113" s="186"/>
      <c r="B113" s="186"/>
      <c r="C113" s="186"/>
      <c r="D113" s="186"/>
      <c r="E113" s="193"/>
      <c r="F113" s="186"/>
      <c r="G113" s="186"/>
    </row>
    <row r="114" spans="1:7" ht="12.75">
      <c r="A114" s="186"/>
      <c r="B114" s="186"/>
      <c r="C114" s="186"/>
      <c r="D114" s="186"/>
      <c r="E114" s="193"/>
      <c r="F114" s="186"/>
      <c r="G114" s="186"/>
    </row>
    <row r="115" spans="1:7" ht="12.75">
      <c r="A115" s="186"/>
      <c r="B115" s="186"/>
      <c r="C115" s="186"/>
      <c r="D115" s="186"/>
      <c r="E115" s="193"/>
      <c r="F115" s="186"/>
      <c r="G115" s="186"/>
    </row>
    <row r="116" spans="1:7" ht="12.75">
      <c r="A116" s="186"/>
      <c r="B116" s="186"/>
      <c r="C116" s="186"/>
      <c r="D116" s="186"/>
      <c r="E116" s="193"/>
      <c r="F116" s="186"/>
      <c r="G116" s="186"/>
    </row>
    <row r="117" spans="1:7" ht="12.75">
      <c r="A117" s="186"/>
      <c r="B117" s="186"/>
      <c r="C117" s="186"/>
      <c r="D117" s="186"/>
      <c r="E117" s="193"/>
      <c r="F117" s="186"/>
      <c r="G117" s="186"/>
    </row>
    <row r="118" spans="1:7" ht="12.75">
      <c r="A118" s="186"/>
      <c r="B118" s="186"/>
      <c r="C118" s="186"/>
      <c r="D118" s="186"/>
      <c r="E118" s="193"/>
      <c r="F118" s="186"/>
      <c r="G118" s="186"/>
    </row>
    <row r="119" spans="1:7" ht="12.75">
      <c r="A119" s="186"/>
      <c r="B119" s="186"/>
      <c r="C119" s="186"/>
      <c r="D119" s="186"/>
      <c r="E119" s="193"/>
      <c r="F119" s="186"/>
      <c r="G119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Miroslav Soukup</cp:lastModifiedBy>
  <cp:lastPrinted>2022-08-08T13:24:21Z</cp:lastPrinted>
  <dcterms:created xsi:type="dcterms:W3CDTF">2022-05-23T10:48:05Z</dcterms:created>
  <dcterms:modified xsi:type="dcterms:W3CDTF">2022-08-08T13:30:13Z</dcterms:modified>
  <cp:category/>
  <cp:version/>
  <cp:contentType/>
  <cp:contentStatus/>
</cp:coreProperties>
</file>