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80" sheetId="3" r:id="rId3"/>
    <sheet name="SO 190" sheetId="4" r:id="rId4"/>
    <sheet name="SO 201" sheetId="5" r:id="rId5"/>
    <sheet name="VON" sheetId="6" r:id="rId6"/>
  </sheets>
  <definedNames/>
  <calcPr/>
  <webPublishing/>
</workbook>
</file>

<file path=xl/sharedStrings.xml><?xml version="1.0" encoding="utf-8"?>
<sst xmlns="http://schemas.openxmlformats.org/spreadsheetml/2006/main" count="2306" uniqueCount="761">
  <si>
    <t>Firma: Atelier PROMIKA s.r.o.</t>
  </si>
  <si>
    <t>Rekapitulace ceny</t>
  </si>
  <si>
    <t>Stavba: 2124 - III/1023 Masečín</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</si>
  <si>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</si>
  <si>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</si>
  <si>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</si>
  <si>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</si>
  <si>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</si>
  <si>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</si>
  <si>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</si>
  <si>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</si>
  <si>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</si>
  <si>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</si>
  <si>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</si>
  <si>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</si>
  <si>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2124</t>
  </si>
  <si>
    <t>III/1023 Masečín</t>
  </si>
  <si>
    <t>O</t>
  </si>
  <si>
    <t>Rozpočet:</t>
  </si>
  <si>
    <t>0,00</t>
  </si>
  <si>
    <t>15,00</t>
  </si>
  <si>
    <t>21,00</t>
  </si>
  <si>
    <t>3</t>
  </si>
  <si>
    <t>2</t>
  </si>
  <si>
    <t>SO 101</t>
  </si>
  <si>
    <t>Rekonstrukce III/1023</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</si>
  <si>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</si>
  <si>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</si>
  <si>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</si>
  <si>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</si>
  <si>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</si>
  <si>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</si>
  <si>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</si>
  <si>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</si>
  <si>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</si>
  <si>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</si>
  <si>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</si>
  <si>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</si>
  <si>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</si>
  <si>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</si>
  <si>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</si>
  <si>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</si>
  <si>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</si>
  <si>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</si>
  <si>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</si>
  <si>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</si>
  <si>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</si>
  <si>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a</t>
  </si>
  <si>
    <t>POPLATKY ZA SKLÁDKU</t>
  </si>
  <si>
    <t>T</t>
  </si>
  <si>
    <t>PP</t>
  </si>
  <si>
    <t>prostý beton, stmelené vrstvy</t>
  </si>
  <si>
    <t>VV</t>
  </si>
  <si>
    <t>dle pol. 113188: 5,92*2,4=14,208 [A] 
dle pol. 113458: 0,858*2,4=2,059 [B] 
dle pol. 11351: 23*0,15=3,450 [C] 
dle pol. 11352: 7,5*0,205=1,538 [D] 
Celkem: A+B+C+D=21,255 [E]</t>
  </si>
  <si>
    <t>b</t>
  </si>
  <si>
    <t>železobeton</t>
  </si>
  <si>
    <t>dle pol. 966168.a: 10,0*2,5=25,000 [A] 
dle pol. 966168.b: 17*2,5=42,500 [B] 
Celkem: A+B=67,500 [C]</t>
  </si>
  <si>
    <t>c</t>
  </si>
  <si>
    <t>kamenivo, zemina, nestmelené vrtsvy</t>
  </si>
  <si>
    <t>dle pol. 113328: 4885,67*2,1=10 259,907 [A] 
dle pol. 122838: 954,58*1,8=1 718,244 [B] 
dle pol. 123738: 2123,67*1,8=3 822,606 [C] 
dle pol. 12922: 2508,576*0,1*2,0=501,715 [D] 
dle pol. 12931: 2850*0,25*1,8=1 282,500 [E] 
dle pol. 12940: 7,35*1,8=13,230 [F] 
dle pol. 12980: 9*0,5*1,8=8,100 [G] 
dle pol. 129945: 64,05*0,05*1,8=5,765 [H] 
dle pol. 129946: 13,65*0,1*1,8=2,457 [I] 
dle pol. 129958: 13,65*0,2*1,8=4,914 [J] 
dle pol. 132738: 121,95*1,8=219,510 [K] 
dle pol. 132838: 81,763*2,1=171,702 [L] 
dle pol. 132938: 36,618*2,6=95,207 [M] 
dle pol. 966128: 29*2,5=72,500 [N] 
dle pol. 966138: 33*2,6=85,800 [O] 
Celkem: A+B+C+D+E+F+G+H+I+J+K+L+M+N+O=18 264,157 [P]</t>
  </si>
  <si>
    <t>014212</t>
  </si>
  <si>
    <t/>
  </si>
  <si>
    <t>POPLATKY ZA ZEMNÍK - ORNICE</t>
  </si>
  <si>
    <t>pořízení ornice / zeminy schopné zúrodnění dle dispozic zhotovitele</t>
  </si>
  <si>
    <t>dle pol. 18222 a 18223: (2779,27*0,15+207,0*0,2)*1,8=824,923 [A]</t>
  </si>
  <si>
    <t>Zemní práce</t>
  </si>
  <si>
    <t>11120</t>
  </si>
  <si>
    <t>ODSTRANĚNÍ KŘOVIN</t>
  </si>
  <si>
    <t>M2</t>
  </si>
  <si>
    <t>Ostatní 
vč. likvidace odpadu dle dispozic zhotovitele</t>
  </si>
  <si>
    <t>11130</t>
  </si>
  <si>
    <t>SEJMUTÍ DRNU</t>
  </si>
  <si>
    <t>Zemní práce 
Stržení drnu / Odhumusování v tloušťce minimálně 0,10 m 
vč. odvozu a uložení na recyklační středisko / trvalou skládku dle dispozic zhotovitele 
předpoklad vrchní část stávajících zatravněných ploch (drn, degradovaná ornice nevhodná pro další použití) 
Výměry zemních prací byly digitálně odměřeny z přílohy Situace</t>
  </si>
  <si>
    <t>7</t>
  </si>
  <si>
    <t>11201</t>
  </si>
  <si>
    <t>KÁCENÍ STROMŮ D KMENE DO 0,5M S ODSTRANĚNÍM PAŘEZŮ</t>
  </si>
  <si>
    <t>KUS</t>
  </si>
  <si>
    <t>Ostatní 
POZN.: Povinný odkup dřevní hmoty (kmeny, silné části větví) zhotovitelem! Ostatní vč. likvidace dle dispozic zhotovitele.</t>
  </si>
  <si>
    <t>8</t>
  </si>
  <si>
    <t>11222</t>
  </si>
  <si>
    <t>ODSTRANĚNÍ PAŘEZŮ D DO 0,9M</t>
  </si>
  <si>
    <t>Ostatní 
Odstranění kořenů / pařezu po pokáceném stromu, vč. likvidace odpadu dle dispozic zhotovitele 
km 2,338, kmen D 0,7m</t>
  </si>
  <si>
    <t>11241</t>
  </si>
  <si>
    <t>ÚPRAVA STROMŮ D DO 0,5M ŘEZEM VĚTVÍ</t>
  </si>
  <si>
    <t>Ostatní 
vč. likvidace odpadu dle dispozic zhotovitele 
(bude čerpáno dle skutečného rozsahu)</t>
  </si>
  <si>
    <t>11242</t>
  </si>
  <si>
    <t>ÚPRAVA STROMŮ D DO 0,9M ŘEZEM VĚTVÍ</t>
  </si>
  <si>
    <t>11</t>
  </si>
  <si>
    <t>113188</t>
  </si>
  <si>
    <t>ODSTRANĚNÍ KRYTU ZPEVNĚNÝCH PLOCH Z DLAŽDIC, ODVOZ DO 20KM</t>
  </si>
  <si>
    <t>M3</t>
  </si>
  <si>
    <t>Bourací práce a demolice 
vč. odvozu na recyklační středisko / trvalou skládku dle dispozic zhotovitele, vzdálenost uvedena orientačně 
Výměry bouracích prací a demolic byly digitálně odměřeny z přílohy Situace</t>
  </si>
  <si>
    <t>Odebrání betonové dlažby tl. 80 mm: 74,0*0,08=5,920 [A]</t>
  </si>
  <si>
    <t>12</t>
  </si>
  <si>
    <t>113323</t>
  </si>
  <si>
    <t>ODSTRAN PODKL ZPEVNĚNÝCH PLOCH Z KAMENIVA NESTMEL, ODVOZ DO 3KM</t>
  </si>
  <si>
    <t>Bourací práce a demolice 
vč. odvozu, uložení a uskladnění na meziskládku dle dispozic zhotovitele, vzdálenost uvedena orientačně 
Materiál bude použit při recyklaci za studena na místě dle konstrukce C 
Odhad plochy dle výsledků diagnostiky vozovky</t>
  </si>
  <si>
    <t>konstrukce C dle vzorových příčných řezů, sanace, průměrně v tl. 340 mm (bude čerpáno dle skutečného rozsahu): 994*0,34=337,960 [A]</t>
  </si>
  <si>
    <t>13</t>
  </si>
  <si>
    <t>113328</t>
  </si>
  <si>
    <t>ODSTRAN PODKL ZPEVNĚNÝCH PLOCH Z KAMENIVA NESTMEL, ODVOZ DO 20KM</t>
  </si>
  <si>
    <t>Bourací práce a demolice 
Odstranění původních nestmelených podkladních vrstev vozovky, vč. odvozu na recyklační středisko / trvalou skládku dle dispozic zhotovitele, vzdálenost uvedena orientačně 
Odhad plochy dle výsledků diagnostiky vozovky</t>
  </si>
  <si>
    <t>konstrukce B dle vzorových příčných řezů (odborný odhad 30%, v úsecích sanace svahů 100% - bude čerpáno dle skutečného rozsahu) - 
- průměrně v tl. 20 mm: 924,0*0,02=18,480 [A] 
- průměrně v tl. 235 mm: 1116,0*0,35=390,600 [B] 
- průměrně v tl. 250 mm: 1315,0*0,25=328,750 [C] 
Mezisoučet: A+B+C=737,830 [D] 
konstrukce C dle vzorových příčných řezů (bude čerpáno dle skutečného rozsahu) - 
- průmerně v tl. 270 mm: 2928,0*0,27=790,560 [E] 
- průmerně v tl. 140 mm: 3036,0*0,14=425,040 [F] 
- průmerně v tl. 210 mm: 1263,0*0,21=265,230 [G] 
- průmerně v tl. 300 mm: 1518,0*0,30=455,400 [H] 
- průmerně v tl. 310 mm: 1737,0*0,31=538,470 [I] 
- průmerně v tl. 340 mm: 4847,0*0,34=1 647,980 [J] 
Mezisoučet: E+F+G+H+I+J=4 122,680 [K] 
Odstranění původních nestmelených podkladních vrstev pod dlažbou průměrně v tl. 300 mm včetně lože z drti tl. 40 mm: 74,0*0,34=25,160 [L] 
Celkem: D+K+L=4 885,670 [M]</t>
  </si>
  <si>
    <t>14</t>
  </si>
  <si>
    <t>113333</t>
  </si>
  <si>
    <t>ODSTRAN PODKL ZPEVNĚNÝCH PLOCH S ASFALT POJIVEM, ODVOZ DO 3KM</t>
  </si>
  <si>
    <t>Bourací práce a demolice 
Odstranění původních vrstev z penetračního makadamu, vč. odvozu, uložení a uskladnění na meziskládku dle dispozic zhotovitele, vzdálenost uvedena orientačně 
Materiál bude použit při recyklaci za studena na místě dle konstrukce C 
V případě nižšího rozsahu sanací bude materiál uskladněn dle pokynů objednatele! Materiál byl zatříděn dle vyhlášky 130/2019 Sb. do kvalitativní třídy ZAS-T2. 
Výměry bouracích prací a demolic byly digitálně odměřeny z přílohy Situace</t>
  </si>
  <si>
    <t>konstrukce C dle vzorových příčných řezů, lokálně, průměrně tl. 70 mm (po odfrézování 50 mm a 80 mm), (bude čerpáno dle skutečného rozsahu: 1090,0*0,07=76,300 [A]</t>
  </si>
  <si>
    <t>15</t>
  </si>
  <si>
    <t>113458</t>
  </si>
  <si>
    <t>ODSTRAN KRYTU ZPEVNĚNÝCH PLOCH Z BETONU VČET PODKLADU, ODVOZ DO 20KM</t>
  </si>
  <si>
    <t>Bourací práce a demolice 
vč. odvozu a uložení na recyklační středisko / trvalou skládku dle dispozic zhotovitele, vzdálenost uvedena orientačně 
Výměry bouracích prací a demolic byly digitálně odměřeny z přílohy Situace</t>
  </si>
  <si>
    <t>Vybourání betonové příložné desky (přídlažby) 500/330 mm včetně lože celk. tl. předp. do 200mm: 13,0*0,33*0,2=0,858 [A]</t>
  </si>
  <si>
    <t>16</t>
  </si>
  <si>
    <t>11351</t>
  </si>
  <si>
    <t>ODSTRANĚNÍ ZÁHONOVÝCH OBRUBNÍKŮ</t>
  </si>
  <si>
    <t>M</t>
  </si>
  <si>
    <t>Bourací práce a demolice 
Vybourání betonové obruby 100/250 mm včetně lože 
vč. odvozu a uložení na recyklační středisko / trvalou skládku dle dispozic zhotovitele 
Výměry bouracích prací a demolic byly digitálně odměřeny z přílohy Situace</t>
  </si>
  <si>
    <t>17</t>
  </si>
  <si>
    <t>11352</t>
  </si>
  <si>
    <t>ODSTRANĚNÍ CHODNÍKOVÝCH A SILNIČNÍCH OBRUBNÍKŮ BETONOVÝCH</t>
  </si>
  <si>
    <t>Bourací práce a demolice 
Vybourání betonové obruby 150/250 mm včetně lože 
vč. odvozu a uložení na recyklační středisko / trvalou skládku dle dispozic zhotovitele 
Výměry bouracích prací a demolic byly digitálně odměřeny z přílohy Situace</t>
  </si>
  <si>
    <t>18</t>
  </si>
  <si>
    <t>11354</t>
  </si>
  <si>
    <t>ODSTRANĚNÍ OBRUB Z KRAJNÍKŮ</t>
  </si>
  <si>
    <t>Bourací práce a demolice 
Vybourání kamenného krajníku včetně lože, vč. očištění a likvidace lože a příp. likvidace poškozených krajníků 
Znovu použitelné prvky budou odkoupeny zhotovitelem, resp. odvezeny a uloženy na sklad objednatele, do 20km - dle pokynů TDI. 
Výměry bouracích prací a demolic byly digitálně odměřeny z přílohy Situace</t>
  </si>
  <si>
    <t>19</t>
  </si>
  <si>
    <t>11372</t>
  </si>
  <si>
    <t>FRÉZOVÁNÍ ZPEVNĚNÝCH PLOCH ASFALTOVÝCH</t>
  </si>
  <si>
    <t>Bourací práce a demolice 
Frézování asfaltových vrstev stávající vozovky, očištění povrchu po frézování, vč. odvozu, uložení a uskladnění dle dispozic zhotovitele, povinný odkup frézované suti zhotovitelem! Materiál byl zatříděn dle vyhlášky 130/2019 Sb. do kvalitativní třídy ZAS-T1 
Výměry bouracích prací a demolic byly digitálně odměřeny z přílohy Situace</t>
  </si>
  <si>
    <t>konstrukce A dle vzorových příčných řezů, km 0,000 - km 0,392 a km 0,760 - km 1,025, do hl. 50mm: 3844,002*0,05=192,200 [A] 
konstrukce A dle vzorových příčných řezů, km 0,000 - km 0,392 lokálně, do hl. 30mm (odborný odhad - 30% plochy - bude čerpáno dle skutečného rozsahu): 729,251*0,03=21,878 [B] 
konstrukce B dle vzorových příčných řezů, km 0,392 - km 0,760, do hl. 100mm: 1906,913*0,1=190,691 [C] 
konstrukce C dle vzorových příčných řezů, do hl. 50mm: 8194,047*0,05=409,702 [D] 
konstrukce C dle vzorových příčných řezů do hl. 50 mm (po odfrézování 50 mm) - celková tloušťka frézování 100 mm (mimo sanace) se skládá z frézování 50 mm dle diagnostiky vozovky a z předpokládaného frézování 50 mm z důvodu přidání pojiv a doplňkového kameniva pro recyklaci za studena, niveleta vozovky bude navýšena o 50 mm, přesná tloušťka frézování bude stanovena na základě výsledků průkazní zkoušky: 1670,885*0,05=83,544 [E] 
konstrukce C dle vzorových příčných řezů do hl. 20 mm (po odfrézování 50 mm a 30 mm)- celková tloušťka frézování 100 mm (mimo sanace) se skládá z frézování 50 mm dle diagnostiky vozovky a z předpokládaného frézování 50 mm z důvodu přidání pojiv a doplňkového kameniva pro recyklaci za studena, niveleta vozovky bude navýšena o 50 mm, přesná tloušťka frézování bude stanovena na základě výsledků průkazní zkoušky: 629,492*0,02=12,590 [F] 
Celkem: A+B+C+D+E+F=910,605 [G]</t>
  </si>
  <si>
    <t>20</t>
  </si>
  <si>
    <t>113723</t>
  </si>
  <si>
    <t>FRÉZOVÁNÍ ZPEVNĚNÝCH PLOCH ASFALTOVÝCH, ODVOZ DO 3KM</t>
  </si>
  <si>
    <t>Bourací práce a demolice 
Frézování asfaltových vrstev stávající vozovky, očištění povrchu po frézování, vč. odvozu, uložení a uskladnění na meziskládku dle dispozic zhotovitele, vzdálenost uvedena orientačně 
Materiál bude použit při recyklaci za studena na místě dle konstrukce C 
V případě nižšího rozsahu sanací povinný odkup frézované suti zhotovitelem! Materiál byl zatříděn dle vyhlášky 130/2019 Sb. do kvalitativní třídy ZAS-T1/T2, uložení na sklad dle dispozic zhotovitele 
Výměry bouracích prací a demolic byly digitálně odměřeny z přílohy Situace</t>
  </si>
  <si>
    <t>konstrukce C dle vzorových příčných řezů, lokálně, do hl. 80 mm (po odfrézování 50 mm), (bude čerpáno dle skutečného rozsahu): 1033,159*0,08=82,653 [A] 
konstrukce C dle vzorových příčných řezů, lokálně, do hl. 60 mm (po odfrézování 50 mm), (bude čerpáno dle skutečného rozsahu): 1072,674*0,06=64,360 [B] 
konstrukce C dle vzorových příčných řezů, lokálně, do hl. 50 mm (po odfrézování 50 mm), (bude čerpáno dle skutečného rozsahu): 1224,189*0,05=61,209 [C] 
konstrukce C dle vzorových příčných řezů, lokálně, do hl. 60 mm (po odfrézování 50 mm a 30 mm), (bude čerpáno dle skutečného rozsahu: 1202,343*0,06=72,141 [D] 
Celkem: A+B+C+D=280,363 [E]</t>
  </si>
  <si>
    <t>21</t>
  </si>
  <si>
    <t>Bourací práce a demolice 
Frézování asfaltových vrstev stávající vozovky, očištění povrchu po frézování, vč. odvozu, uložení a uskladnění na meziskládku dle dispozic zhotovitele, vzdálenost uvedena orientačně 
Materiál bude použit při recyklaci za studena na místě dle konstrukce C 
V případě nižšího rozsahu sanací povinný odkup frézované suti zhotovitelem! Materiál byl zatříděn dle vyhlášky 130/2019 Sb. do kvalitativní třídy ZAS-T3  obsah benzo(a)pyrenu nižší než 50 mg·kg-1, nutnost uložení na obalovně / recyklačním středisku s provozním zařízením pro použití / zpracování znovuzískané asfaltové směsi dle dispozic zhotovitele 
Výměry bouracích prací a demolic byly digitálně odměřeny z přílohy Situace</t>
  </si>
  <si>
    <t>konstrukce A dle vzorových příčných řezů, km 0,000 - km 0,392 lokálně, do hl. 20mm (část z celkového frézování 50 mm, po odfrézování 50 mm a 30 mm), (odborný odhad - 30% plochy - bude čerpáno dle skutečného rozsahu): 748,70*0,02=14,974 [A] 
konstrukce A dle vzorových příčných řezů, km 0,760 - km 1,025 lokálně, do hl. 50 mm (po odfrézování 50 mm), (odborný odhad - 30% plochy - bude čerpáno dle skutečného rozsahu): 464,649*0,05=23,232 [B] 
konstrukce B dle vzorových příčných řezů, km 0,392 - km 0,760 lokálně, do hl. 30 mm (po odfrézování 100 mm), (odborný odhad 40%, v úsecích sanace svahů 100% - bude čerpáno dle skutečného rozsahu): 868,842*0,03=26,065 [C] 
konstrukce C dle vzorových příčných řezů, lokálně, do hl. 50 mm (po odfrézování 50 mm), (bude čerpáno dle skutečného rozsahu): 599,855*0,05=29,993 [D] 
konstrukce C dle vzorových příčných řezů, lokálně, do hl. 30 mm (po odfrézování 50 mm), (bude čerpáno dle skutečného rozsahu): (629,492+1152,987)*0,03=53,474 [E] 
konstrukce C dle vzorových příčných řezů, lokálně, do hl. 90 mm (po odfrézování 50 mm), (bude čerpáno dle skutečného rozsahu): 1074,01*0,09=96,661 [F] 
Celkem: A+B+C+D+E+F=244,399 [G]</t>
  </si>
  <si>
    <t>22</t>
  </si>
  <si>
    <t>122838</t>
  </si>
  <si>
    <t>ODKOPÁVKY A PROKOPÁVKY OBECNÉ TŘ. II, ODVOZ DO 20KM</t>
  </si>
  <si>
    <t>Zemní práce 
vč. odvozu na recyklační středisko / trvalou skládku dle dispozic zhotovitele, vzdálenost uvedena orientačně 
Výměry zemních prací byly spočítány na základě digitálního modelu softwarem AutoCAD Civil 3D od společnosti Autodesk</t>
  </si>
  <si>
    <t>23</t>
  </si>
  <si>
    <t>123738</t>
  </si>
  <si>
    <t>ODKOP PRO SPOD STAVBU SILNIC A ŽELEZNIC TŘ. I, ODVOZ DO 20KM</t>
  </si>
  <si>
    <t>Zemní práce 
Výkop pro provedení sanace aktivní zóny 
vč. odvozu na recyklační středisko / trvalou skládku dle dispozic zhotovitele, vzdálenost uvedena orientačně 
Výměry zemních prací byly spočítány na základě digitálního modelu softwarem AutoCAD Civil 3D od společnosti Autodesk 
POZN.: Položka bude čerpána po odsouhlasení objednatelem, na základě výsledků zatěžovacích zkoušek, v rozsahu dle pokynů geotechnického dozoru a za souhlasu TDI !</t>
  </si>
  <si>
    <t>konstrukce B dle vzorových příčných řezů, sanace, odkop tl. 150mm: 390,303=390,303 [A] 
konstrukce C dle vzorových příčných řezů, sanace, odkop tl. 260mm: 1000,60=1 000,600 [B] 
konstrukce C dle vzorových příčných řezů, sanace, odkop tl. 60mm: 434,386=434,386 [C] 
konstrukce B a C dle vzorových příčných řezů, sanace, odkop tl. 400mm: 298,381=298,381 [D] 
Celkem: A+B+C+D=2 123,670 [E]</t>
  </si>
  <si>
    <t>24</t>
  </si>
  <si>
    <t>125733</t>
  </si>
  <si>
    <t>VYKOPÁVKY ZE ZEMNÍKŮ A SKLÁDEK TŘ. I, ODVOZ DO 3KM</t>
  </si>
  <si>
    <t>vč. dopravy materiálu pro provedení RS CA z meziskládky dle dispozic zhotovitele, vzdálenost uvedena orientačně</t>
  </si>
  <si>
    <t>dle pol. 113323: 337,96=337,960 [A] 
dle pol. 113333: 76,3=76,300 [B] 
dle pol. 113723.a: 280,363=280,363 [C] 
dle pol. 113723.b: 244,399=244,399 [D] 
Celkem: A+B+C+D=939,022 [E]</t>
  </si>
  <si>
    <t>25</t>
  </si>
  <si>
    <t>125738</t>
  </si>
  <si>
    <t>VYKOPÁVKY ZE ZEMNÍKŮ A SKLÁDEK TŘ. I, ODVOZ DO 20KM</t>
  </si>
  <si>
    <t>vč. dopravy ornice / zeminy schopné zúrodnění dle dispozic zhotovitele, vzdálenost uvedena orientačně</t>
  </si>
  <si>
    <t>dle pol. 18222 a 18223: 2779,27*0,15+207,0*0,2=458,291 [A]</t>
  </si>
  <si>
    <t>26</t>
  </si>
  <si>
    <t>12922</t>
  </si>
  <si>
    <t>ČIŠTĚNÍ KRAJNIC OD NÁNOSU TL. DO 100MM</t>
  </si>
  <si>
    <t>Zemní práce 
Čištění krajnic tl. do 100mm 
vč. odvozu a uložení na recyklační středisko / trvalou skládku dle dispozic zhotovitele 
Výměry zemních prací byly digitálně odměřeny z přílohy Situace</t>
  </si>
  <si>
    <t>27</t>
  </si>
  <si>
    <t>12931</t>
  </si>
  <si>
    <t>ČIŠTĚNÍ PŘÍKOPŮ OD NÁNOSU DO 0,25M3/M</t>
  </si>
  <si>
    <t>Odvodnění 
Vyčištění příkopů od nánosu do 0,25 m3/m, vč. odvozu a uložení odpadu na recyklační středisko / trvalou skládku dle dispozic zhotovitele 
Výměry odvodnění byly digitálně odměřeny z přílohy Situace</t>
  </si>
  <si>
    <t>28</t>
  </si>
  <si>
    <t>12940</t>
  </si>
  <si>
    <t>ČIŠTĚNÍ RÁMOVÝCH A KLENBOVÝCH PROPUSTŮ OD NÁNOSŮ</t>
  </si>
  <si>
    <t>Odvodnění 
Vyčištění zaneseného skládaného kamenného propustku 1100x1300 mm, vč. odvozu a uložení odpadu na recyklační středisko / trvalou skládku dle dispozic zhotovitele 
Výměry odvodnění byly digitálně odměřeny z přílohy Situace</t>
  </si>
  <si>
    <t>předp. zanesení do 50%: 10,5*0,7=7,350 [A]</t>
  </si>
  <si>
    <t>29</t>
  </si>
  <si>
    <t>12980</t>
  </si>
  <si>
    <t>ČIŠTĚNÍ ULIČNÍCH VPUSTÍ</t>
  </si>
  <si>
    <t>Odvodnění 
Čištění uličních vpustí, vč. odvozu a uložení odpadu na recyklační středisko / trvalou skládku dle dispozic zhotovitele 
Výměry odvodnění byly digitálně odměřeny z přílohy Situace</t>
  </si>
  <si>
    <t>30</t>
  </si>
  <si>
    <t>129945</t>
  </si>
  <si>
    <t>ČIŠTĚNÍ POTRUBÍ DN DO 300MM</t>
  </si>
  <si>
    <t>Odvodnění 
Vyčištění zanesených prvků malého průměru / množství, vč. odvozu a uložení odpadu na recyklační středisko / trvalou skládku dle dispozic zhotovitele 
Výměry odvodnění byly digitálně odměřeny z přílohy Situace</t>
  </si>
  <si>
    <t>Vyčištění - 
- zanesených propustků DN 300: 30,45=30,450 [A] 
- zaneseného štěrbinového žlabu šířky 0,25 m: 18,9=18,900 [B] 
- zanesené příkopové tvárnice šířky 0,6 m: 14,7=14,700 [C] 
Celkem: A+B+C=64,050 [D]</t>
  </si>
  <si>
    <t>31</t>
  </si>
  <si>
    <t>129946</t>
  </si>
  <si>
    <t>ČIŠTĚNÍ POTRUBÍ DN DO 400MM</t>
  </si>
  <si>
    <t>Odvodnění 
Vyčištění zanesených propustků DN 400, vč. odvozu a uložení odpadu na recyklační středisko / trvalou skládku dle dispozic zhotovitele 
Výměry odvodnění byly digitálně odměřeny z přílohy Situace</t>
  </si>
  <si>
    <t>32</t>
  </si>
  <si>
    <t>129958</t>
  </si>
  <si>
    <t>ČIŠTĚNÍ POTRUBÍ DN DO 600MM</t>
  </si>
  <si>
    <t>Odvodnění 
Vyčištění zanesených propustků DN 600, vč. odvozu a uložení odpadu na recyklační středisko / trvalou skládku dle dispozic zhotovitele 
Výměry odvodnění byly digitálně odměřeny z přílohy Situace</t>
  </si>
  <si>
    <t>33</t>
  </si>
  <si>
    <t>132738</t>
  </si>
  <si>
    <t>HLOUBENÍ RÝH ŠÍŘ DO 2M PAŽ I NEPAŽ TŘ. I, ODVOZ DO 20KM</t>
  </si>
  <si>
    <t>Zemní práce 
vč. odvozu na recyklační středisko / trvalou skládku dle dispozic zhotovitele, vzdálenost uvedena orientačně</t>
  </si>
  <si>
    <t>Výkop pro uložení trouby propustku: 3,536=3,536 [A] 
Silniční vsakovací drenáž, výkop rýhy š. 0,6m pro - 
- perforované potrubí: 105,255=105,255 [B] 
- plné potrubí: 13,159=13,159 [C] 
Celkem: A+B+C=121,950 [D]</t>
  </si>
  <si>
    <t>34</t>
  </si>
  <si>
    <t>132838</t>
  </si>
  <si>
    <t>HLOUBENÍ RÝH ŠÍŘ DO 2M PAŽ I NEPAŽ TŘ. II, ODVOZ DO 20KM</t>
  </si>
  <si>
    <t>Propustky 
Výkop pro uložení trouby propustku, včetně zapažení stěn, třída těžitelnost II 
vč. odvozu na recyklační středisko / trvalou skládku dle dispozic zhotovitele, vzdálenost uvedena orientačně 
Výměry byly digitálně odměřeny z příloh výkresů propustků</t>
  </si>
  <si>
    <t>v km 0,430: 73,793=73,793 [A] 
v km 2,107: 7,97=7,970 [B] 
Celkem: A+B=81,763 [C]</t>
  </si>
  <si>
    <t>35</t>
  </si>
  <si>
    <t>132938</t>
  </si>
  <si>
    <t>HLOUBENÍ RÝH ŠÍŘ DO 2M PAŽ I NEPAŽ TŘ. III, ODVOZ DO 20KM</t>
  </si>
  <si>
    <t>Propustky 
Výkop pro uložení trouby propustku, včetně zapažení stěn, třída těžitelnost III 
vč. odvozu na recyklační středisko / trvalou skládku dle dispozic zhotovitele, vzdálenost uvedena orientačně 
Výměry byly digitálně odměřeny z příloh výkresů propustků</t>
  </si>
  <si>
    <t>v km 0,430: 36,618=36,618 [A]</t>
  </si>
  <si>
    <t>36</t>
  </si>
  <si>
    <t>17120</t>
  </si>
  <si>
    <t>ULOŽENÍ SYPANINY DO NÁSYPŮ A NA SKLÁDKY BEZ ZHUTNĚNÍ</t>
  </si>
  <si>
    <t>dle pol. 122838: 954,58=954,580 [A] 
dle pol. 123738: 2123,67=2 123,670 [B] 
dle pol. 132738: 121,95=121,950 [C] 
dle pol. 132838: 81,763=81,763 [D] 
dle pol. 132938: 36,618=36,618 [E] 
Celkem: A+B+C+D+E=3 318,581 [F]</t>
  </si>
  <si>
    <t>37</t>
  </si>
  <si>
    <t>17180</t>
  </si>
  <si>
    <t>ULOŽENÍ SYPANINY DO NÁSYPŮ Z NAKUPOVANÝCH MATERIÁLŮ</t>
  </si>
  <si>
    <t>Zemní práce 
Násyp, zhutnění, předpoklad nákupu vhodného materiálu (o případném využití vyfrézovaného materiálu ze stavby rozhodne TDI). 
Zhutněný nenamrzavý materiál vhodný dle ČSN 73 6133 
POZN.: O zpětném využití zeminy do násypů bude rozhodnuto geologem stavby.  
Výměry zemních prací byly spočítány na základě digitálního modelu softwarem AutoCAD Civil 3D od společnosti Autodesk</t>
  </si>
  <si>
    <t>38</t>
  </si>
  <si>
    <t>17481</t>
  </si>
  <si>
    <t>ZÁSYP JAM A RÝH Z NAKUPOVANÝCH MATERIÁLŮ</t>
  </si>
  <si>
    <t>Propustky 
Zásyp základu propustku v kvalitě těsnící vrstvy dle ČSN 73 6244 
Výměry byly digitálně odměřeny z příloh výkresů propustků</t>
  </si>
  <si>
    <t>v km 0,430: 22,05=22,050 [A] 
v km 2,107: 6,492=6,492 [B] 
Celkem: A+B=28,542 [C]</t>
  </si>
  <si>
    <t>39</t>
  </si>
  <si>
    <t>Silniční vsakovací drenáž 
Zásyp štěrkem frakce 32/63 (až na úroveň terénu) 
Výměry vsakovacích drenáží byly digitálně odměřeny z přílohy Situace</t>
  </si>
  <si>
    <t>perforované potrubí: 67,954=67,954 [A] 
plné potrubí: 3,079=3,079 [B] 
Celkem: A+B=71,033 [C]</t>
  </si>
  <si>
    <t>40</t>
  </si>
  <si>
    <t>17581</t>
  </si>
  <si>
    <t>OBSYP POTRUBÍ A OBJEKTŮ Z NAKUPOVANÝCH MATERIÁLŮ</t>
  </si>
  <si>
    <t>Propustky 
Zásyp / obsyp trouby propustku ze štěrkodrti ŠD 0/32, hutnění po vrstvách tl. max. 0,30 m 
Výměry byly digitálně odměřeny z příloh výkresů propustků</t>
  </si>
  <si>
    <t>v km 0,430: 55,086=55,086 [A] 
v km 2,107: 17,305=17,305 [B] 
Celkem: A+B=72,391 [C]</t>
  </si>
  <si>
    <t>41</t>
  </si>
  <si>
    <t>Silniční vsakovací drenáž 
Obsyp drenážní trubky kamenivem frakce 8-16 
Výměry vsakovacích drenáží byly digitálně odměřeny z přílohy Situace</t>
  </si>
  <si>
    <t>perforované potrubí: 23,096=23,096 [A] 
plné potrubí: 6,241=6,241 [B] 
Celkem: A+B=29,337 [C]</t>
  </si>
  <si>
    <t>42</t>
  </si>
  <si>
    <t>18110</t>
  </si>
  <si>
    <t>ÚPRAVA PLÁNĚ SE ZHUTNĚNÍM V HORNINĚ TŘ. I</t>
  </si>
  <si>
    <t>Konstrukce zpevněných ploch 
(bude čerpáno dle skutečného rozsahu)</t>
  </si>
  <si>
    <t>dle pol. 21152 (sanace): 11225,136=11 225,136 [A] 
dlážděná plocha: 6,3+65,3=71,600 [B] 
Celkem: A+B=11 296,736 [C]</t>
  </si>
  <si>
    <t>43</t>
  </si>
  <si>
    <t>18130</t>
  </si>
  <si>
    <t>ÚPRAVA PLÁNĚ BEZ ZHUTNĚNÍ</t>
  </si>
  <si>
    <t>Zemní práce 
Výměry zemních prací byly digitálně odměřeny z přílohy Situace</t>
  </si>
  <si>
    <t>Ohumusování v tl. 150 mm ve svahu o sklonu max 1:1,5 - příprava podkladu: 2779,27=2 779,270 [A]</t>
  </si>
  <si>
    <t>44</t>
  </si>
  <si>
    <t>18222</t>
  </si>
  <si>
    <t>ROZPROSTŘENÍ ORNICE VE SVAHU V TL DO 0,15M</t>
  </si>
  <si>
    <t>Zemní práce 
Ohumusování v tl. 150 mm ve svahu o sklonu max 1:1,5 
Výměry zemních prací byly digitálně odměřeny z přílohy Situace</t>
  </si>
  <si>
    <t>45</t>
  </si>
  <si>
    <t>18223</t>
  </si>
  <si>
    <t>ROZPROSTŘENÍ ORNICE VE SVAHU V TL DO 0,20M</t>
  </si>
  <si>
    <t>Vyztužený svah 
ohumusování prům. tl. 200 mm (ve svahu mezi zásypem a kokosovou mulčovací rohoží, která je součástí certifikovaného systému se zeleným lícem) 
Výměry vyztuženého svahu byly digitálně odměřeny z přílohy Situace</t>
  </si>
  <si>
    <t>46</t>
  </si>
  <si>
    <t>18242</t>
  </si>
  <si>
    <t>ZALOŽENÍ TRÁVNÍKU HYDROOSEVEM NA ORNICI</t>
  </si>
  <si>
    <t>dle pol. 18222: 2779,27=2 779,270 [A]</t>
  </si>
  <si>
    <t>47</t>
  </si>
  <si>
    <t>18245</t>
  </si>
  <si>
    <t>ZALOŽENÍ TRÁVNÍKU ZATRAVŇOVACÍ TEXTILIÍ (ROHOŽÍ)</t>
  </si>
  <si>
    <t>dle pol. 18223: 207,0=207,000 [A]</t>
  </si>
  <si>
    <t>48</t>
  </si>
  <si>
    <t>18247</t>
  </si>
  <si>
    <t>OŠETŘOVÁNÍ TRÁVNÍKU</t>
  </si>
  <si>
    <t>Údržba zatravněných ploch do předání správci 
dle pol. 18222 a 18223: 2779,27+207,0=2 986,270 [A]</t>
  </si>
  <si>
    <t>Základy</t>
  </si>
  <si>
    <t>49</t>
  </si>
  <si>
    <t>21152</t>
  </si>
  <si>
    <t>SANAČNÍ ŽEBRA Z KAMENIVA DRCENÉHO</t>
  </si>
  <si>
    <t>Sanace zemní pláně štěrkodrtí ŠDA 0/63 v tl. 400 mm (hutnění po vrstvách max. 250 mm): 11225,136*0,4=4 490,054 [A]</t>
  </si>
  <si>
    <t>50</t>
  </si>
  <si>
    <t>21197</t>
  </si>
  <si>
    <t>OPLÁŠTĚNÍ ODVODŇOVACÍCH ŽEBER Z GEOTEXTILIE</t>
  </si>
  <si>
    <t>Silniční vsakovací drenáž 
Obalení drenáže i celého štěrkového pera filtrační separační geotextílií upevněnou hřeby 
Výměry vsakovacích drenáží byly digitálně odměřeny z přílohy Situace</t>
  </si>
  <si>
    <t>perforované potrubí: 310,843=310,843 [A] 
plné potrubí: 84,0=84,000 [B] 
Celkem: A+B=394,843 [C]</t>
  </si>
  <si>
    <t>51</t>
  </si>
  <si>
    <t>211991</t>
  </si>
  <si>
    <t>OPLÁŠTĚNÍ ODVODŇOVACÍCH ŽEBER Z FÓLIE PVC</t>
  </si>
  <si>
    <t>Odvodnění 
Vodonepropustná fóĺie PVC upevněná hřeby silniční vsakovací drenáže 
Výměry odvodnění byly digitálně odměřeny z přílohy Situace</t>
  </si>
  <si>
    <t>52</t>
  </si>
  <si>
    <t>21461</t>
  </si>
  <si>
    <t>SEPARAČNÍ GEOTEXTILIE</t>
  </si>
  <si>
    <t>Konstrukce zpevněných ploch 
Separační netkaná geotextílie pro uložení na parapláň při provádění sanace zemní pláně, šířka 3 m dle TP 97, pevnost proti protlačení CBR &gt; 3 kN, odolnost proti proražení  &lt; 10 mm, tažnost &gt; 50% 
(bude čerpáno dle skutečného rozsahu)</t>
  </si>
  <si>
    <t>dle pol. 21152 (sanace): 11225,136=11 225,136 [A]</t>
  </si>
  <si>
    <t>53</t>
  </si>
  <si>
    <t>21461C</t>
  </si>
  <si>
    <t>SEPARAČNÍ GEOTEXTILIE DO 300G/M2</t>
  </si>
  <si>
    <t>Vyztužený svah 
separačně filtrační geotextílie, min. 200 g/m2 
Výměry vyztuženého svahu byly digitálně odměřeny z přílohy Situace</t>
  </si>
  <si>
    <t>54</t>
  </si>
  <si>
    <t>272324</t>
  </si>
  <si>
    <t>ZÁKLADY ZE ŽELEZOBETONU DO C25/30</t>
  </si>
  <si>
    <t>Propustky 
Základ železobetonový čela propustku, z betonu C25/30 XF3, včetně bednění, 
vč. provedení izolačního nátěru (ALP + 2x ALN) na plochách v místech styku se zeminou / kamenivem. 
Výměry byly digitálně odměřeny z příloh výkresů propustků</t>
  </si>
  <si>
    <t>v km 0,430 (2ks): 18,725=18,725 [A] 
v km 2,107 (1ks): 4,263=4,263 [B] 
Celkem: A+B=22,988 [C]</t>
  </si>
  <si>
    <t>55</t>
  </si>
  <si>
    <t>272365</t>
  </si>
  <si>
    <t>VÝZTUŽ ZÁKLADŮ Z OCELI 10505, B500B</t>
  </si>
  <si>
    <t>Propustky 
Základ železobetonový čela propustku, vyztužení 100 kg/m3 
Výměry byly digitálně odměřeny z příloh výkresů propustků</t>
  </si>
  <si>
    <t>v km 0,430 (2ks): 18,725*0,1=1,873 [A] 
v km 2,107 (1ks): 4,263*0,1=0,426 [B] 
Celkem: A+B=2,299 [C]</t>
  </si>
  <si>
    <t>Svislé konstrukce</t>
  </si>
  <si>
    <t>56</t>
  </si>
  <si>
    <t>318221</t>
  </si>
  <si>
    <t>OBKLAD ZDÍ ODDĚL A OHRAD KVÁDROVÝ A ŘÁDKOVÝ</t>
  </si>
  <si>
    <t>Propustky 
Obklad kolmého čela propustku lomovým kamenem pro zdivo soklové průměrné tl. 200 mm, vyspárováno cementovou maltou MC25 XF3 
Výměry byly digitálně odměřeny z příloh výkresů propustků</t>
  </si>
  <si>
    <t>v km 0,430: 14,285*0,2=2,857 [A] 
v km 2,107: 3,694*0,2=0,739 [B] 
Celkem: A+B=3,596 [C]</t>
  </si>
  <si>
    <t>57</t>
  </si>
  <si>
    <t>327215.R</t>
  </si>
  <si>
    <t>PŘEZDĚNÍ ČEL PROPUSTU Z KAMENNÉHO ZDIVA</t>
  </si>
  <si>
    <t>Odvodnění 
Vyskládání uvolněných kamenů  včetně případného doplnění kamenů a vyspárování kamenných čel stávajících propustků 
položka zahrnuje rozebrání stávajícího zdiva, nezbytnou manipulaci s rozebraným materiálem (nakládání, doprava, složení, očištění, odvoz a likvidaci nepoužitelného materiálu a suti), vyzdění včetně dodávky předepsaného materiálu pro výplň spar.</t>
  </si>
  <si>
    <t>58</t>
  </si>
  <si>
    <t>32831</t>
  </si>
  <si>
    <t>OPĚRNÝ SYSTÉM S LÍCEM Z TRVALÉ OCELOVÉ SÍTĚ S OZELENĚNÍM VÝŠ DO 2M</t>
  </si>
  <si>
    <t>Vyztužený svah 
certifikovaný systém se zeleným lícem (skladebné rozměry 2,0 x 0,5 m) včetně biodegradační kokosové rohože (kokosová mulčovací rohož 100% kokosu, oboustranně zpevněná PP síťovinou) s travním semenem 
sklon svahu 2:1 
včetně vystřižení otvorů pro sloupky svodidla, geodetické zaměření otvorů a následné vytyčení 
Výměry vyztuženého svahu byly digitálně odměřeny z přílohy Situace</t>
  </si>
  <si>
    <t>Vodorovné konstrukce</t>
  </si>
  <si>
    <t>59</t>
  </si>
  <si>
    <t>451312</t>
  </si>
  <si>
    <t>PODKLADNÍ A VÝPLŇOVÉ VRSTVY Z PROSTÉHO BETONU C12/15</t>
  </si>
  <si>
    <t>Propustky 
Podkladní beton tl. 100 mm C12/15-X0 (pod základem kolmého čela propustku) 
Výměry byly digitálně odměřeny z příloh výkresů propustků</t>
  </si>
  <si>
    <t>v km 0,430: 3,918=3,918 [A] 
v km 2,107: 1,403=1,403 [B] 
Celkem: A+B=5,321 [C]</t>
  </si>
  <si>
    <t>60</t>
  </si>
  <si>
    <t>45131A</t>
  </si>
  <si>
    <t>PODKLADNÍ A VÝPLŇOVÉ VRSTVY Z PROSTÉHO BETONU C20/25</t>
  </si>
  <si>
    <t>Odvodnění 
Trouba ocelová, kruhové pevnosti SN16, DN 200, 1 propustek - do betonového lože C20/25n-XF3 - průřez do 0,15 m3/m: 8*0,15=1,200 [A] 
Obložení příkopů lomovým kamenem - v betonovém loži C20/25 nXF3 tl. 100 mm: 9,524*0,1=0,952 [B] 
Mezisoučet: A+B=2,152 [C] 
Propustky 
Betonové lože C20/25n-XF3 pod ŽB rouru propustku - 
- v km 0,430: 3,066=3,066 [D] 
- v km 2,107: 1,928=1,928 [E] 
Mezisoučet: D+E=4,994 [F] 
Obložení navazujícího koryta před vtokem a výtokem lomovým kamenem - v betonovém loži C20/25 nXF3 tl. 100 mm - 
- v km 0,430: 33,682*0,1=3,368 [G] 
- v km 2,107: 30,012*0,1=3,001 [H] 
Mezisoučet: G+H=6,369 [I] 
Celkem: C+F+I=13,515 [J]</t>
  </si>
  <si>
    <t>61</t>
  </si>
  <si>
    <t>45152</t>
  </si>
  <si>
    <t>PODKLADNÍ A VÝPLŇOVÉ VRSTVY Z KAMENIVA DRCENÉHO</t>
  </si>
  <si>
    <t>Vyztužený svah 
štěrkový polštář ŠDA 0/32 
Výměry vyztuženého svahu byly digitálně odměřeny z přílohy Situace</t>
  </si>
  <si>
    <t>62</t>
  </si>
  <si>
    <t>45157</t>
  </si>
  <si>
    <t>PODKLADNÍ A VÝPLŇOVÉ VRSTVY Z KAMENIVA TĚŽENÉHO</t>
  </si>
  <si>
    <t>Odvodnění 
Obložení příkopů lomovým kamenem - vrstva štěrkopísku ŠP tl. 100 mm: 9,524*0,1=0,952 [A] 
Propustky 
Obložení navazujícího koryta před vtokem a výtokem lomovým kamenem - vrstva štěrkopísku ŠP tl. 100 mm - 
- v km 0,430: 33,682*0,1=3,368 [B] 
- v km 2,107: 30,012*0,1=3,001 [C] 
Mezisoučet: B+C=6,369 [D] 
Silniční vsakovací drenáž 
Uložení drenáže do zhutněného ŠP lože fr. 0-22 tl. 100 mm - 
- perforované potrubí: 9,325=9,325 [E] 
- plné potrubí: 2,52=2,520 [F] 
Mezisoučet: E+F=11,845 [G] 
Celkem: A+D+G=19,166 [H]</t>
  </si>
  <si>
    <t>63</t>
  </si>
  <si>
    <t>45852</t>
  </si>
  <si>
    <t>VÝPLŇ ZA OPĚRAMI A ZDMI Z KAMENIVA DRCENÉHO</t>
  </si>
  <si>
    <t>Vyztužený svah 
hutněný zásyp ŠDA 0/32 ID=min. 0,9, po vrstvách max. 0,25 m 
Výměry vyztuženého svahu byly digitálně odměřeny z přílohy Situace</t>
  </si>
  <si>
    <t>64</t>
  </si>
  <si>
    <t>465512</t>
  </si>
  <si>
    <t>DLAŽBY Z LOMOVÉHO KAMENE NA MC</t>
  </si>
  <si>
    <t>Výměry byly digitálně odměřeny z přílohy Situace, resp. z výkresu propustků</t>
  </si>
  <si>
    <t>Odvodnění 
Obložení příkopů lomovým kamenem tl. 200 mm, vyspárování cementovou maltou MC25-XF4: 9,524*0,2=1,905 [A] 
Propustky 
Obložení navazujícího koryta před vtokem a výtokem lomovým kamenem v tl. 200 mm, vyspárování cementovou maltou MC25-XF4 - 
- v km 0,430: 33,682*0,2=6,736 [B] 
- v km 2,107: 30,012*0,2=6,002 [C] 
Mezisoučet: B+C=12,738 [D] 
Celkem: A+D=14,643 [E]</t>
  </si>
  <si>
    <t>65</t>
  </si>
  <si>
    <t>465513</t>
  </si>
  <si>
    <t>PŘEDLÁŽDĚNÍ DLAŽBY Z LOMOVÉHO KAMENE</t>
  </si>
  <si>
    <t>Konstrukce zpevněných ploch 
Přeskládání dlažby z lomových kamenů, rozebrání stávající dlažby, dobetonování, uložení kamenů do betonového lože (výškové napojení na niveletu vozovky, úprava až o 12 cm) 
Výměry konstrukcí zpevněných ploch byly digitálně odměřeny z přílohy Situace</t>
  </si>
  <si>
    <t>km 0,430 vjezd do garáží, tl. předp. do 0,3m: 7,0*0,3=2,100 [A]</t>
  </si>
  <si>
    <t>66</t>
  </si>
  <si>
    <t>467314</t>
  </si>
  <si>
    <t>STUPNĚ A PRAHY VODNÍCH KORYT Z PROSTÉHO BETONU C25/30</t>
  </si>
  <si>
    <t>Výměry byly digitálně odměřeny z příloh výkresů propustků</t>
  </si>
  <si>
    <t>propustek km 0,430, propustek km 2,107, propustek km 2,360: 5,3=5,300 [A]</t>
  </si>
  <si>
    <t>Komunikace</t>
  </si>
  <si>
    <t>67</t>
  </si>
  <si>
    <t>56333</t>
  </si>
  <si>
    <t>VOZOVKOVÉ VRSTVY ZE ŠTĚRKODRTI TL. DO 150MM</t>
  </si>
  <si>
    <t>Konstrukce zpevněných ploch 
Štěrkodrť ŠDA 0/32 tl. 150 mm 
Výměry konstrukcí zpevněných ploch byly digitálně odměřeny z přílohy Situace</t>
  </si>
  <si>
    <t>konstrukce B dle vzorových příčných řezů, (odborný odhad 30% - bude čerpáno dle skutečného rozsahu): 1174,3=1 174,300 [A] 
dlážděná plocha (Edef,,2 min. 70 Mpa): 6,3+65,3=71,600 [B] 
dlážděná plocha pojížděná (Edef,,2 min. 100 Mpa): 65,3=65,300 [C] 
Celkem: A+B+C=1 311,200 [D]</t>
  </si>
  <si>
    <t>68</t>
  </si>
  <si>
    <t>56334</t>
  </si>
  <si>
    <t>VOZOVKOVÉ VRSTVY ZE ŠTĚRKODRTI TL. DO 200MM</t>
  </si>
  <si>
    <t>Konstrukce zpevněných ploch 
Štěrkodrť ŠDA 0/32 tl. 200 mm 
Výměry konstrukcí zpevněných ploch byly digitálně odměřeny z přílohy Situace</t>
  </si>
  <si>
    <t>konstrukce B a C dle vzorových příčných řezů, (odborný odhad 30% u konstrukce B a okraje v šířce 1,5 m u konstrukce C - bude čerpáno dle skutečného rozsahu): 9390,3=9 390,300 [A]</t>
  </si>
  <si>
    <t>69</t>
  </si>
  <si>
    <t>56363</t>
  </si>
  <si>
    <t>VOZOVKOVÉ VRSTVY Z RECYKLOVANÉHO MATERIÁLU TL DO 150MM</t>
  </si>
  <si>
    <t>Konstrukce zpevněných ploch 
Zhutněná vrstva asfaltového recyklátu frakce 0-32 tloušťky 0,15 m (hospodářské sjezdy) 
(o využití vyfrézovaného materiálu ze stavby rozhodne TDI, předpoklad nákup vhodného materiálu fr. 0/32) 
Výměry konstrukcí zpevněných ploch byly digitálně odměřeny z přílohy Situace</t>
  </si>
  <si>
    <t>70</t>
  </si>
  <si>
    <t>567544</t>
  </si>
  <si>
    <t>VRST PRO OBNOVU A OPR RECYK ZA STUD CEM A ASF EM TL DO 200MM</t>
  </si>
  <si>
    <t>Konstrukce zpevněných ploch 
Recyklace za studena na místě RS CA dle TP 208 tl. 160 mm, 
Položka zahrnuje - 
- rozfrézování povrchu po frézování asfaltových vrstev 
- přidání doplňkového kameniva podle výsledků průkazní zkoušky 
- provedení reprofilace do požadovaných sklonových poměrů a předhutnění vrstvy, dávkování asfaltové emulze až 2,5% v množství zbytkového asfaltu a dávkování cementu až 4,0% dle TP 208 
Výměry konstrukcí zpevněných ploch byly digitálně odměřeny z přílohy Situace</t>
  </si>
  <si>
    <t>konstrukce C dle vzorových příčných řezů: 3588,5=3 588,500 [A]</t>
  </si>
  <si>
    <t>71</t>
  </si>
  <si>
    <t>Konstrukce zpevněných ploch 
Recyklace za studena na místě RS CA dle TP 208 tl. 160 mm na plochách sanace podloží, 
Položka zahrnuje - 
- rozprostření materiálu z meziskládky (přesun vykázán zvlášť) 
- přidání doplňkového kameniva podle výsledků průkazní zkoušky 
- provedení reprofilace do požadovaných sklonových poměrů a předhutnění vrstvy, dávkování asfaltové emulze až 2,5% v množství zbytkového asfaltu a dávkování cementu až 4,0% dle TP 208 
Výměry konstrukcí zpevněných ploch byly digitálně odměřeny z přílohy Situace</t>
  </si>
  <si>
    <t>konstrukce C dle vzorových příčných řezů: 5867,4=5 867,400 [A]</t>
  </si>
  <si>
    <t>72</t>
  </si>
  <si>
    <t>567-669.R</t>
  </si>
  <si>
    <t>PŘÍPLATEK ZA DALŠÍCH 0,5% ASFALTOVÉ EMULZE</t>
  </si>
  <si>
    <t>Příplatek za každých dalších (i započatých) 0,5% asfaltové emulze v množství zbytkového asfaltu přidaného nad rámec výměry v Popisu položek dle výkazu výměr. 
POZN.: Položka bude čerpána dle skutečnosti, pouze se souhlasem a v rozsahu dle pokynů objednatele, na základě dodatečného stanovení přesné receptury RS CA!</t>
  </si>
  <si>
    <t>dle pol. 567544.a: 3588,5=3 588,500 [A] 
dle pol. 567544.b: 5867,4=5 867,400 [B] 
Celkem: A+B=9 455,900 [C]</t>
  </si>
  <si>
    <t>73</t>
  </si>
  <si>
    <t>PŘÍPLATEK ZA DALŠÍCH 0,5% CEMENTU</t>
  </si>
  <si>
    <t>Příplatek za každých dalších (i započatých) 0,5% cementu přidaného nad rámec výměry v Popisu položek dle výkazu výměr. 
POZN.: Položka bude čerpána dle skutečnosti, pouze se souhlasem a v rozsahu dle pokynů objednatele, na základě dodatečného stanovení přesné receptury RS CA!</t>
  </si>
  <si>
    <t>74</t>
  </si>
  <si>
    <t>56963</t>
  </si>
  <si>
    <t>ZPEVNĚNÍ KRAJNIC Z RECYKLOVANÉHO MATERIÁLU TL DO 150MM</t>
  </si>
  <si>
    <t>Konstrukce zpevněných ploch 
Zhutněná vrstva asfaltového recyklátu frakce 0-32 jako nezpevněná krajnice tloušťky 0,15 m 
(o využití vyfrézovaného materiálu ze stavby rozhodne TDI, předpoklad nákup vhodného materiálu fr. 0/32) 
Výměry konstrukcí zpevněných ploch byly digitálně odměřeny z přílohy Situace</t>
  </si>
  <si>
    <t>75</t>
  </si>
  <si>
    <t>572123</t>
  </si>
  <si>
    <t>INFILTRAČNÍ POSTŘIK Z EMULZE DO 1,0KG/M2</t>
  </si>
  <si>
    <t>Konstrukce zpevněných ploch 
Infiltrační postřik emulzní PI-C 0,80 kg/m2 
Výměry konstrukcí zpevněných ploch byly digitálně odměřeny z přílohy Situace</t>
  </si>
  <si>
    <t>konstrukce B dle vzorových příčných řezů, (odborný odhad 40% - bude čerpáno dle skutečného rozsahu), (pod ACP 16+ 50/70 tl. 50mm): 870,1=870,100 [A] 
konstrukce C dle vzorových příčných řezů, (pod ACL 16+ 50/70 tl. 60mm): 9091,4=9 091,400 [B] 
Celkem: A+B=9 961,500 [C]</t>
  </si>
  <si>
    <t>76</t>
  </si>
  <si>
    <t>572213</t>
  </si>
  <si>
    <t>SPOJOVACÍ POSTŘIK Z EMULZE DO 0,5KG/M2</t>
  </si>
  <si>
    <t>Konstrukce zpevněných ploch 
Spojovací postřik emulzní   PS-C  0,40 kg/m2 
Výměry konstrukcí zpevněných ploch byly digitálně odměřeny z přílohy Situace</t>
  </si>
  <si>
    <t>konstrukce A dle vzorových příčných řezů (pod ACO 11+ 50/70 tl. 50mm): 3828,9=3 828,900 [A] 
konstrukce B a C dle vzorových příčných řezů (pod ACO 11+ 50/70 tl. 40mm): 10733,2=10 733,200 [B] 
konstrukce A dle vzorových příčných řezů (odborný odhad 30% - bude čerpáno dle skutečného rozsahu) (pod ACP 16+ 50/70): 1179,7=1 179,700 [C] 
konstrukce B dle vzorových příčných řezů (pod ACL 16+ 50/70 tl. 60mm): 1960,2=1 960,200 [D] 
Celkem: A+B+C+D=17 702,000 [E]</t>
  </si>
  <si>
    <t>77</t>
  </si>
  <si>
    <t>57475</t>
  </si>
  <si>
    <t>VOZOVKOVÉ VÝZTUŽNÉ VRSTVY Z GEOMŘÍŽOVINY</t>
  </si>
  <si>
    <t>Odvodnění 
Samonalepovací geomříž mezi ACL a ACO v šířce 2 m nad ocelovou troubou propustku 
Výměry odvodnění byly digitálně odměřeny z přílohy Situace</t>
  </si>
  <si>
    <t>78</t>
  </si>
  <si>
    <t>574A34</t>
  </si>
  <si>
    <t>ASFALTOVÝ BETON PRO OBRUSNÉ VRSTVY ACO 11+, 11S TL. 40MM</t>
  </si>
  <si>
    <t>Konstrukce zpevněných ploch 
Asfaltový beton pro obrusnou vrstvu ACO 11+ 50/70 tl. 40 mm 
Výměry konstrukcí zpevněných ploch byly digitálně odměřeny z přílohy Situace</t>
  </si>
  <si>
    <t>konstrukce B a C dle vzorových příčných řezů: 10733,2=10 733,200 [A]</t>
  </si>
  <si>
    <t>79</t>
  </si>
  <si>
    <t>574A44</t>
  </si>
  <si>
    <t>ASFALTOVÝ BETON PRO OBRUSNÉ VRSTVY ACO 11+, 11S TL. 50MM</t>
  </si>
  <si>
    <t>Konstrukce zpevněných ploch 
Asfaltový beton pro obrusnou vrstvu ACO 11+ 50/70 tl. 50 mm 
Výměry konstrukcí zpevněných ploch byly digitálně odměřeny z přílohy Situace</t>
  </si>
  <si>
    <t>konstrukce A dle vzorových příčných řezů: 3828,9=3 828,900 [A]</t>
  </si>
  <si>
    <t>80</t>
  </si>
  <si>
    <t>574C56</t>
  </si>
  <si>
    <t>ASFALTOVÝ BETON PRO LOŽNÍ VRSTVY ACL 16+, 16S TL. 60MM</t>
  </si>
  <si>
    <t>Konstrukce zpevněných ploch 
Asfaltový beton pro ložní vrstvu ACL 16+ 50/70 tl. 60 mm 
Výměry konstrukcí zpevněných ploch byly digitálně odměřeny z přílohy Situace</t>
  </si>
  <si>
    <t>konstrukce B dle vzorových příčných řezů: 1960,2=1 960,200 [A] 
konstrukce C dle vzorových příčných řezů: 9091,4=9 091,400 [B] 
Celkem: A+B=11 051,600 [C]</t>
  </si>
  <si>
    <t>81</t>
  </si>
  <si>
    <t>574E46</t>
  </si>
  <si>
    <t>ASFALTOVÝ BETON PRO PODKLADNÍ VRSTVY ACP 16+, 16S TL. 50MM</t>
  </si>
  <si>
    <t>Konstrukce zpevněných ploch 
Asfaltový beton pro podkladní vrstvu ACP 16+ 50/70 tl. 50 mm 
Výměry konstrukcí zpevněných ploch byly digitálně odměřeny z přílohy Situace</t>
  </si>
  <si>
    <t>konstrukce A dle vzorových příčných řezů (odborný odhad 30% - bude čerpáno dle skutečného rozsahu): 1179,7=1 179,700 [A] 
konstrukce B dle vzorových příčných řezů, (odborný odhad 40% - bude čerpáno dle skutečného rozsahu): 870,1=870,100 [B] 
Celkem: A+B=2 049,800 [C]</t>
  </si>
  <si>
    <t>82</t>
  </si>
  <si>
    <t>577A2</t>
  </si>
  <si>
    <t>VÝSPRAVA TRHLIN ASFALTOVOU ZÁLIVKOU MODIFIK</t>
  </si>
  <si>
    <t>Konstrukce zpevněných ploch 
Lokální opravy trhlin dle TP 115 
(odborný odhad - bude čerpáno dle skutečného rozsahu)</t>
  </si>
  <si>
    <t>83</t>
  </si>
  <si>
    <t>582611</t>
  </si>
  <si>
    <t>KRYTY Z BETON DLAŽDIC SE ZÁMKEM ŠEDÝCH TL 60MM DO LOŽE Z KAM</t>
  </si>
  <si>
    <t>Konstrukce zpevněných ploch 
Dlažba betonová šedá DL tl. 60 mm, Lože z drti fr. 4-8 L tl. 30 mm (dlážděná plocha nepojížděná) 
Výměry konstrukcí zpevněných ploch byly digitálně odměřeny z přílohy Situace</t>
  </si>
  <si>
    <t>84</t>
  </si>
  <si>
    <t>582612</t>
  </si>
  <si>
    <t>KRYTY Z BETON DLAŽDIC SE ZÁMKEM ŠEDÝCH TL 80MM DO LOŽE Z KAM</t>
  </si>
  <si>
    <t>Konstrukce zpevněných ploch 
Dlažba betonová šedá DL tl. 80 mm, Lože z drti fr. 4-8 L tl. 40 mm (dlážděná plocha pojížděná) 
Výměry konstrukcí zpevněných ploch byly digitálně odměřeny z přílohy Situace</t>
  </si>
  <si>
    <t>Úpravy povrchů, podlahy, výplně otvorů</t>
  </si>
  <si>
    <t>87</t>
  </si>
  <si>
    <t>78382</t>
  </si>
  <si>
    <t>NÁTĚRY BETON KONSTR TYP S2 (OS-B)</t>
  </si>
  <si>
    <t>Ostatní 
Sanace zábradlí: 
Silniční zábradlí třítrubkové s betonovými sloupky - očištění a nátěr betonových sloupků výška 1,1 m, 0,2 x 0,2 m 
43ks,  km 0,375</t>
  </si>
  <si>
    <t>Přidružená stavební výroba</t>
  </si>
  <si>
    <t>85</t>
  </si>
  <si>
    <t>711117</t>
  </si>
  <si>
    <t>IZOLACE BĚŽNÝCH KONSTRUKCÍ PROTI ZEMNÍ VLHKOSTI Z PE FÓLIÍ</t>
  </si>
  <si>
    <t>Konstrukce zpevněných ploch 
Izolační fólie na rubu zídky z betonových palisád 
Výměry konstrukcí zpevněných ploch byly digitálně odměřeny z přílohy Situace</t>
  </si>
  <si>
    <t>86</t>
  </si>
  <si>
    <t>78322</t>
  </si>
  <si>
    <t>PROTIKOROZ OCHRANA DOPLŇK OK NÁTĚREM VÍCEVRST</t>
  </si>
  <si>
    <t>Ostatní 
Sanace zábradlí: 
Silniční zábradlí třítrubkové s betonovými sloupky - očištění a nátěr ocelových trubek (obnova PKO) 
86m s nátěrem plochy do 1m2 / m,  km 0,375</t>
  </si>
  <si>
    <t>Potrubí</t>
  </si>
  <si>
    <t>88</t>
  </si>
  <si>
    <t>86334</t>
  </si>
  <si>
    <t>POTRUBÍ Z TRUB OCELOVÝCH DN DO 200MM</t>
  </si>
  <si>
    <t>Odvodnění 
Trouba ocelová, kruhové pevnosti SN16, DN 200, 1 propustek 
Výměry odvodnění byly digitálně odměřeny z přílohy Situace</t>
  </si>
  <si>
    <t>89</t>
  </si>
  <si>
    <t>87534</t>
  </si>
  <si>
    <t>POTRUBÍ DREN Z TRUB PLAST DN DO 200MM</t>
  </si>
  <si>
    <t>Silniční vsakovací drenáž 
potrubí plné DN200, SN 8 
Výměry vsakovacích drenáží byly digitálně odměřeny z přílohy Situace</t>
  </si>
  <si>
    <t>90</t>
  </si>
  <si>
    <t>875342</t>
  </si>
  <si>
    <t>POTRUBÍ DREN Z TRUB PLAST DN DO 200MM DĚROVANÝCH</t>
  </si>
  <si>
    <t>Silniční vsakovací drenáž 
drenážní potrubí DN200, perforace 220°, SN 8 
Výměry vsakovacích drenáží byly digitálně odměřeny z přílohy Situace</t>
  </si>
  <si>
    <t>91</t>
  </si>
  <si>
    <t>87633</t>
  </si>
  <si>
    <t>CHRÁNIČKY Z TRUB PLASTOVÝCH DN DO 150MM</t>
  </si>
  <si>
    <t>Ostatní 
Uložení rezervních korugovaných chrániček DN 110 (pro budoucí uložení kabelů světelného signalizačního zařízení) 
Výměry byly digitálně odměřeny z přílohy Situace</t>
  </si>
  <si>
    <t>92</t>
  </si>
  <si>
    <t>87733</t>
  </si>
  <si>
    <t>CHRÁNIČKY PŮLENÉ Z TRUB PLAST DN DO 150MM</t>
  </si>
  <si>
    <t>Ostatní 
Ochrana stávajícího vedení sdělovacích kabelů: 
odkrytí kabelového vedení, uložení do podélně dělených chrániček PE110 s víčky a zatahovacím lankem, s dostatečným přesahem na každou stranu, případným zahloubením, obetonování vykázáno zvlášť. 
(bude čerpáno dle skutečného rozsahu)</t>
  </si>
  <si>
    <t>93</t>
  </si>
  <si>
    <t>894857</t>
  </si>
  <si>
    <t>ŠACHTY KANALIZAČNÍ PLASTOVÉ D 500MM</t>
  </si>
  <si>
    <t>Odvodnění 
Plastová šachta průměru 500 mm s poklopem, výška 1,0 m</t>
  </si>
  <si>
    <t>94</t>
  </si>
  <si>
    <t>89721</t>
  </si>
  <si>
    <t>VPUSŤ KANALIZAČNÍ HORSKÁ KOMPLETNÍ MONOLITICKÁ BETONOVÁ</t>
  </si>
  <si>
    <t>Odvodnění 
Monolitická horská vpust C30/37 vyztužená kari sítí 200 kg/m3, tloušťka stěny 20 cm vnější rozměry 800 x 800 mm s ocelovou mříží 600 x 600 mm, výška vpusti 0,5 m</t>
  </si>
  <si>
    <t>95</t>
  </si>
  <si>
    <t>89722</t>
  </si>
  <si>
    <t>VPUSŤ KANALIZAČNÍ HORSKÁ KOMPLETNÍ Z BETON DÍLCŮ</t>
  </si>
  <si>
    <t>Odvodnění 
Prefabrikovaná horská vpust s mříží</t>
  </si>
  <si>
    <t>96</t>
  </si>
  <si>
    <t>89921</t>
  </si>
  <si>
    <t>VÝŠKOVÁ ÚPRAVA POKLOPŮ</t>
  </si>
  <si>
    <t>Výšková rektifikace poklopů kanalizačních šachet, případně mříží uličních vpustí a vodovodních šoupat</t>
  </si>
  <si>
    <t>97</t>
  </si>
  <si>
    <t>89952</t>
  </si>
  <si>
    <t>OBETONOVÁNÍ POTRUBÍ Z PROSTÉHO BETONU</t>
  </si>
  <si>
    <t>Ostatní 
Ochrana stávajícího vedení sdělovacích kabelů: 
obetonování podélně dělených chrániček PE110 v množství do 0,1 m3/m 
(bude čerpáno dle skutečného rozsahu)</t>
  </si>
  <si>
    <t>98</t>
  </si>
  <si>
    <t>89952A</t>
  </si>
  <si>
    <t>OBETONOVÁNÍ POTRUBÍ Z PROSTÉHO BETONU DO C20/25</t>
  </si>
  <si>
    <t>Odvodnění</t>
  </si>
  <si>
    <t>Trouba ocelová, kruhové pevnosti SN16, DN 200, 1 propustek - obetonování do úrovně navržených asfaltových vrstev - průřez do 0,15 m3/m: 8*0,15=1,200 [A]</t>
  </si>
  <si>
    <t>Ostatní konstrukce a práce</t>
  </si>
  <si>
    <t>99</t>
  </si>
  <si>
    <t>9111A3</t>
  </si>
  <si>
    <t>ZÁBRADLÍ SILNIČNÍ S VODOR MADLY - DEMONTÁŽ S PŘESUNEM</t>
  </si>
  <si>
    <t>Bourací práce a demolice 
Odstranění ocelového zábradlí (propustek km 0,430 dl. 11 m, propustkek km 2,102 dl. 1,5 m) 
Výměry bouracích prací a demolic byly digitálně odměřeny z přílohy Situace 
POZN.: Povinný odkup kovových prvků zhotovitelem!</t>
  </si>
  <si>
    <t>100</t>
  </si>
  <si>
    <t>9112B1</t>
  </si>
  <si>
    <t>ZÁBRADLÍ MOSTNÍ SE SVISLOU VÝPLNÍ - DODÁVKA A MONTÁŽ</t>
  </si>
  <si>
    <t>Propustky 
Mostní zábradlí se svislou výplní výšky 1,1 m 
Výměry byly digitálně odměřeny z příloh výkresů propustků</t>
  </si>
  <si>
    <t>v km 0,430 vpravo: 5,5=5,500 [A]</t>
  </si>
  <si>
    <t>101</t>
  </si>
  <si>
    <t>9113A1</t>
  </si>
  <si>
    <t>SVODIDLO OCEL SILNIČ JEDNOSTR, ÚROVEŇ ZADRŽ N1, N2 - DODÁVKA A MONTÁŽ</t>
  </si>
  <si>
    <t>Ostatní 
Ocelové jednostranné svodidlo s úrovní zadržení min. N2, pracovní šířka pro osazení na krajnici šířky 1 m za lícem svodidla 
Výměry byly digitálně odměřeny z přílohy Situace 
POZN.: Nástavce na svodidla vykázána v rámci SO 190 - SDZ.</t>
  </si>
  <si>
    <t>délka bez výškových náběhů: 16,0=16,000 [A] 
výškový náběh délky 4 m: 2*4,0=8,000 [B] 
Celkem: A+B=24,000 [C]</t>
  </si>
  <si>
    <t>102</t>
  </si>
  <si>
    <t>9113A3</t>
  </si>
  <si>
    <t>SVODIDLO OCEL SILNIČ JEDNOSTR, ÚROVEŇ ZADRŽ N1, N2 - DEMONTÁŽ S PŘESUNEM</t>
  </si>
  <si>
    <t>Bourací práce a demolice 
Demontáž stávajících ocelových svodidel včetně betonových základů pro sloupky a likvidace betonu 
Výměry bouracích prací a demolic byly digitálně odměřeny z přílohy Situace 
POZN.: Povinný odkup kovových prvků zhotovitelem!</t>
  </si>
  <si>
    <t>103</t>
  </si>
  <si>
    <t>9113B1</t>
  </si>
  <si>
    <t>SVODIDLO OCEL SILNIČ JEDNOSTR, ÚROVEŇ ZADRŽ H1 -DODÁVKA A MONTÁŽ</t>
  </si>
  <si>
    <t>Ostatní 
Ocelové jednostranné svodidlo s úrovní zadržení min. H1, pracovní šířka pro osazení na krajnici šířky 1 m za lícem svodidla 
Výměry byly digitálně odměřeny z přílohy Situace 
POZN.: Nástavce na svodidla vykázána v rámci SO 190 - SDZ.</t>
  </si>
  <si>
    <t>délka bez výškových náběhů: 167,0=167,000 [A] 
výškový náběh délky 12 m: 3*12,0=36,000 [B] 
Celkem: A+B=203,000 [C]</t>
  </si>
  <si>
    <t>104</t>
  </si>
  <si>
    <t>9113C1</t>
  </si>
  <si>
    <t>SVODIDLO OCEL SILNIČ JEDNOSTR, ÚROVEŇ ZADRŽ H2 - DODÁVKA A MONTÁŽ</t>
  </si>
  <si>
    <t>Ostatní 
Ocelové jednostranné svodidlo s úrovní zadržení min. H2, pracovní šířka pro osazení na krajnici šířky 1 m za lícem svodidla 
Výměry byly digitálně odměřeny z přílohy Situace 
POZN.: Nástavce na svodidla vykázána v rámci SO 190 - SDZ.</t>
  </si>
  <si>
    <t>délka bez výškových náběhů: 142,0=142,000 [A] 
výškový náběh délky 12 m: 3*12,0=36,000 [B] 
Celkem: A+B=178,000 [C]</t>
  </si>
  <si>
    <t>105</t>
  </si>
  <si>
    <t>9117C1</t>
  </si>
  <si>
    <t>SVOD OCEL ZÁBRADEL ÚROVEŇ ZADRŽ H2 - DODÁVKA A MONTÁŽ</t>
  </si>
  <si>
    <t>Propustky 
Mostní zábradelní svodidlo ocelové, výšky min. 1,1 m, úroveň zadržení H2 
Výměry byly digitálně odměřeny z příloh výkresů propustků</t>
  </si>
  <si>
    <t>v km 0,430 vlevo: 10,0=10,000 [A] 
v km 2,107 vlevo: 8,0=8,000 [B] 
Celkem: A+B=18,000 [C]</t>
  </si>
  <si>
    <t>106</t>
  </si>
  <si>
    <t>91710</t>
  </si>
  <si>
    <t>OBRUBY Z BETONOVÝCH PALISÁD</t>
  </si>
  <si>
    <t>Konstrukce zpevněných ploch 
Betonová palisáda šířky 120 mm, výšky 400 m, uložená do betonového lože C20/25 nXF3 s opěrou 
Výměry konstrukcí zpevněných ploch byly digitálně odměřeny z přílohy Situace</t>
  </si>
  <si>
    <t>dl. 3,2m: 3,2*0,12*0,4=0,154 [A]</t>
  </si>
  <si>
    <t>107</t>
  </si>
  <si>
    <t>917224</t>
  </si>
  <si>
    <t>SILNIČNÍ A CHODNÍKOVÉ OBRUBY Z BETONOVÝCH OBRUBNÍKŮ ŠÍŘ 150MM</t>
  </si>
  <si>
    <t>Konstrukce zpevněných ploch 
Betonová obruba typu ABO 1-15, uložená do betonového lože C20/25 nXF3 s opěrou 
Výměry konstrukcí zpevněných ploch byly digitálně odměřeny z přílohy Situace</t>
  </si>
  <si>
    <t>Betonová obruba 150/300 mm přímá: 464,1=464,100 [A]</t>
  </si>
  <si>
    <t>108</t>
  </si>
  <si>
    <t>Konstrukce zpevněných ploch 
Betonová obruba typu ABO 2-15, uložená do betonového lože C20/25 nXF3 s opěrou 
Výměry konstrukcí zpevněných ploch byly digitálně odměřeny z přílohy Situace</t>
  </si>
  <si>
    <t>Betonová obruba nájezdová 150/150 mm přímá: 143,9=143,900 [A] 
Betonová obruba přechodová (pravá+levá) 150/150-250 mm přímá (ks): 15+16=31,000 [B] 
Betonová obruba 150/250 mm přímá: 186,9=186,900 [C] 
Celkem: A+B+C=361,800 [D]</t>
  </si>
  <si>
    <t>109</t>
  </si>
  <si>
    <t>918115</t>
  </si>
  <si>
    <t>ČELA PROPUSTU Z BETONU DO C 30/37</t>
  </si>
  <si>
    <t>Propustky 
Čelo propustku kolmé železobetonové z betonu C30/37 XF4, vyztužení 100 kg/m3, včetně bednění a  
Římsa čela propustku šířky 0,8 m, železobeton provzdušněný C30/37 XF4, vyztužení 100 kg/m3,  včetně bednění, 
vč. provedení izolačního nátěru (ALP + 2x ALN) na plochách v místech styku se zeminou / kamenivem. 
Výměry byly digitálně odměřeny z příloh výkresů propustků</t>
  </si>
  <si>
    <t>čela + římsy (základy vykázány zvlášť) - 
- v km 0,430 (2ks): 25,288+4,507=29,795 [A] 
- v km 2,107 (1ks): 4,196+1,830=6,026 [B] 
Celkem: A+B=35,821 [C]</t>
  </si>
  <si>
    <t>110</t>
  </si>
  <si>
    <t>91811A.R</t>
  </si>
  <si>
    <t>SANACE ČEL PROPUSTU</t>
  </si>
  <si>
    <t>Odvodnění 
Sanace betonových čel stávajících propustků 
očištění konstrukce otryskáním tlakovou vodou s tlakem do 400 bar, sanace ocelové výztuže (mech, očištění, nátěr), spojovací můstek, reprofilační malta, dvojitý antikarbonatační (sjednocující) nátěr 
(bude čerpáno dle skutečného rozsahu)</t>
  </si>
  <si>
    <t>111</t>
  </si>
  <si>
    <t>9183D2</t>
  </si>
  <si>
    <t>PROPUSTY Z TRUB DN 600MM ŽELEZOBETONOVÝCH</t>
  </si>
  <si>
    <t>Propustky 
Trouba ŽB hrdlová C30/37-XF4 DN 600, v km 0,430, včetně kolmého seříznutí 1x a šikmého seříznutí 1x a betonových podkladků C25/30-XF3 pod ŽB rouru propustku, 15x20x40 cm (6x) 
Výměry byly digitálně odměřeny z příloh výkresů propustků</t>
  </si>
  <si>
    <t>112</t>
  </si>
  <si>
    <t>9183G2</t>
  </si>
  <si>
    <t>PROPUSTY Z TRUB DN 1200MM ŽELEZOBETONOVÝCH</t>
  </si>
  <si>
    <t>Propustky 
Trouba ŽB hrdlová C30/37-XF4 DN 1200, v km 0,430, včetně kolmého seříznutí 2x a betonových podkladků C25/30-XF3 pod ŽB rouru propustku, 20x20x50 cm (4x) 
Výměry byly digitálně odměřeny z příloh výkresů propustků</t>
  </si>
  <si>
    <t>113</t>
  </si>
  <si>
    <t>918512.R</t>
  </si>
  <si>
    <t>ÚPRAVA ČEL PROPUSTU</t>
  </si>
  <si>
    <t>Bourací práce a demolice 
Položka zahrnuje - 
- odříznutí a likvidace části stávajícího železobetonového čela propustků, 2 ks 
- odbourání železobetonové konstrukce, vytvoření nové styčné plochy na konstrukci řezáním, konstrukce bude očištěna otryskáním, sanace ocelové výztuže (mech. očištění, nátěr), spojovací můstek, reprofilační malta, dvojitý antikarbonatační (sjednocující) nátěr (1,45 m2) 
Výměry bouracích prací a demolic byly digitálně odměřeny z přílohy Situace</t>
  </si>
  <si>
    <t>114</t>
  </si>
  <si>
    <t>919111</t>
  </si>
  <si>
    <t>ŘEZÁNÍ ASFALTOVÉHO KRYTU VOZOVEK TL DO 50MM</t>
  </si>
  <si>
    <t>Konstrukce zpevněných ploch 
Zaříznutí spáry asfaltových vrstev vozovek v tl. max 40 mm 
Výměry konstrukcí zpevněných ploch byly digitálně odměřeny z přílohy Situace</t>
  </si>
  <si>
    <t>115</t>
  </si>
  <si>
    <t>931326</t>
  </si>
  <si>
    <t>TĚSNĚNÍ DILATAČ SPAR ASF ZÁLIVKOU MODIFIK PRŮŘ DO 800MM2</t>
  </si>
  <si>
    <t>Konstrukce zpevněných ploch 
Ošetření spár těsnící asfaltovou modifikovanou zálivkou za horka typu N2 dle ČSN EN 14188-1 - zálivka do 20/40mm 
Výměry konstrukcí zpevněných ploch byly digitálně odměřeny z přílohy Situace</t>
  </si>
  <si>
    <t>116</t>
  </si>
  <si>
    <t>935212</t>
  </si>
  <si>
    <t>PŘÍKOPOVÉ ŽLABY Z BETON TVÁRNIC ŠÍŘ DO 600MM DO BETONU TL 100MM</t>
  </si>
  <si>
    <t>Odvodnění 
Betonová příkopová tvárnice (C25/30-XF4) orientační šířky 600 mm, vyspárování cementovou maltou MC25-XF4, uložená do betonového lože C20/25 nXF3 
Výměry odvodnění byly digitálně odměřeny z přílohy Situace</t>
  </si>
  <si>
    <t>Standardní uložení: 44,1=44,100 [A] 
Skluz - koef. 1,4 pro příp. kaskádovité uložení a větší spotřebu betonu: 22,05*1,4=30,870 [B] 
Celkem: A+B=74,970 [C]</t>
  </si>
  <si>
    <t>117</t>
  </si>
  <si>
    <t>935812</t>
  </si>
  <si>
    <t>ŽLABY A RIGOLY DLÁŽDĚNÉ Z KOSTEK DROBNÝCH DO BETONU TL 100MM</t>
  </si>
  <si>
    <t>Konstrukce zpevněných ploch 
Přídlažba š. 0,5m z kamenných kostek uložená do betonového lože C20/25 nXF3, vyspárování MC25-XF4 
Výměry konstrukcí zpevněných ploch byly digitálně odměřeny z přílohy Situace</t>
  </si>
  <si>
    <t>118</t>
  </si>
  <si>
    <t>93638.R</t>
  </si>
  <si>
    <t>DROBNÉ DOPLŇK KONSTR BETON MONOLIT S VÝZTUŽÍ VČ. KOTVENÍ</t>
  </si>
  <si>
    <t>Ostatní 
Sanace zábradlí: 
Nový monolitický betonový sloupek kotvený chemickou kotvou se 3 oboustrannými otvory pro ocelové trubky o průměru 60 mm, výška 1,1 m, 0,2 x 0,2 m, 
odstranění původního sloupku stejných rozměrů, 
celkem 3 ks, km 0,375</t>
  </si>
  <si>
    <t>119</t>
  </si>
  <si>
    <t>966128</t>
  </si>
  <si>
    <t>BOURÁNÍ KONSTRUKCÍ Z KAMENE NA SUCHO S ODVOZEM DO 20KM</t>
  </si>
  <si>
    <t>Propustky 
Demolice stávajícího skládaného kamenného deskového propustku 
vč. odvozu a uložení na recyklační středisko / trvalou skládku dle dispozic zhotovitele, vzdálenost uvedena orientačně</t>
  </si>
  <si>
    <t>v km 0,430: 13,0=13,000 [A] 
v km 2,107: 16,0=16,000 [B] 
Celkem: A+B=29,000 [C]</t>
  </si>
  <si>
    <t>120</t>
  </si>
  <si>
    <t>966138</t>
  </si>
  <si>
    <t>BOURÁNÍ KONSTRUKCÍ Z KAMENE NA MC S ODVOZEM DO 20KM</t>
  </si>
  <si>
    <t>Propustky 
Demolice stávajících čel propustku 
vč. odvozu a uložení na recyklační středisko / trvalou skládku dle dispozic zhotovitele, vzdálenost uvedena orientačně</t>
  </si>
  <si>
    <t>v km 0,430 - kamenné části (odhad): 33,0=33,000 [A]</t>
  </si>
  <si>
    <t>121</t>
  </si>
  <si>
    <t>966168</t>
  </si>
  <si>
    <t>BOURÁNÍ KONSTRUKCÍ ZE ŽELEZOBETONU S ODVOZEM DO 20KM</t>
  </si>
  <si>
    <t>Bourací práce a demolice 
Bourání skrytých železobetonových konstrukcí (bude čerpáno dle skutečného rozsahu) 
vč. odvozu a uložení na recyklační středisko / trvalou skládku dle dispozic zhotovitele, vzdálenost uvedena orientačně</t>
  </si>
  <si>
    <t>122</t>
  </si>
  <si>
    <t>v km 0,430 - železobetonové části (odhad): 10,0=10,000 [A] 
v km 2,107: 7,0=7,000 [B] 
Celkem: A+B=17,000 [C]</t>
  </si>
  <si>
    <t>123</t>
  </si>
  <si>
    <t>966345</t>
  </si>
  <si>
    <t>BOURÁNÍ PROPUSTŮ Z TRUB DN DO 300MM</t>
  </si>
  <si>
    <t>Bourací práce a demolice 
Vybourání stávající betonové trouby DN 200 trubního propustku, vč. příp. lože a obetonování 
vč. odvozu a uložení na recyklační středisko / trvalou skládku dle dispozic zhotovitele, vč. poplatku za skládku (malé mn.)</t>
  </si>
  <si>
    <t>124</t>
  </si>
  <si>
    <t>96687.R</t>
  </si>
  <si>
    <t>VYBOURÁNÍ HORSKÝCH VPUSTÍ KOMPLETNÍCH</t>
  </si>
  <si>
    <t>Bourací práce a demolice 
Demolice stávající horské vpusti - ocelová mříž, monolitický beton, rozměry 1 x 1 m, vč. likvidace</t>
  </si>
  <si>
    <t>125</t>
  </si>
  <si>
    <t>97612</t>
  </si>
  <si>
    <t>VYBOURÁNÍ DROBNÝCH PŘEDMĚTŮ KAMENNÝCH</t>
  </si>
  <si>
    <t>Bourací práce a demolice 
Odstranění kamenných patníků včetně betonového lože, vč. očištění a likvidace lože a příp. likvidace poškozených sloupků 
Znovu použitelné prvky budou odkoupeny zhotovitelem, resp. odvezeny a uloženy na sklad objednatele, do 20km - dle pokynů TDI.</t>
  </si>
  <si>
    <t>SO 180</t>
  </si>
  <si>
    <t>Dopravně inženýrská opatření (DIO)</t>
  </si>
  <si>
    <t>02720</t>
  </si>
  <si>
    <t>POMOC PRÁCE ZŘÍZ NEBO ZAJIŠŤ REGULACI A OCHRANU DOPRAVY</t>
  </si>
  <si>
    <t>KPL</t>
  </si>
  <si>
    <t>1. ETAPA 
Úplná uzavírka úseku při 1. etapě ZÚ km 0,00 – km 0,139, obě strany, 139 m (ul. Hlavní), 
vyznačení obousměrné objízdné trasy při 1. etapě (II/102 křiž. s Hlavní a Benešovskou - křiž. s Hlavní a Školní, ul. Hlavní - ul. V Bráně), vyparkování a zobousměrnění ulice Hlavní v úseku   křižovatka II/102 a ul. Školní - V Bráně, 
položka zahrnuje  
- osazení značení dle TP66, uzavírka dle schémat B/15 a C/10b  
- montáž, pronájem a demontáž DIO  
- zakrytí nebo úpravu stávajícího DZ v rozporu s DIO 
Předpokládané počty osazeného DZ: 1x C2f,1x C2d,1x C2e,2x B28+E13,2x A9,2x B1+Z2,3x IS 11c,6x IS 11b,6x IS 11a 
Předpokládaná doba osazení 1 měsíc</t>
  </si>
  <si>
    <t>2. ETAPA 
Úplná uzavírka úseku při 2. etapě km 0,139 – km 0,965, obě strany, 826 m (úsek Hlavní - Na Pomezí), 
vyznačení obousměrné objízdné trasy při 2. a 3. etapě (II/102 Štěchovice - Davle, III/1022 Davle - Sloup, III/1021 Sloup - hřbitov Hvozdnice, místní komunikace hřbitov Hvozdnice - Masečín), 
položka zahrnuje  
- osazení značení dle TP66, uzavírka dle schémat B/15 a C/10b  
- montáž, pronájem a demontáž DIO  
- zakrytí nebo úpravu stávajícího DZ v rozporu s DIO 
Předpokládané počty osazeného DZ: 1x IP10b, 1x C2a+IS 11b, 1x B1+E3a, 1x IP10a, 7x IS 11a, 15x IS 11c, 17x IS 11b, 1x B1+E3a, 1x IS 11c , 1x IP10a, 2x IS 11b, 2x IS 11a, 2x B1+Z2 
Předpokládaná doba osazení 4 měsíce</t>
  </si>
  <si>
    <t>3. ETAPA 
Úplná uzavírka úseku při 3. etapě km 0,965 – KÚ km 2,678, obě strany, 1 713 m (úsek Na Pomezí - Masečín), 
vyznačení obousměrné objízdné trasy při 2. a 3. etapě (II/102 Štěchovice - Davle, III/1022 Davle - Sloup, III/1021 Sloup - hřbitov Hvozdnice, místní komunikace hřbitov Hvozdnice - Masečín), 
položka zahrnuje  
- osazení značení dle TP66, uzavírka dle schémat B/15 a C/10b  
- montáž, pronájem a demontáž DIO  
- zakrytí nebo úpravu stávajícího DZ v rozporu s DIO 
Předpokládané počty osazeného DZ: 1x IP10b, 1x C2a+IS 11b, 1x B1+E3a, 1x IP10a, 7x IS 11a, 15x IS 11c, 17x IS 11b, 2x IS 11c, 2x IP10a, 8x B1+Z2 
Předpokládaná doba osazení 5 měsíců</t>
  </si>
  <si>
    <t>Vypracování, projednání a zajištění povolení DIO s DO, zajištění DIR</t>
  </si>
  <si>
    <t>Projednání dočasného zrušení obousměrných autobusových zastávek bez náhrady s provozovateli hromadné dopravy, 2 zastávky "Štěchovice, Masečín, Chrástky" a "Štěchovice, Nad horou" a dočasné přesunutí autobusové zastávky "Štěchovice, Masečín"</t>
  </si>
  <si>
    <t>Provizorní označník autobusové zastávky "Štěchovice, Masečín" (provizorní přesunutí autobusové zastávky), vč. zajištění bezpečného provozu pro pěší.</t>
  </si>
  <si>
    <t>PR</t>
  </si>
  <si>
    <t>OBJÍZDNÉ TRASY 
DIO při provádění oprav objízdných tras ; Položka bude čerpána v rozsahu dle pokynů objednatele, na základě zhotovitelem předložené a objednatelem odsouhlasené kalkulace nákladů! 
PR - preliminář stavby - uchazeč je povinen ocenit položku částkou 100.000,- Kč bez DPH !</t>
  </si>
  <si>
    <t>Oprava objízdných tras 
Lokální opravy obrusné a podkladní / ložné vrstvy vozovky na objízdných trasách, vč. očištění povrchu po frézování, vč. odvozu, uložení a uskladnění dle dispozic zhotovitele, povinný odkup frézované suti zhotovitelem! Předpoklad zatřídění materiálu dle vyhlášky 130/2019 Sb. do kvalitativní třídy ZAS-T1/T2. 
POZN.: Položka bude čerpána pouze v rozsahu dle pokynů investrora!</t>
  </si>
  <si>
    <t>4000*0,04+2000*0,06=280,000 [A]</t>
  </si>
  <si>
    <t>Oprava objízdných tras 
Infiltrační postřik emulzní PI-C 0,80 kg/m2 
POZN.: Položka bude čerpána pouze v rozsahu dle pokynů investrora!</t>
  </si>
  <si>
    <t>Oprava objízdných tras 
Spojovací postřik emulzní   PS-C  0,40 kg/m2 
POZN.: Položka bude čerpána pouze v rozsahu dle pokynů investrora!</t>
  </si>
  <si>
    <t>Oprava objízdných tras 
Asfaltový beton pro obrusnou vrstvu ACO 11+ 50/70 tl. 40 mm 
POZN.: Položka bude čerpána pouze v rozsahu dle pokynů investrora!</t>
  </si>
  <si>
    <t>574E56</t>
  </si>
  <si>
    <t>ASFALTOVÝ BETON PRO PODKLADNÍ VRSTVY ACP 16+, 16S TL. 60MM</t>
  </si>
  <si>
    <t>Oprava objízdných tras 
Asfaltový beton pro podkladní vrstvu ACP 16+ 50/70 tl. 60 mm 
POZN.: Položka bude čerpána pouze v rozsahu dle pokynů investrora!</t>
  </si>
  <si>
    <t>919112</t>
  </si>
  <si>
    <t>ŘEZÁNÍ ASFALTOVÉHO KRYTU VOZOVEK TL DO 100MM</t>
  </si>
  <si>
    <t>Oprava objízdných tras 
Zaříznutí spáry asfaltových vrstev vozovek na rozhraní nového a původního krytu nebo při opravě trhliny   
POZN.: Položka bude čerpána pouze v rozsahu dle pokynů investrora!</t>
  </si>
  <si>
    <t>Oprava objízdných tras 
ošetření spár těsnící asfaltovou modifikovanou zálivkou za horka typu N2 dle ČSN EN 14188-1 na rozhraní nového a původního krytu nebo při opravě trhliny - zálivka do 20/40mm 
POZN.: Položka bude čerpána pouze v rozsahu dle pokynů investrora!</t>
  </si>
  <si>
    <t>SO 190</t>
  </si>
  <si>
    <t>Stálé dopravní značení</t>
  </si>
  <si>
    <t>91228</t>
  </si>
  <si>
    <t>SMĚROVÉ SLOUPKY Z PLAST HMOT VČETNĚ ODRAZNÉHO PÁSKU</t>
  </si>
  <si>
    <t>Navrhované dopravní značení ostatní 
Směrový sloupek Z11a/b plastový včetně odrazového pásku, bílá barva</t>
  </si>
  <si>
    <t>91238</t>
  </si>
  <si>
    <t>SMĚROVÉ SLOUPKY Z PLAST HMOT - NÁSTAVCE NA SVODIDLA VČETNĚ ODRAZNÉHO PÁSKU</t>
  </si>
  <si>
    <t>Navrhované dopravní značení ostatní 
Směrový sloupek Z11a/b plastový včetně odrazového pásku pro montáž na svodidlo, bílá barva</t>
  </si>
  <si>
    <t>91297</t>
  </si>
  <si>
    <t>DOPRAVNÍ ZRCADLO</t>
  </si>
  <si>
    <t>Navrhované svislé dopravní značení 
Dopravní odrazové zrcadlo včetně sloupku, dodávka, montáž 
Výměry byly odečteny z přílohy Situace</t>
  </si>
  <si>
    <t>912973.R</t>
  </si>
  <si>
    <t>DOPRAVNÍ ZRCADLO - DEMONTÁŽ</t>
  </si>
  <si>
    <t>Rušené dopravní značení 
Demontáž dopravního zrcadla včetně sloupku 
POZN.: Povinný odkup kovových prvků zhotovitelem (ostatní vč. likvidace)!</t>
  </si>
  <si>
    <t>912A8</t>
  </si>
  <si>
    <t>BALISETY Z PLASTICKÝCH HMOT</t>
  </si>
  <si>
    <t>Navrhované dopravní značení ostatní 
Směrový sloupek Z11h (baliseta) plastový včetně odrazového pásku, zelená barva</t>
  </si>
  <si>
    <t>914131</t>
  </si>
  <si>
    <t>DOPRAVNÍ ZNAČKY ZÁKLADNÍ VELIKOSTI OCELOVÉ FÓLIE TŘ 2 - DODÁVKA A MONTÁŽ</t>
  </si>
  <si>
    <t>Navrhované svislé dopravní značení 
Svislá dopravní značka základní velikosti, dodávka a montáž značky na sloupek 
Výměry byly odečteny z přílohy Situace</t>
  </si>
  <si>
    <t>B4+B29, IS19a+IS19a, P6, B28, B28+E8a, P2+E2b, A22+E13, P2+E2b, 2x B28, P2, 2x IZ4a, 2x IZ4b, A2b, P2+E2b, B4, P2+E2b, P4, P2, P4, P2, P4, P2, P4, P2, P2, P4: 37=37,000 [A]</t>
  </si>
  <si>
    <t>914133</t>
  </si>
  <si>
    <t>DOPRAVNÍ ZNAČKY ZÁKLADNÍ VELIKOSTI OCELOVÉ FÓLIE TŘ 2 - DEMONTÁŽ</t>
  </si>
  <si>
    <t>Rušené dopravní značení 
Demontáž stávajících svislých dopravních značek základní velikosti 
POZN.: Povinný odkup kovových prvků zhotovitelem!</t>
  </si>
  <si>
    <t>IP11c+E13, B4, B29, IS19a+IS19a, A28+E4, A28+E4, IP6, P6, B28, B28+E8a, P2+E2b, A22+E13, P2+E2b, B28, B28, 2x IZ4a, P2, 2x IZ4b, A2b, P2+E2b, B4, P2+E2b, P4: 35=35,000 [A]</t>
  </si>
  <si>
    <t>914231</t>
  </si>
  <si>
    <t>DOPRAVNÍ ZNAČKY ZVĚTŠENÉ VELIKOSTI OCELOVÉ FÓLIE TŘ 2 - DODÁVKA A MONTÁŽ</t>
  </si>
  <si>
    <t>IP6 na retroreflexním žlutozeleném fluorescenčním podkladu: 1=1,000 [A]</t>
  </si>
  <si>
    <t>914431</t>
  </si>
  <si>
    <t>DOPRAVNÍ ZNAČKY 100X150CM OCELOVÉ FÓLIE TŘ 2 - DODÁVKA A MONTÁŽ</t>
  </si>
  <si>
    <t>IP22: 1=1,000 [A]</t>
  </si>
  <si>
    <t>914433</t>
  </si>
  <si>
    <t>DOPRAVNÍ ZNAČKY 100X150CM OCELOVÉ FÓLIE TŘ 2 - DEMONTÁŽ</t>
  </si>
  <si>
    <t>914913</t>
  </si>
  <si>
    <t>SLOUPKY A STOJKY DZ Z OCEL TRUBEK ZABETON DEMONTÁŽ</t>
  </si>
  <si>
    <t>příp. do patek 
Rušené dopravní značení 
Demontáž stávajících sloupků svislých dopravních značek 
POZN.: Povinný odkup kovových prvků zhotovitelem (ostatní vč. likvidace)!</t>
  </si>
  <si>
    <t>914921</t>
  </si>
  <si>
    <t>SLOUPKY A STOJKY DOPRAVNÍCH ZNAČEK Z OCEL TRUBEK DO PATKY - DODÁVKA A MONTÁŽ</t>
  </si>
  <si>
    <t>Navrhované svislé dopravní značení 
Sloupek svislé dopravní značky, zemní práce pro betonové základy, dodávka, montování sloupku do patek 
Výměry byly odečteny z přílohy Situace</t>
  </si>
  <si>
    <t>915111</t>
  </si>
  <si>
    <t>VODOROVNÉ DOPRAVNÍ ZNAČENÍ BARVOU HLADKÉ - DODÁVKA A POKLÁDKA</t>
  </si>
  <si>
    <t>Navrhované vodorovné dopravní značení 
1. fáze VDZ, vč. předznačení (vč. příp. vyznačení operativního místa pro realizaci VDZ za provozu, dle TP66) 
Vodorovné dopravní značení jednosložkovou rozpouštědlovou barvou s obsahem sušiny min. 75% hladké, retroreflexivní - dodávka a pokládka, včetně předznačení 
Výměry byly digitálně odměřeny z přílohy Situace</t>
  </si>
  <si>
    <t>bílá barva: 631,538=631,538 [A] 
žlutá barva: 1,106=1,106 [B] 
Celkem: A+B=632,644 [C]</t>
  </si>
  <si>
    <t>915211</t>
  </si>
  <si>
    <t>VODOROVNÉ DOPRAVNÍ ZNAČENÍ PLASTEM HLADKÉ - DODÁVKA A POKLÁDKA</t>
  </si>
  <si>
    <t>Navrhované vodorovné dopravní značení 
2. fáze VDZ (vč. vyznačení operativního místa pro realizaci VDZ za provozu, dle TP66) 
Vodorovné dopravní značení plastem hladké retroreflexivní, dvousložkový plast, typ II dle TP 70 pro zajištění odtoku vody a viditelnosti za deště - dodávka a pokládka 
V7a, V13, V9a + V12a 
Výměry byly digitálně odměřeny z přílohy Situace</t>
  </si>
  <si>
    <t>bílá barva: 28,153=28,153 [A] 
žlutá barva: 1,106=1,106 [B] 
Celkem: A+B=29,259 [C]</t>
  </si>
  <si>
    <t>915221</t>
  </si>
  <si>
    <t>VODOR DOPRAV ZNAČ PLASTEM STRUKTURÁLNÍ NEHLUČNÉ - DOD A POKLÁDKA</t>
  </si>
  <si>
    <t>Navrhované vodorovné dopravní značení 
2. fáze VDZ (vč. vyznačení operativního místa pro realizaci VDZ za provozu, dle TP66) 
Vodorovné dopravní značení plastem strukturální, nehlučné, retroreflexivní, dvousložkový plast, typ II dle TP 70 pro zajištění odtoku vody a viditelnosti za deště - dodávka a pokládka 
V4, V1a, V2b, V5 
Výměry byly digitálně odměřeny z přílohy Situace</t>
  </si>
  <si>
    <t>bílá barva: 603,384=603,384 [A]</t>
  </si>
  <si>
    <t>91692</t>
  </si>
  <si>
    <t>ZVÝRAZŇUJÍCÍ SLOUPKY PLASTOVÉ</t>
  </si>
  <si>
    <t>Navrhované dopravní značení ostatní 
Směrový / výstraažný sloupek Z11g plastový včetně odrazového pásku, červená barva</t>
  </si>
  <si>
    <t>93818</t>
  </si>
  <si>
    <t>OČIŠTĚNÍ ASFALT VOZOVEK ZAMETENÍM</t>
  </si>
  <si>
    <t>Zametení vozovky před provedením 2. fáze VDZ (plošně), vč. likvidace odpadu</t>
  </si>
  <si>
    <t>SO 201</t>
  </si>
  <si>
    <t>Stabilizace svahu v km 0,68 - 0,76</t>
  </si>
  <si>
    <t>kamenivo, zemina</t>
  </si>
  <si>
    <t>dle pol. 122738: 200,156*1,8=360,281 [A] 
dle pol. 122838: 32,504*1,8=58,507 [B] 
Celkem: A+B=418,788 [C]</t>
  </si>
  <si>
    <t>122733</t>
  </si>
  <si>
    <t>ODKOPÁVKY A PROKOPÁVKY OBECNÉ TŘ. I, ODVOZ DO 3KM</t>
  </si>
  <si>
    <t>Zemní práce 
vč. odvozu na meziskládku dle dispozic zhotovitele, vzdálenost uvedena orientačně 
výpočet celkových výkopů dle pol. 122738. 
POZN.: Součástí položky je i výběr vhodného materiálu!</t>
  </si>
  <si>
    <t>Materiál pro zpětný násyp / obsyp: 153,76*1/2+15,5=92,380 [A]</t>
  </si>
  <si>
    <t>122738</t>
  </si>
  <si>
    <t>ODKOPÁVKY A PROKOPÁVKY OBECNÉ TŘ. I, ODVOZ DO 20KM</t>
  </si>
  <si>
    <t>Zemní práce 
vč. odvozu na recyklační středisko / trvalou skládku dle dispozic zhotovitele, vzdálenost uvedena orientačně 
Předpoklad zastižení tř. těžitelnosti tř I. v 90%</t>
  </si>
  <si>
    <t>Výkop pro realizaci gabionové zdi: (1,52*7+3,83*16+5,32*26+6,52*4+11,09*8)*0,9=292,536 [A] 
Odpočet materiálu pro zpětný násyp / obsyp: -(153,76*1/2+15,5)=-92,380 [B] 
Celkem: A+B=200,156 [C]</t>
  </si>
  <si>
    <t>Výkop pro realizaci gabionové zdi: (1,52*7+3,83*16+5,32*26+6,52*4+11,09*8)*0,1=32,504 [A]</t>
  </si>
  <si>
    <t>vč. dopravy materiálu pro provedení násypu / obsypu z meziskládky dle dispozic zhotovitele, vzdálenost uvedena orientačně</t>
  </si>
  <si>
    <t>17110</t>
  </si>
  <si>
    <t>ULOŽENÍ SYPANINY DO NÁSYPŮ SE ZHUTNĚNÍM</t>
  </si>
  <si>
    <t>Zemní práce 
Předpoklad využití výkopku v množství 50% z potřebného množství</t>
  </si>
  <si>
    <t>Hutněný násyp: 0,9*7+1,88*16+2,45*26+4,12*4+4,65*8=153,760 [A] 
50%: A*1/2=76,880 [B]</t>
  </si>
  <si>
    <t>dle pol. 122733: 92,38=92,380 [A] 
dle pol. 122738: 200,156=200,156 [B] 
dle pol. 122838: 32,504=32,504 [C] 
Celkem: A+B+C=325,040 [D]</t>
  </si>
  <si>
    <t>Mateiál vhodný do násypu</t>
  </si>
  <si>
    <t>17511</t>
  </si>
  <si>
    <t>OBSYP POTRUBÍ A OBJEKTŮ SE ZHUTNĚNÍM</t>
  </si>
  <si>
    <t>Zemní práce 
Předpoklad využití výkopku</t>
  </si>
  <si>
    <t>Obsyp líce: 0,25*62=15,500 [A]</t>
  </si>
  <si>
    <t>Nové konstrukce</t>
  </si>
  <si>
    <t>Odvodnění rubu zdi drenážním potrubím DN 150 - obsyp drenáže štěrkem  fr. 16/32: 0,23*61=14,030 [A]</t>
  </si>
  <si>
    <t>Příprava pláně štěrkového polštáře fr 0-32 tl. min. 250mm, se zhutněním: 1,3*7+1,8*16+1,8*26+2,1*4+2,1*8=109,900 [A] 
Celkem vč. rezervy na přesahy 10%: A*1,1=120,890 [B]</t>
  </si>
  <si>
    <t>28995</t>
  </si>
  <si>
    <t>KOTEVNÍ SÍTĚ PRO GABIONY A ARMOVANÉ ZEMINY</t>
  </si>
  <si>
    <t>Nové konstrukce 
parametry dle PD (pouze v místě řezu typ 4 a 5)</t>
  </si>
  <si>
    <t>Tahová síť, gabionové pletivo rastr ok 100x100: 2*12=24,000 [A]</t>
  </si>
  <si>
    <t>289971</t>
  </si>
  <si>
    <t>OPLÁŠTĚNÍ (ZPEVNĚNÍ) Z GEOTEXTILIE</t>
  </si>
  <si>
    <t>Nové konstrukce 
parametry dle PD</t>
  </si>
  <si>
    <t>Opláštění rubu gabionové konstrukce: 2*7+2,5*16+3*26+3,5*4+4*8=178,000 [A] 
Celkem vč. přesahů 20%: A*1,2=213,600 [B]</t>
  </si>
  <si>
    <t>3272A7</t>
  </si>
  <si>
    <t>ZDI OPĚR, ZÁRUB, NÁBŘEŽ Z GABIONŮ RUČNĚ ROVNANÝCH, DRÁT O4,0MM, POVRCHOVÁ ÚPRAVA Zn + Al</t>
  </si>
  <si>
    <t>Nové konstrukce 
Pohledové (ručně skládané čelo) 
parametry dle PD</t>
  </si>
  <si>
    <t>Gabionová konstrukce: 1*7+1,75*16+2,5*26+3,5*4+4,5*8=150,000 [A]</t>
  </si>
  <si>
    <t>štěrkový polštář fr 0-32 tl. min. 250mm, se zhutněním: 1,3*0,25*7+1,8*0,25*16+1,8*0,25*26+2,1*0,25*4+2,1*0,25*8=27,475 [A] 
Celkem vč. rezervy na nerovnost podkladu a přesahy 10%: A*1,1=30,223 [B]</t>
  </si>
  <si>
    <t>875332</t>
  </si>
  <si>
    <t>POTRUBÍ DREN Z TRUB PLAST DN DO 150MM DĚROVANÝCH</t>
  </si>
  <si>
    <t>Odvodnění rubu zdi drenážním potrubím DN 150: 72=72,000 [A]</t>
  </si>
  <si>
    <t>VON</t>
  </si>
  <si>
    <t>Vedlejší a ostatní náklady</t>
  </si>
  <si>
    <t>02620</t>
  </si>
  <si>
    <t>ZKOUŠENÍ KONSTRUKCÍ A PRACÍ NEZÁVISLOU ZKUŠEBNOU</t>
  </si>
  <si>
    <t>zkoušky podloží a konstrukčních vrstev</t>
  </si>
  <si>
    <t>02730</t>
  </si>
  <si>
    <t>POMOC PRÁCE ZŘÍZ NEBO ZAJIŠŤ OCHRANU INŽENÝRSKÝCH SÍTÍ</t>
  </si>
  <si>
    <t>Vytýčení veškerých inženýrských sítí a jejich ochrana během výstavby - náklady správců sítí včetně zemních prací a ostatních přípomocí zhotovitele</t>
  </si>
  <si>
    <t>02780</t>
  </si>
  <si>
    <t>POMOC PRÁCE ZŘÍZ NEBO ZAJIŠŤ ZEMNÍKY A SKLÁDKY</t>
  </si>
  <si>
    <t>Překládání nákladu - náklady na přemístění nádob s komunálním odpadem</t>
  </si>
  <si>
    <t>02811</t>
  </si>
  <si>
    <t>PRŮZKUMNÉ PRÁCE GEOTECHNICKÉ NA POVRCHU</t>
  </si>
  <si>
    <t>029111</t>
  </si>
  <si>
    <t>OSTATNÍ POŽADAVKY - GEODETICKÉ ZAMĚŘENÍ - DÉLKOVÉ</t>
  </si>
  <si>
    <t>HM</t>
  </si>
  <si>
    <t>Geodetické zaměření skutečného provedení stavby</t>
  </si>
  <si>
    <t>ZÚ - KÚ dle staničení km 2,68300: 26,83=26,830 [A]</t>
  </si>
  <si>
    <t>02943</t>
  </si>
  <si>
    <t>OSTATNÍ POŽADAVKY - VYPRACOVÁNÍ RDS</t>
  </si>
  <si>
    <t>02944</t>
  </si>
  <si>
    <t>OSTAT POŽADAVKY - DOKUMENTACE SKUTEČ PROVEDENÍ V DIGIT FORMĚ</t>
  </si>
  <si>
    <t>02946</t>
  </si>
  <si>
    <t>OSTAT POŽADAVKY - FOTODOKUMENTACE</t>
  </si>
  <si>
    <t>vč. pasportizace přilehlých / dotčených objektů komunikace před provedením a po ukončení výstavby</t>
  </si>
  <si>
    <t>02950</t>
  </si>
  <si>
    <t>OSTATNÍ POŽADAVKY - POSUDKY, KONTROLY, REVIZNÍ ZPRÁVY</t>
  </si>
  <si>
    <t>Odborné stanovení dávkování asfaltu a cementu při recyklaci za studena</t>
  </si>
  <si>
    <t>02960</t>
  </si>
  <si>
    <t>OSTATNÍ POŽADAVKY - ODBORNÝ DOZOR</t>
  </si>
  <si>
    <t>účast geologa na stavbě, stanovení rozsahu sanací</t>
  </si>
  <si>
    <t>02991</t>
  </si>
  <si>
    <t>OSTATNÍ POŽADAVKY - INFORMAČNÍ TABULE</t>
  </si>
  <si>
    <t>vč. osazení, údržby, oprav a odtsranění po ukončení platnosti, vč. příp. přesunu během etap výstavby</t>
  </si>
  <si>
    <t>03100</t>
  </si>
  <si>
    <t>ZAŘÍZENÍ STAVENIŠTĚ - ZŘÍZENÍ, PROVOZ, DEMONTÁŽ</t>
  </si>
  <si>
    <t>kompletní provedení ZS vč. zajištění BOZP a vč. následného uvedení ploch ZS do původního, resp. dohodnutého stavu zabezpečení stavby, oplocení, buňky, sanita, energie</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</si>
</sst>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E1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SUM(C10:C14)</f>
      </c>
      <c s="1"/>
      <c s="1"/>
    </row>
    <row r="7" spans="1:5" ht="12.75" customHeight="1">
      <c r="A7" s="1"/>
      <c s="4" t="s">
        <v>5</v>
      </c>
      <c s="7">
        <f>SUM(E10:E14)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599</v>
      </c>
      <c s="20" t="s">
        <v>600</v>
      </c>
      <c s="21">
        <f>'SO 180'!I3</f>
      </c>
      <c s="21">
        <f>'SO 180'!O2</f>
      </c>
      <c s="21">
        <f>C11+D11</f>
      </c>
    </row>
    <row r="12" spans="1:5" ht="12.75" customHeight="1">
      <c r="A12" s="20" t="s">
        <v>624</v>
      </c>
      <c s="20" t="s">
        <v>625</v>
      </c>
      <c s="21">
        <f>'SO 190'!I3</f>
      </c>
      <c s="21">
        <f>'SO 190'!O2</f>
      </c>
      <c s="21">
        <f>C12+D12</f>
      </c>
    </row>
    <row r="13" spans="1:5" ht="12.75" customHeight="1">
      <c r="A13" s="20" t="s">
        <v>681</v>
      </c>
      <c s="20" t="s">
        <v>682</v>
      </c>
      <c s="21">
        <f>'SO 201'!I3</f>
      </c>
      <c s="21">
        <f>'SO 201'!O2</f>
      </c>
      <c s="21">
        <f>C13+D13</f>
      </c>
    </row>
    <row r="14" spans="1:5" ht="12.75" customHeight="1">
      <c r="A14" s="20" t="s">
        <v>724</v>
      </c>
      <c s="20" t="s">
        <v>725</v>
      </c>
      <c s="21">
        <f>VON!I3</f>
      </c>
      <c s="21">
        <f>VON!O2</f>
      </c>
      <c s="21">
        <f>C14+D14</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0+O8+O21+O154+O176+O186+O211+O266+O270+O277+O311</f>
      </c>
      <c t="s">
        <v>22</v>
      </c>
    </row>
    <row r="3" spans="1:16" ht="15" customHeight="1">
      <c r="A3" t="s">
        <v>12</v>
      </c>
      <c s="12" t="s">
        <v>14</v>
      </c>
      <c s="13" t="s">
        <v>15</v>
      </c>
      <c s="1"/>
      <c s="14" t="s">
        <v>16</v>
      </c>
      <c s="1"/>
      <c s="9"/>
      <c s="8" t="s">
        <v>24</v>
      </c>
      <c s="43">
        <f>0+I8+I21+I154+I176+I186+I211+I266+I270+I277+I311</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21.255</v>
      </c>
      <c s="33">
        <v>0</v>
      </c>
      <c s="34">
        <f>ROUND(ROUND(H9,2)*ROUND(G9,3),2)</f>
      </c>
      <c r="O9">
        <f>(I9*21)/100</f>
      </c>
      <c t="s">
        <v>23</v>
      </c>
    </row>
    <row r="10" spans="1:5" ht="12.75">
      <c r="A10" s="35" t="s">
        <v>50</v>
      </c>
      <c r="E10" s="36" t="s">
        <v>51</v>
      </c>
    </row>
    <row r="11" spans="1:5" ht="63.75">
      <c r="A11" s="39" t="s">
        <v>52</v>
      </c>
      <c r="E11" s="38" t="s">
        <v>53</v>
      </c>
    </row>
    <row r="12" spans="1:16" ht="12.75">
      <c r="A12" s="25" t="s">
        <v>45</v>
      </c>
      <c s="29" t="s">
        <v>23</v>
      </c>
      <c s="29" t="s">
        <v>46</v>
      </c>
      <c s="25" t="s">
        <v>54</v>
      </c>
      <c s="30" t="s">
        <v>48</v>
      </c>
      <c s="31" t="s">
        <v>49</v>
      </c>
      <c s="32">
        <v>67.5</v>
      </c>
      <c s="33">
        <v>0</v>
      </c>
      <c s="34">
        <f>ROUND(ROUND(H12,2)*ROUND(G12,3),2)</f>
      </c>
      <c r="O12">
        <f>(I12*21)/100</f>
      </c>
      <c t="s">
        <v>23</v>
      </c>
    </row>
    <row r="13" spans="1:5" ht="12.75">
      <c r="A13" s="35" t="s">
        <v>50</v>
      </c>
      <c r="E13" s="36" t="s">
        <v>55</v>
      </c>
    </row>
    <row r="14" spans="1:5" ht="38.25">
      <c r="A14" s="39" t="s">
        <v>52</v>
      </c>
      <c r="E14" s="38" t="s">
        <v>56</v>
      </c>
    </row>
    <row r="15" spans="1:16" ht="12.75">
      <c r="A15" s="25" t="s">
        <v>45</v>
      </c>
      <c s="29" t="s">
        <v>22</v>
      </c>
      <c s="29" t="s">
        <v>46</v>
      </c>
      <c s="25" t="s">
        <v>57</v>
      </c>
      <c s="30" t="s">
        <v>48</v>
      </c>
      <c s="31" t="s">
        <v>49</v>
      </c>
      <c s="32">
        <v>18264.157</v>
      </c>
      <c s="33">
        <v>0</v>
      </c>
      <c s="34">
        <f>ROUND(ROUND(H15,2)*ROUND(G15,3),2)</f>
      </c>
      <c r="O15">
        <f>(I15*21)/100</f>
      </c>
      <c t="s">
        <v>23</v>
      </c>
    </row>
    <row r="16" spans="1:5" ht="12.75">
      <c r="A16" s="35" t="s">
        <v>50</v>
      </c>
      <c r="E16" s="36" t="s">
        <v>58</v>
      </c>
    </row>
    <row r="17" spans="1:5" ht="204">
      <c r="A17" s="39" t="s">
        <v>52</v>
      </c>
      <c r="E17" s="38" t="s">
        <v>59</v>
      </c>
    </row>
    <row r="18" spans="1:16" ht="12.75">
      <c r="A18" s="25" t="s">
        <v>45</v>
      </c>
      <c s="29" t="s">
        <v>33</v>
      </c>
      <c s="29" t="s">
        <v>60</v>
      </c>
      <c s="25" t="s">
        <v>61</v>
      </c>
      <c s="30" t="s">
        <v>62</v>
      </c>
      <c s="31" t="s">
        <v>49</v>
      </c>
      <c s="32">
        <v>824.923</v>
      </c>
      <c s="33">
        <v>0</v>
      </c>
      <c s="34">
        <f>ROUND(ROUND(H18,2)*ROUND(G18,3),2)</f>
      </c>
      <c r="O18">
        <f>(I18*21)/100</f>
      </c>
      <c t="s">
        <v>23</v>
      </c>
    </row>
    <row r="19" spans="1:5" ht="12.75">
      <c r="A19" s="35" t="s">
        <v>50</v>
      </c>
      <c r="E19" s="36" t="s">
        <v>63</v>
      </c>
    </row>
    <row r="20" spans="1:5" ht="12.75">
      <c r="A20" s="37" t="s">
        <v>52</v>
      </c>
      <c r="E20" s="38" t="s">
        <v>64</v>
      </c>
    </row>
    <row r="21" spans="1:18" ht="12.75" customHeight="1">
      <c r="A21" s="6" t="s">
        <v>43</v>
      </c>
      <c s="6"/>
      <c s="41" t="s">
        <v>29</v>
      </c>
      <c s="6"/>
      <c s="27" t="s">
        <v>65</v>
      </c>
      <c s="6"/>
      <c s="6"/>
      <c s="6"/>
      <c s="42">
        <f>0+Q21</f>
      </c>
      <c r="O21">
        <f>0+R21</f>
      </c>
      <c r="Q21">
        <f>0+I22+I25+I28+I31+I34+I37+I40+I43+I46+I49+I52+I55+I58+I61+I64+I67+I70+I73+I76+I79+I82+I85+I88+I91+I94+I97+I100+I103+I106+I109+I112+I115+I118+I121+I124+I127+I130+I133+I136+I139+I142+I145+I148+I151</f>
      </c>
      <c>
        <f>0+O22+O25+O28+O31+O34+O37+O40+O43+O46+O49+O52+O55+O58+O61+O64+O67+O70+O73+O76+O79+O82+O85+O88+O91+O94+O97+O100+O103+O106+O109+O112+O115+O118+O121+O124+O127+O130+O133+O136+O139+O142+O145+O148+O151</f>
      </c>
    </row>
    <row r="22" spans="1:16" ht="12.75">
      <c r="A22" s="25" t="s">
        <v>45</v>
      </c>
      <c s="29" t="s">
        <v>35</v>
      </c>
      <c s="29" t="s">
        <v>66</v>
      </c>
      <c s="25" t="s">
        <v>61</v>
      </c>
      <c s="30" t="s">
        <v>67</v>
      </c>
      <c s="31" t="s">
        <v>68</v>
      </c>
      <c s="32">
        <v>457</v>
      </c>
      <c s="33">
        <v>0</v>
      </c>
      <c s="34">
        <f>ROUND(ROUND(H22,2)*ROUND(G22,3),2)</f>
      </c>
      <c r="O22">
        <f>(I22*21)/100</f>
      </c>
      <c t="s">
        <v>23</v>
      </c>
    </row>
    <row r="23" spans="1:5" ht="25.5">
      <c r="A23" s="35" t="s">
        <v>50</v>
      </c>
      <c r="E23" s="36" t="s">
        <v>69</v>
      </c>
    </row>
    <row r="24" spans="1:5" ht="12.75">
      <c r="A24" s="39" t="s">
        <v>52</v>
      </c>
      <c r="E24" s="38" t="s">
        <v>61</v>
      </c>
    </row>
    <row r="25" spans="1:16" ht="12.75">
      <c r="A25" s="25" t="s">
        <v>45</v>
      </c>
      <c s="29" t="s">
        <v>37</v>
      </c>
      <c s="29" t="s">
        <v>70</v>
      </c>
      <c s="25" t="s">
        <v>61</v>
      </c>
      <c s="30" t="s">
        <v>71</v>
      </c>
      <c s="31" t="s">
        <v>68</v>
      </c>
      <c s="32">
        <v>3378.056</v>
      </c>
      <c s="33">
        <v>0</v>
      </c>
      <c s="34">
        <f>ROUND(ROUND(H25,2)*ROUND(G25,3),2)</f>
      </c>
      <c r="O25">
        <f>(I25*21)/100</f>
      </c>
      <c t="s">
        <v>23</v>
      </c>
    </row>
    <row r="26" spans="1:5" ht="89.25">
      <c r="A26" s="35" t="s">
        <v>50</v>
      </c>
      <c r="E26" s="36" t="s">
        <v>72</v>
      </c>
    </row>
    <row r="27" spans="1:5" ht="12.75">
      <c r="A27" s="39" t="s">
        <v>52</v>
      </c>
      <c r="E27" s="38" t="s">
        <v>61</v>
      </c>
    </row>
    <row r="28" spans="1:16" ht="12.75">
      <c r="A28" s="25" t="s">
        <v>45</v>
      </c>
      <c s="29" t="s">
        <v>73</v>
      </c>
      <c s="29" t="s">
        <v>74</v>
      </c>
      <c s="25" t="s">
        <v>61</v>
      </c>
      <c s="30" t="s">
        <v>75</v>
      </c>
      <c s="31" t="s">
        <v>76</v>
      </c>
      <c s="32">
        <v>6</v>
      </c>
      <c s="33">
        <v>0</v>
      </c>
      <c s="34">
        <f>ROUND(ROUND(H28,2)*ROUND(G28,3),2)</f>
      </c>
      <c r="O28">
        <f>(I28*21)/100</f>
      </c>
      <c t="s">
        <v>23</v>
      </c>
    </row>
    <row r="29" spans="1:5" ht="38.25">
      <c r="A29" s="35" t="s">
        <v>50</v>
      </c>
      <c r="E29" s="36" t="s">
        <v>77</v>
      </c>
    </row>
    <row r="30" spans="1:5" ht="12.75">
      <c r="A30" s="39" t="s">
        <v>52</v>
      </c>
      <c r="E30" s="38" t="s">
        <v>61</v>
      </c>
    </row>
    <row r="31" spans="1:16" ht="12.75">
      <c r="A31" s="25" t="s">
        <v>45</v>
      </c>
      <c s="29" t="s">
        <v>78</v>
      </c>
      <c s="29" t="s">
        <v>79</v>
      </c>
      <c s="25" t="s">
        <v>61</v>
      </c>
      <c s="30" t="s">
        <v>80</v>
      </c>
      <c s="31" t="s">
        <v>76</v>
      </c>
      <c s="32">
        <v>1</v>
      </c>
      <c s="33">
        <v>0</v>
      </c>
      <c s="34">
        <f>ROUND(ROUND(H31,2)*ROUND(G31,3),2)</f>
      </c>
      <c r="O31">
        <f>(I31*21)/100</f>
      </c>
      <c t="s">
        <v>23</v>
      </c>
    </row>
    <row r="32" spans="1:5" ht="51">
      <c r="A32" s="35" t="s">
        <v>50</v>
      </c>
      <c r="E32" s="36" t="s">
        <v>81</v>
      </c>
    </row>
    <row r="33" spans="1:5" ht="12.75">
      <c r="A33" s="39" t="s">
        <v>52</v>
      </c>
      <c r="E33" s="38" t="s">
        <v>61</v>
      </c>
    </row>
    <row r="34" spans="1:16" ht="12.75">
      <c r="A34" s="25" t="s">
        <v>45</v>
      </c>
      <c s="29" t="s">
        <v>40</v>
      </c>
      <c s="29" t="s">
        <v>82</v>
      </c>
      <c s="25" t="s">
        <v>61</v>
      </c>
      <c s="30" t="s">
        <v>83</v>
      </c>
      <c s="31" t="s">
        <v>76</v>
      </c>
      <c s="32">
        <v>4</v>
      </c>
      <c s="33">
        <v>0</v>
      </c>
      <c s="34">
        <f>ROUND(ROUND(H34,2)*ROUND(G34,3),2)</f>
      </c>
      <c r="O34">
        <f>(I34*21)/100</f>
      </c>
      <c t="s">
        <v>23</v>
      </c>
    </row>
    <row r="35" spans="1:5" ht="38.25">
      <c r="A35" s="35" t="s">
        <v>50</v>
      </c>
      <c r="E35" s="36" t="s">
        <v>84</v>
      </c>
    </row>
    <row r="36" spans="1:5" ht="12.75">
      <c r="A36" s="39" t="s">
        <v>52</v>
      </c>
      <c r="E36" s="38" t="s">
        <v>61</v>
      </c>
    </row>
    <row r="37" spans="1:16" ht="12.75">
      <c r="A37" s="25" t="s">
        <v>45</v>
      </c>
      <c s="29" t="s">
        <v>42</v>
      </c>
      <c s="29" t="s">
        <v>85</v>
      </c>
      <c s="25" t="s">
        <v>61</v>
      </c>
      <c s="30" t="s">
        <v>86</v>
      </c>
      <c s="31" t="s">
        <v>76</v>
      </c>
      <c s="32">
        <v>2</v>
      </c>
      <c s="33">
        <v>0</v>
      </c>
      <c s="34">
        <f>ROUND(ROUND(H37,2)*ROUND(G37,3),2)</f>
      </c>
      <c r="O37">
        <f>(I37*21)/100</f>
      </c>
      <c t="s">
        <v>23</v>
      </c>
    </row>
    <row r="38" spans="1:5" ht="38.25">
      <c r="A38" s="35" t="s">
        <v>50</v>
      </c>
      <c r="E38" s="36" t="s">
        <v>84</v>
      </c>
    </row>
    <row r="39" spans="1:5" ht="12.75">
      <c r="A39" s="39" t="s">
        <v>52</v>
      </c>
      <c r="E39" s="38" t="s">
        <v>61</v>
      </c>
    </row>
    <row r="40" spans="1:16" ht="12.75">
      <c r="A40" s="25" t="s">
        <v>45</v>
      </c>
      <c s="29" t="s">
        <v>87</v>
      </c>
      <c s="29" t="s">
        <v>88</v>
      </c>
      <c s="25" t="s">
        <v>61</v>
      </c>
      <c s="30" t="s">
        <v>89</v>
      </c>
      <c s="31" t="s">
        <v>90</v>
      </c>
      <c s="32">
        <v>5.92</v>
      </c>
      <c s="33">
        <v>0</v>
      </c>
      <c s="34">
        <f>ROUND(ROUND(H40,2)*ROUND(G40,3),2)</f>
      </c>
      <c r="O40">
        <f>(I40*21)/100</f>
      </c>
      <c t="s">
        <v>23</v>
      </c>
    </row>
    <row r="41" spans="1:5" ht="51">
      <c r="A41" s="35" t="s">
        <v>50</v>
      </c>
      <c r="E41" s="36" t="s">
        <v>91</v>
      </c>
    </row>
    <row r="42" spans="1:5" ht="12.75">
      <c r="A42" s="39" t="s">
        <v>52</v>
      </c>
      <c r="E42" s="38" t="s">
        <v>92</v>
      </c>
    </row>
    <row r="43" spans="1:16" ht="25.5">
      <c r="A43" s="25" t="s">
        <v>45</v>
      </c>
      <c s="29" t="s">
        <v>93</v>
      </c>
      <c s="29" t="s">
        <v>94</v>
      </c>
      <c s="25" t="s">
        <v>61</v>
      </c>
      <c s="30" t="s">
        <v>95</v>
      </c>
      <c s="31" t="s">
        <v>90</v>
      </c>
      <c s="32">
        <v>337.96</v>
      </c>
      <c s="33">
        <v>0</v>
      </c>
      <c s="34">
        <f>ROUND(ROUND(H43,2)*ROUND(G43,3),2)</f>
      </c>
      <c r="O43">
        <f>(I43*21)/100</f>
      </c>
      <c t="s">
        <v>23</v>
      </c>
    </row>
    <row r="44" spans="1:5" ht="63.75">
      <c r="A44" s="35" t="s">
        <v>50</v>
      </c>
      <c r="E44" s="36" t="s">
        <v>96</v>
      </c>
    </row>
    <row r="45" spans="1:5" ht="25.5">
      <c r="A45" s="39" t="s">
        <v>52</v>
      </c>
      <c r="E45" s="38" t="s">
        <v>97</v>
      </c>
    </row>
    <row r="46" spans="1:16" ht="25.5">
      <c r="A46" s="25" t="s">
        <v>45</v>
      </c>
      <c s="29" t="s">
        <v>98</v>
      </c>
      <c s="29" t="s">
        <v>99</v>
      </c>
      <c s="25" t="s">
        <v>61</v>
      </c>
      <c s="30" t="s">
        <v>100</v>
      </c>
      <c s="31" t="s">
        <v>90</v>
      </c>
      <c s="32">
        <v>4885.67</v>
      </c>
      <c s="33">
        <v>0</v>
      </c>
      <c s="34">
        <f>ROUND(ROUND(H46,2)*ROUND(G46,3),2)</f>
      </c>
      <c r="O46">
        <f>(I46*21)/100</f>
      </c>
      <c t="s">
        <v>23</v>
      </c>
    </row>
    <row r="47" spans="1:5" ht="63.75">
      <c r="A47" s="35" t="s">
        <v>50</v>
      </c>
      <c r="E47" s="36" t="s">
        <v>101</v>
      </c>
    </row>
    <row r="48" spans="1:5" ht="255">
      <c r="A48" s="39" t="s">
        <v>52</v>
      </c>
      <c r="E48" s="38" t="s">
        <v>102</v>
      </c>
    </row>
    <row r="49" spans="1:16" ht="12.75">
      <c r="A49" s="25" t="s">
        <v>45</v>
      </c>
      <c s="29" t="s">
        <v>103</v>
      </c>
      <c s="29" t="s">
        <v>104</v>
      </c>
      <c s="25" t="s">
        <v>61</v>
      </c>
      <c s="30" t="s">
        <v>105</v>
      </c>
      <c s="31" t="s">
        <v>90</v>
      </c>
      <c s="32">
        <v>76.3</v>
      </c>
      <c s="33">
        <v>0</v>
      </c>
      <c s="34">
        <f>ROUND(ROUND(H49,2)*ROUND(G49,3),2)</f>
      </c>
      <c r="O49">
        <f>(I49*21)/100</f>
      </c>
      <c t="s">
        <v>23</v>
      </c>
    </row>
    <row r="50" spans="1:5" ht="89.25">
      <c r="A50" s="35" t="s">
        <v>50</v>
      </c>
      <c r="E50" s="36" t="s">
        <v>106</v>
      </c>
    </row>
    <row r="51" spans="1:5" ht="38.25">
      <c r="A51" s="39" t="s">
        <v>52</v>
      </c>
      <c r="E51" s="38" t="s">
        <v>107</v>
      </c>
    </row>
    <row r="52" spans="1:16" ht="25.5">
      <c r="A52" s="25" t="s">
        <v>45</v>
      </c>
      <c s="29" t="s">
        <v>108</v>
      </c>
      <c s="29" t="s">
        <v>109</v>
      </c>
      <c s="25" t="s">
        <v>61</v>
      </c>
      <c s="30" t="s">
        <v>110</v>
      </c>
      <c s="31" t="s">
        <v>90</v>
      </c>
      <c s="32">
        <v>0.858</v>
      </c>
      <c s="33">
        <v>0</v>
      </c>
      <c s="34">
        <f>ROUND(ROUND(H52,2)*ROUND(G52,3),2)</f>
      </c>
      <c r="O52">
        <f>(I52*21)/100</f>
      </c>
      <c t="s">
        <v>23</v>
      </c>
    </row>
    <row r="53" spans="1:5" ht="51">
      <c r="A53" s="35" t="s">
        <v>50</v>
      </c>
      <c r="E53" s="36" t="s">
        <v>111</v>
      </c>
    </row>
    <row r="54" spans="1:5" ht="25.5">
      <c r="A54" s="39" t="s">
        <v>52</v>
      </c>
      <c r="E54" s="38" t="s">
        <v>112</v>
      </c>
    </row>
    <row r="55" spans="1:16" ht="12.75">
      <c r="A55" s="25" t="s">
        <v>45</v>
      </c>
      <c s="29" t="s">
        <v>113</v>
      </c>
      <c s="29" t="s">
        <v>114</v>
      </c>
      <c s="25" t="s">
        <v>61</v>
      </c>
      <c s="30" t="s">
        <v>115</v>
      </c>
      <c s="31" t="s">
        <v>116</v>
      </c>
      <c s="32">
        <v>23</v>
      </c>
      <c s="33">
        <v>0</v>
      </c>
      <c s="34">
        <f>ROUND(ROUND(H55,2)*ROUND(G55,3),2)</f>
      </c>
      <c r="O55">
        <f>(I55*21)/100</f>
      </c>
      <c t="s">
        <v>23</v>
      </c>
    </row>
    <row r="56" spans="1:5" ht="63.75">
      <c r="A56" s="35" t="s">
        <v>50</v>
      </c>
      <c r="E56" s="36" t="s">
        <v>117</v>
      </c>
    </row>
    <row r="57" spans="1:5" ht="12.75">
      <c r="A57" s="39" t="s">
        <v>52</v>
      </c>
      <c r="E57" s="38" t="s">
        <v>61</v>
      </c>
    </row>
    <row r="58" spans="1:16" ht="12.75">
      <c r="A58" s="25" t="s">
        <v>45</v>
      </c>
      <c s="29" t="s">
        <v>118</v>
      </c>
      <c s="29" t="s">
        <v>119</v>
      </c>
      <c s="25" t="s">
        <v>61</v>
      </c>
      <c s="30" t="s">
        <v>120</v>
      </c>
      <c s="31" t="s">
        <v>116</v>
      </c>
      <c s="32">
        <v>7.5</v>
      </c>
      <c s="33">
        <v>0</v>
      </c>
      <c s="34">
        <f>ROUND(ROUND(H58,2)*ROUND(G58,3),2)</f>
      </c>
      <c r="O58">
        <f>(I58*21)/100</f>
      </c>
      <c t="s">
        <v>23</v>
      </c>
    </row>
    <row r="59" spans="1:5" ht="63.75">
      <c r="A59" s="35" t="s">
        <v>50</v>
      </c>
      <c r="E59" s="36" t="s">
        <v>121</v>
      </c>
    </row>
    <row r="60" spans="1:5" ht="12.75">
      <c r="A60" s="39" t="s">
        <v>52</v>
      </c>
      <c r="E60" s="38" t="s">
        <v>61</v>
      </c>
    </row>
    <row r="61" spans="1:16" ht="12.75">
      <c r="A61" s="25" t="s">
        <v>45</v>
      </c>
      <c s="29" t="s">
        <v>122</v>
      </c>
      <c s="29" t="s">
        <v>123</v>
      </c>
      <c s="25" t="s">
        <v>61</v>
      </c>
      <c s="30" t="s">
        <v>124</v>
      </c>
      <c s="31" t="s">
        <v>116</v>
      </c>
      <c s="32">
        <v>0.5</v>
      </c>
      <c s="33">
        <v>0</v>
      </c>
      <c s="34">
        <f>ROUND(ROUND(H61,2)*ROUND(G61,3),2)</f>
      </c>
      <c r="O61">
        <f>(I61*21)/100</f>
      </c>
      <c t="s">
        <v>23</v>
      </c>
    </row>
    <row r="62" spans="1:5" ht="76.5">
      <c r="A62" s="35" t="s">
        <v>50</v>
      </c>
      <c r="E62" s="36" t="s">
        <v>125</v>
      </c>
    </row>
    <row r="63" spans="1:5" ht="12.75">
      <c r="A63" s="39" t="s">
        <v>52</v>
      </c>
      <c r="E63" s="38" t="s">
        <v>61</v>
      </c>
    </row>
    <row r="64" spans="1:16" ht="12.75">
      <c r="A64" s="25" t="s">
        <v>45</v>
      </c>
      <c s="29" t="s">
        <v>126</v>
      </c>
      <c s="29" t="s">
        <v>127</v>
      </c>
      <c s="25" t="s">
        <v>61</v>
      </c>
      <c s="30" t="s">
        <v>128</v>
      </c>
      <c s="31" t="s">
        <v>90</v>
      </c>
      <c s="32">
        <v>910.605</v>
      </c>
      <c s="33">
        <v>0</v>
      </c>
      <c s="34">
        <f>ROUND(ROUND(H64,2)*ROUND(G64,3),2)</f>
      </c>
      <c r="O64">
        <f>(I64*21)/100</f>
      </c>
      <c t="s">
        <v>23</v>
      </c>
    </row>
    <row r="65" spans="1:5" ht="76.5">
      <c r="A65" s="35" t="s">
        <v>50</v>
      </c>
      <c r="E65" s="36" t="s">
        <v>129</v>
      </c>
    </row>
    <row r="66" spans="1:5" ht="280.5">
      <c r="A66" s="39" t="s">
        <v>52</v>
      </c>
      <c r="E66" s="38" t="s">
        <v>130</v>
      </c>
    </row>
    <row r="67" spans="1:16" ht="12.75">
      <c r="A67" s="25" t="s">
        <v>45</v>
      </c>
      <c s="29" t="s">
        <v>131</v>
      </c>
      <c s="29" t="s">
        <v>132</v>
      </c>
      <c s="25" t="s">
        <v>47</v>
      </c>
      <c s="30" t="s">
        <v>133</v>
      </c>
      <c s="31" t="s">
        <v>90</v>
      </c>
      <c s="32">
        <v>280.363</v>
      </c>
      <c s="33">
        <v>0</v>
      </c>
      <c s="34">
        <f>ROUND(ROUND(H67,2)*ROUND(G67,3),2)</f>
      </c>
      <c r="O67">
        <f>(I67*21)/100</f>
      </c>
      <c t="s">
        <v>23</v>
      </c>
    </row>
    <row r="68" spans="1:5" ht="114.75">
      <c r="A68" s="35" t="s">
        <v>50</v>
      </c>
      <c r="E68" s="36" t="s">
        <v>134</v>
      </c>
    </row>
    <row r="69" spans="1:5" ht="114.75">
      <c r="A69" s="39" t="s">
        <v>52</v>
      </c>
      <c r="E69" s="38" t="s">
        <v>135</v>
      </c>
    </row>
    <row r="70" spans="1:16" ht="12.75">
      <c r="A70" s="25" t="s">
        <v>45</v>
      </c>
      <c s="29" t="s">
        <v>136</v>
      </c>
      <c s="29" t="s">
        <v>132</v>
      </c>
      <c s="25" t="s">
        <v>54</v>
      </c>
      <c s="30" t="s">
        <v>133</v>
      </c>
      <c s="31" t="s">
        <v>90</v>
      </c>
      <c s="32">
        <v>244.399</v>
      </c>
      <c s="33">
        <v>0</v>
      </c>
      <c s="34">
        <f>ROUND(ROUND(H70,2)*ROUND(G70,3),2)</f>
      </c>
      <c r="O70">
        <f>(I70*21)/100</f>
      </c>
      <c t="s">
        <v>23</v>
      </c>
    </row>
    <row r="71" spans="1:5" ht="140.25">
      <c r="A71" s="35" t="s">
        <v>50</v>
      </c>
      <c r="E71" s="36" t="s">
        <v>137</v>
      </c>
    </row>
    <row r="72" spans="1:5" ht="216.75">
      <c r="A72" s="39" t="s">
        <v>52</v>
      </c>
      <c r="E72" s="38" t="s">
        <v>138</v>
      </c>
    </row>
    <row r="73" spans="1:16" ht="12.75">
      <c r="A73" s="25" t="s">
        <v>45</v>
      </c>
      <c s="29" t="s">
        <v>139</v>
      </c>
      <c s="29" t="s">
        <v>140</v>
      </c>
      <c s="25" t="s">
        <v>61</v>
      </c>
      <c s="30" t="s">
        <v>141</v>
      </c>
      <c s="31" t="s">
        <v>90</v>
      </c>
      <c s="32">
        <v>954.58</v>
      </c>
      <c s="33">
        <v>0</v>
      </c>
      <c s="34">
        <f>ROUND(ROUND(H73,2)*ROUND(G73,3),2)</f>
      </c>
      <c r="O73">
        <f>(I73*21)/100</f>
      </c>
      <c t="s">
        <v>23</v>
      </c>
    </row>
    <row r="74" spans="1:5" ht="63.75">
      <c r="A74" s="35" t="s">
        <v>50</v>
      </c>
      <c r="E74" s="36" t="s">
        <v>142</v>
      </c>
    </row>
    <row r="75" spans="1:5" ht="12.75">
      <c r="A75" s="39" t="s">
        <v>52</v>
      </c>
      <c r="E75" s="38" t="s">
        <v>61</v>
      </c>
    </row>
    <row r="76" spans="1:16" ht="12.75">
      <c r="A76" s="25" t="s">
        <v>45</v>
      </c>
      <c s="29" t="s">
        <v>143</v>
      </c>
      <c s="29" t="s">
        <v>144</v>
      </c>
      <c s="25" t="s">
        <v>61</v>
      </c>
      <c s="30" t="s">
        <v>145</v>
      </c>
      <c s="31" t="s">
        <v>90</v>
      </c>
      <c s="32">
        <v>2123.67</v>
      </c>
      <c s="33">
        <v>0</v>
      </c>
      <c s="34">
        <f>ROUND(ROUND(H76,2)*ROUND(G76,3),2)</f>
      </c>
      <c r="O76">
        <f>(I76*21)/100</f>
      </c>
      <c t="s">
        <v>23</v>
      </c>
    </row>
    <row r="77" spans="1:5" ht="114.75">
      <c r="A77" s="35" t="s">
        <v>50</v>
      </c>
      <c r="E77" s="36" t="s">
        <v>146</v>
      </c>
    </row>
    <row r="78" spans="1:5" ht="114.75">
      <c r="A78" s="39" t="s">
        <v>52</v>
      </c>
      <c r="E78" s="38" t="s">
        <v>147</v>
      </c>
    </row>
    <row r="79" spans="1:16" ht="12.75">
      <c r="A79" s="25" t="s">
        <v>45</v>
      </c>
      <c s="29" t="s">
        <v>148</v>
      </c>
      <c s="29" t="s">
        <v>149</v>
      </c>
      <c s="25" t="s">
        <v>61</v>
      </c>
      <c s="30" t="s">
        <v>150</v>
      </c>
      <c s="31" t="s">
        <v>90</v>
      </c>
      <c s="32">
        <v>939.022</v>
      </c>
      <c s="33">
        <v>0</v>
      </c>
      <c s="34">
        <f>ROUND(ROUND(H79,2)*ROUND(G79,3),2)</f>
      </c>
      <c r="O79">
        <f>(I79*21)/100</f>
      </c>
      <c t="s">
        <v>23</v>
      </c>
    </row>
    <row r="80" spans="1:5" ht="25.5">
      <c r="A80" s="35" t="s">
        <v>50</v>
      </c>
      <c r="E80" s="36" t="s">
        <v>151</v>
      </c>
    </row>
    <row r="81" spans="1:5" ht="63.75">
      <c r="A81" s="39" t="s">
        <v>52</v>
      </c>
      <c r="E81" s="38" t="s">
        <v>152</v>
      </c>
    </row>
    <row r="82" spans="1:16" ht="12.75">
      <c r="A82" s="25" t="s">
        <v>45</v>
      </c>
      <c s="29" t="s">
        <v>153</v>
      </c>
      <c s="29" t="s">
        <v>154</v>
      </c>
      <c s="25" t="s">
        <v>61</v>
      </c>
      <c s="30" t="s">
        <v>155</v>
      </c>
      <c s="31" t="s">
        <v>90</v>
      </c>
      <c s="32">
        <v>458.291</v>
      </c>
      <c s="33">
        <v>0</v>
      </c>
      <c s="34">
        <f>ROUND(ROUND(H82,2)*ROUND(G82,3),2)</f>
      </c>
      <c r="O82">
        <f>(I82*21)/100</f>
      </c>
      <c t="s">
        <v>23</v>
      </c>
    </row>
    <row r="83" spans="1:5" ht="25.5">
      <c r="A83" s="35" t="s">
        <v>50</v>
      </c>
      <c r="E83" s="36" t="s">
        <v>156</v>
      </c>
    </row>
    <row r="84" spans="1:5" ht="12.75">
      <c r="A84" s="39" t="s">
        <v>52</v>
      </c>
      <c r="E84" s="38" t="s">
        <v>157</v>
      </c>
    </row>
    <row r="85" spans="1:16" ht="12.75">
      <c r="A85" s="25" t="s">
        <v>45</v>
      </c>
      <c s="29" t="s">
        <v>158</v>
      </c>
      <c s="29" t="s">
        <v>159</v>
      </c>
      <c s="25" t="s">
        <v>61</v>
      </c>
      <c s="30" t="s">
        <v>160</v>
      </c>
      <c s="31" t="s">
        <v>68</v>
      </c>
      <c s="32">
        <v>2508.576</v>
      </c>
      <c s="33">
        <v>0</v>
      </c>
      <c s="34">
        <f>ROUND(ROUND(H85,2)*ROUND(G85,3),2)</f>
      </c>
      <c r="O85">
        <f>(I85*21)/100</f>
      </c>
      <c t="s">
        <v>23</v>
      </c>
    </row>
    <row r="86" spans="1:5" ht="63.75">
      <c r="A86" s="35" t="s">
        <v>50</v>
      </c>
      <c r="E86" s="36" t="s">
        <v>161</v>
      </c>
    </row>
    <row r="87" spans="1:5" ht="12.75">
      <c r="A87" s="39" t="s">
        <v>52</v>
      </c>
      <c r="E87" s="38" t="s">
        <v>61</v>
      </c>
    </row>
    <row r="88" spans="1:16" ht="12.75">
      <c r="A88" s="25" t="s">
        <v>45</v>
      </c>
      <c s="29" t="s">
        <v>162</v>
      </c>
      <c s="29" t="s">
        <v>163</v>
      </c>
      <c s="25" t="s">
        <v>61</v>
      </c>
      <c s="30" t="s">
        <v>164</v>
      </c>
      <c s="31" t="s">
        <v>116</v>
      </c>
      <c s="32">
        <v>2850</v>
      </c>
      <c s="33">
        <v>0</v>
      </c>
      <c s="34">
        <f>ROUND(ROUND(H88,2)*ROUND(G88,3),2)</f>
      </c>
      <c r="O88">
        <f>(I88*21)/100</f>
      </c>
      <c t="s">
        <v>23</v>
      </c>
    </row>
    <row r="89" spans="1:5" ht="51">
      <c r="A89" s="35" t="s">
        <v>50</v>
      </c>
      <c r="E89" s="36" t="s">
        <v>165</v>
      </c>
    </row>
    <row r="90" spans="1:5" ht="12.75">
      <c r="A90" s="39" t="s">
        <v>52</v>
      </c>
      <c r="E90" s="38" t="s">
        <v>61</v>
      </c>
    </row>
    <row r="91" spans="1:16" ht="12.75">
      <c r="A91" s="25" t="s">
        <v>45</v>
      </c>
      <c s="29" t="s">
        <v>166</v>
      </c>
      <c s="29" t="s">
        <v>167</v>
      </c>
      <c s="25" t="s">
        <v>61</v>
      </c>
      <c s="30" t="s">
        <v>168</v>
      </c>
      <c s="31" t="s">
        <v>90</v>
      </c>
      <c s="32">
        <v>7.35</v>
      </c>
      <c s="33">
        <v>0</v>
      </c>
      <c s="34">
        <f>ROUND(ROUND(H91,2)*ROUND(G91,3),2)</f>
      </c>
      <c r="O91">
        <f>(I91*21)/100</f>
      </c>
      <c t="s">
        <v>23</v>
      </c>
    </row>
    <row r="92" spans="1:5" ht="63.75">
      <c r="A92" s="35" t="s">
        <v>50</v>
      </c>
      <c r="E92" s="36" t="s">
        <v>169</v>
      </c>
    </row>
    <row r="93" spans="1:5" ht="12.75">
      <c r="A93" s="39" t="s">
        <v>52</v>
      </c>
      <c r="E93" s="38" t="s">
        <v>170</v>
      </c>
    </row>
    <row r="94" spans="1:16" ht="12.75">
      <c r="A94" s="25" t="s">
        <v>45</v>
      </c>
      <c s="29" t="s">
        <v>171</v>
      </c>
      <c s="29" t="s">
        <v>172</v>
      </c>
      <c s="25" t="s">
        <v>61</v>
      </c>
      <c s="30" t="s">
        <v>173</v>
      </c>
      <c s="31" t="s">
        <v>76</v>
      </c>
      <c s="32">
        <v>9</v>
      </c>
      <c s="33">
        <v>0</v>
      </c>
      <c s="34">
        <f>ROUND(ROUND(H94,2)*ROUND(G94,3),2)</f>
      </c>
      <c r="O94">
        <f>(I94*21)/100</f>
      </c>
      <c t="s">
        <v>23</v>
      </c>
    </row>
    <row r="95" spans="1:5" ht="51">
      <c r="A95" s="35" t="s">
        <v>50</v>
      </c>
      <c r="E95" s="36" t="s">
        <v>174</v>
      </c>
    </row>
    <row r="96" spans="1:5" ht="12.75">
      <c r="A96" s="39" t="s">
        <v>52</v>
      </c>
      <c r="E96" s="38" t="s">
        <v>61</v>
      </c>
    </row>
    <row r="97" spans="1:16" ht="12.75">
      <c r="A97" s="25" t="s">
        <v>45</v>
      </c>
      <c s="29" t="s">
        <v>175</v>
      </c>
      <c s="29" t="s">
        <v>176</v>
      </c>
      <c s="25" t="s">
        <v>61</v>
      </c>
      <c s="30" t="s">
        <v>177</v>
      </c>
      <c s="31" t="s">
        <v>116</v>
      </c>
      <c s="32">
        <v>64.05</v>
      </c>
      <c s="33">
        <v>0</v>
      </c>
      <c s="34">
        <f>ROUND(ROUND(H97,2)*ROUND(G97,3),2)</f>
      </c>
      <c r="O97">
        <f>(I97*21)/100</f>
      </c>
      <c t="s">
        <v>23</v>
      </c>
    </row>
    <row r="98" spans="1:5" ht="51">
      <c r="A98" s="35" t="s">
        <v>50</v>
      </c>
      <c r="E98" s="36" t="s">
        <v>178</v>
      </c>
    </row>
    <row r="99" spans="1:5" ht="63.75">
      <c r="A99" s="39" t="s">
        <v>52</v>
      </c>
      <c r="E99" s="38" t="s">
        <v>179</v>
      </c>
    </row>
    <row r="100" spans="1:16" ht="12.75">
      <c r="A100" s="25" t="s">
        <v>45</v>
      </c>
      <c s="29" t="s">
        <v>180</v>
      </c>
      <c s="29" t="s">
        <v>181</v>
      </c>
      <c s="25" t="s">
        <v>61</v>
      </c>
      <c s="30" t="s">
        <v>182</v>
      </c>
      <c s="31" t="s">
        <v>116</v>
      </c>
      <c s="32">
        <v>13.65</v>
      </c>
      <c s="33">
        <v>0</v>
      </c>
      <c s="34">
        <f>ROUND(ROUND(H100,2)*ROUND(G100,3),2)</f>
      </c>
      <c r="O100">
        <f>(I100*21)/100</f>
      </c>
      <c t="s">
        <v>23</v>
      </c>
    </row>
    <row r="101" spans="1:5" ht="51">
      <c r="A101" s="35" t="s">
        <v>50</v>
      </c>
      <c r="E101" s="36" t="s">
        <v>183</v>
      </c>
    </row>
    <row r="102" spans="1:5" ht="12.75">
      <c r="A102" s="39" t="s">
        <v>52</v>
      </c>
      <c r="E102" s="38" t="s">
        <v>61</v>
      </c>
    </row>
    <row r="103" spans="1:16" ht="12.75">
      <c r="A103" s="25" t="s">
        <v>45</v>
      </c>
      <c s="29" t="s">
        <v>184</v>
      </c>
      <c s="29" t="s">
        <v>185</v>
      </c>
      <c s="25" t="s">
        <v>61</v>
      </c>
      <c s="30" t="s">
        <v>186</v>
      </c>
      <c s="31" t="s">
        <v>116</v>
      </c>
      <c s="32">
        <v>13.65</v>
      </c>
      <c s="33">
        <v>0</v>
      </c>
      <c s="34">
        <f>ROUND(ROUND(H103,2)*ROUND(G103,3),2)</f>
      </c>
      <c r="O103">
        <f>(I103*21)/100</f>
      </c>
      <c t="s">
        <v>23</v>
      </c>
    </row>
    <row r="104" spans="1:5" ht="51">
      <c r="A104" s="35" t="s">
        <v>50</v>
      </c>
      <c r="E104" s="36" t="s">
        <v>187</v>
      </c>
    </row>
    <row r="105" spans="1:5" ht="12.75">
      <c r="A105" s="39" t="s">
        <v>52</v>
      </c>
      <c r="E105" s="38" t="s">
        <v>61</v>
      </c>
    </row>
    <row r="106" spans="1:16" ht="12.75">
      <c r="A106" s="25" t="s">
        <v>45</v>
      </c>
      <c s="29" t="s">
        <v>188</v>
      </c>
      <c s="29" t="s">
        <v>189</v>
      </c>
      <c s="25" t="s">
        <v>61</v>
      </c>
      <c s="30" t="s">
        <v>190</v>
      </c>
      <c s="31" t="s">
        <v>90</v>
      </c>
      <c s="32">
        <v>121.95</v>
      </c>
      <c s="33">
        <v>0</v>
      </c>
      <c s="34">
        <f>ROUND(ROUND(H106,2)*ROUND(G106,3),2)</f>
      </c>
      <c r="O106">
        <f>(I106*21)/100</f>
      </c>
      <c t="s">
        <v>23</v>
      </c>
    </row>
    <row r="107" spans="1:5" ht="38.25">
      <c r="A107" s="35" t="s">
        <v>50</v>
      </c>
      <c r="E107" s="36" t="s">
        <v>191</v>
      </c>
    </row>
    <row r="108" spans="1:5" ht="63.75">
      <c r="A108" s="39" t="s">
        <v>52</v>
      </c>
      <c r="E108" s="38" t="s">
        <v>192</v>
      </c>
    </row>
    <row r="109" spans="1:16" ht="12.75">
      <c r="A109" s="25" t="s">
        <v>45</v>
      </c>
      <c s="29" t="s">
        <v>193</v>
      </c>
      <c s="29" t="s">
        <v>194</v>
      </c>
      <c s="25" t="s">
        <v>61</v>
      </c>
      <c s="30" t="s">
        <v>195</v>
      </c>
      <c s="31" t="s">
        <v>90</v>
      </c>
      <c s="32">
        <v>81.763</v>
      </c>
      <c s="33">
        <v>0</v>
      </c>
      <c s="34">
        <f>ROUND(ROUND(H109,2)*ROUND(G109,3),2)</f>
      </c>
      <c r="O109">
        <f>(I109*21)/100</f>
      </c>
      <c t="s">
        <v>23</v>
      </c>
    </row>
    <row r="110" spans="1:5" ht="63.75">
      <c r="A110" s="35" t="s">
        <v>50</v>
      </c>
      <c r="E110" s="36" t="s">
        <v>196</v>
      </c>
    </row>
    <row r="111" spans="1:5" ht="38.25">
      <c r="A111" s="39" t="s">
        <v>52</v>
      </c>
      <c r="E111" s="38" t="s">
        <v>197</v>
      </c>
    </row>
    <row r="112" spans="1:16" ht="12.75">
      <c r="A112" s="25" t="s">
        <v>45</v>
      </c>
      <c s="29" t="s">
        <v>198</v>
      </c>
      <c s="29" t="s">
        <v>199</v>
      </c>
      <c s="25" t="s">
        <v>61</v>
      </c>
      <c s="30" t="s">
        <v>200</v>
      </c>
      <c s="31" t="s">
        <v>90</v>
      </c>
      <c s="32">
        <v>36.618</v>
      </c>
      <c s="33">
        <v>0</v>
      </c>
      <c s="34">
        <f>ROUND(ROUND(H112,2)*ROUND(G112,3),2)</f>
      </c>
      <c r="O112">
        <f>(I112*21)/100</f>
      </c>
      <c t="s">
        <v>23</v>
      </c>
    </row>
    <row r="113" spans="1:5" ht="63.75">
      <c r="A113" s="35" t="s">
        <v>50</v>
      </c>
      <c r="E113" s="36" t="s">
        <v>201</v>
      </c>
    </row>
    <row r="114" spans="1:5" ht="12.75">
      <c r="A114" s="39" t="s">
        <v>52</v>
      </c>
      <c r="E114" s="38" t="s">
        <v>202</v>
      </c>
    </row>
    <row r="115" spans="1:16" ht="12.75">
      <c r="A115" s="25" t="s">
        <v>45</v>
      </c>
      <c s="29" t="s">
        <v>203</v>
      </c>
      <c s="29" t="s">
        <v>204</v>
      </c>
      <c s="25" t="s">
        <v>61</v>
      </c>
      <c s="30" t="s">
        <v>205</v>
      </c>
      <c s="31" t="s">
        <v>90</v>
      </c>
      <c s="32">
        <v>3318.581</v>
      </c>
      <c s="33">
        <v>0</v>
      </c>
      <c s="34">
        <f>ROUND(ROUND(H115,2)*ROUND(G115,3),2)</f>
      </c>
      <c r="O115">
        <f>(I115*21)/100</f>
      </c>
      <c t="s">
        <v>23</v>
      </c>
    </row>
    <row r="116" spans="1:5" ht="12.75">
      <c r="A116" s="35" t="s">
        <v>50</v>
      </c>
      <c r="E116" s="36" t="s">
        <v>61</v>
      </c>
    </row>
    <row r="117" spans="1:5" ht="76.5">
      <c r="A117" s="39" t="s">
        <v>52</v>
      </c>
      <c r="E117" s="38" t="s">
        <v>206</v>
      </c>
    </row>
    <row r="118" spans="1:16" ht="12.75">
      <c r="A118" s="25" t="s">
        <v>45</v>
      </c>
      <c s="29" t="s">
        <v>207</v>
      </c>
      <c s="29" t="s">
        <v>208</v>
      </c>
      <c s="25" t="s">
        <v>61</v>
      </c>
      <c s="30" t="s">
        <v>209</v>
      </c>
      <c s="31" t="s">
        <v>90</v>
      </c>
      <c s="32">
        <v>409.225</v>
      </c>
      <c s="33">
        <v>0</v>
      </c>
      <c s="34">
        <f>ROUND(ROUND(H118,2)*ROUND(G118,3),2)</f>
      </c>
      <c r="O118">
        <f>(I118*21)/100</f>
      </c>
      <c t="s">
        <v>23</v>
      </c>
    </row>
    <row r="119" spans="1:5" ht="89.25">
      <c r="A119" s="35" t="s">
        <v>50</v>
      </c>
      <c r="E119" s="36" t="s">
        <v>210</v>
      </c>
    </row>
    <row r="120" spans="1:5" ht="12.75">
      <c r="A120" s="39" t="s">
        <v>52</v>
      </c>
      <c r="E120" s="38" t="s">
        <v>61</v>
      </c>
    </row>
    <row r="121" spans="1:16" ht="12.75">
      <c r="A121" s="25" t="s">
        <v>45</v>
      </c>
      <c s="29" t="s">
        <v>211</v>
      </c>
      <c s="29" t="s">
        <v>212</v>
      </c>
      <c s="25" t="s">
        <v>47</v>
      </c>
      <c s="30" t="s">
        <v>213</v>
      </c>
      <c s="31" t="s">
        <v>90</v>
      </c>
      <c s="32">
        <v>28.542</v>
      </c>
      <c s="33">
        <v>0</v>
      </c>
      <c s="34">
        <f>ROUND(ROUND(H121,2)*ROUND(G121,3),2)</f>
      </c>
      <c r="O121">
        <f>(I121*21)/100</f>
      </c>
      <c t="s">
        <v>23</v>
      </c>
    </row>
    <row r="122" spans="1:5" ht="38.25">
      <c r="A122" s="35" t="s">
        <v>50</v>
      </c>
      <c r="E122" s="36" t="s">
        <v>214</v>
      </c>
    </row>
    <row r="123" spans="1:5" ht="38.25">
      <c r="A123" s="39" t="s">
        <v>52</v>
      </c>
      <c r="E123" s="38" t="s">
        <v>215</v>
      </c>
    </row>
    <row r="124" spans="1:16" ht="12.75">
      <c r="A124" s="25" t="s">
        <v>45</v>
      </c>
      <c s="29" t="s">
        <v>216</v>
      </c>
      <c s="29" t="s">
        <v>212</v>
      </c>
      <c s="25" t="s">
        <v>54</v>
      </c>
      <c s="30" t="s">
        <v>213</v>
      </c>
      <c s="31" t="s">
        <v>90</v>
      </c>
      <c s="32">
        <v>71.033</v>
      </c>
      <c s="33">
        <v>0</v>
      </c>
      <c s="34">
        <f>ROUND(ROUND(H124,2)*ROUND(G124,3),2)</f>
      </c>
      <c r="O124">
        <f>(I124*21)/100</f>
      </c>
      <c t="s">
        <v>23</v>
      </c>
    </row>
    <row r="125" spans="1:5" ht="38.25">
      <c r="A125" s="35" t="s">
        <v>50</v>
      </c>
      <c r="E125" s="36" t="s">
        <v>217</v>
      </c>
    </row>
    <row r="126" spans="1:5" ht="38.25">
      <c r="A126" s="39" t="s">
        <v>52</v>
      </c>
      <c r="E126" s="38" t="s">
        <v>218</v>
      </c>
    </row>
    <row r="127" spans="1:16" ht="12.75">
      <c r="A127" s="25" t="s">
        <v>45</v>
      </c>
      <c s="29" t="s">
        <v>219</v>
      </c>
      <c s="29" t="s">
        <v>220</v>
      </c>
      <c s="25" t="s">
        <v>47</v>
      </c>
      <c s="30" t="s">
        <v>221</v>
      </c>
      <c s="31" t="s">
        <v>90</v>
      </c>
      <c s="32">
        <v>72.391</v>
      </c>
      <c s="33">
        <v>0</v>
      </c>
      <c s="34">
        <f>ROUND(ROUND(H127,2)*ROUND(G127,3),2)</f>
      </c>
      <c r="O127">
        <f>(I127*21)/100</f>
      </c>
      <c t="s">
        <v>23</v>
      </c>
    </row>
    <row r="128" spans="1:5" ht="51">
      <c r="A128" s="35" t="s">
        <v>50</v>
      </c>
      <c r="E128" s="36" t="s">
        <v>222</v>
      </c>
    </row>
    <row r="129" spans="1:5" ht="38.25">
      <c r="A129" s="39" t="s">
        <v>52</v>
      </c>
      <c r="E129" s="38" t="s">
        <v>223</v>
      </c>
    </row>
    <row r="130" spans="1:16" ht="12.75">
      <c r="A130" s="25" t="s">
        <v>45</v>
      </c>
      <c s="29" t="s">
        <v>224</v>
      </c>
      <c s="29" t="s">
        <v>220</v>
      </c>
      <c s="25" t="s">
        <v>54</v>
      </c>
      <c s="30" t="s">
        <v>221</v>
      </c>
      <c s="31" t="s">
        <v>90</v>
      </c>
      <c s="32">
        <v>29.337</v>
      </c>
      <c s="33">
        <v>0</v>
      </c>
      <c s="34">
        <f>ROUND(ROUND(H130,2)*ROUND(G130,3),2)</f>
      </c>
      <c r="O130">
        <f>(I130*21)/100</f>
      </c>
      <c t="s">
        <v>23</v>
      </c>
    </row>
    <row r="131" spans="1:5" ht="38.25">
      <c r="A131" s="35" t="s">
        <v>50</v>
      </c>
      <c r="E131" s="36" t="s">
        <v>225</v>
      </c>
    </row>
    <row r="132" spans="1:5" ht="38.25">
      <c r="A132" s="39" t="s">
        <v>52</v>
      </c>
      <c r="E132" s="38" t="s">
        <v>226</v>
      </c>
    </row>
    <row r="133" spans="1:16" ht="12.75">
      <c r="A133" s="25" t="s">
        <v>45</v>
      </c>
      <c s="29" t="s">
        <v>227</v>
      </c>
      <c s="29" t="s">
        <v>228</v>
      </c>
      <c s="25" t="s">
        <v>61</v>
      </c>
      <c s="30" t="s">
        <v>229</v>
      </c>
      <c s="31" t="s">
        <v>68</v>
      </c>
      <c s="32">
        <v>11296.736</v>
      </c>
      <c s="33">
        <v>0</v>
      </c>
      <c s="34">
        <f>ROUND(ROUND(H133,2)*ROUND(G133,3),2)</f>
      </c>
      <c r="O133">
        <f>(I133*21)/100</f>
      </c>
      <c t="s">
        <v>23</v>
      </c>
    </row>
    <row r="134" spans="1:5" ht="25.5">
      <c r="A134" s="35" t="s">
        <v>50</v>
      </c>
      <c r="E134" s="36" t="s">
        <v>230</v>
      </c>
    </row>
    <row r="135" spans="1:5" ht="38.25">
      <c r="A135" s="39" t="s">
        <v>52</v>
      </c>
      <c r="E135" s="38" t="s">
        <v>231</v>
      </c>
    </row>
    <row r="136" spans="1:16" ht="12.75">
      <c r="A136" s="25" t="s">
        <v>45</v>
      </c>
      <c s="29" t="s">
        <v>232</v>
      </c>
      <c s="29" t="s">
        <v>233</v>
      </c>
      <c s="25" t="s">
        <v>61</v>
      </c>
      <c s="30" t="s">
        <v>234</v>
      </c>
      <c s="31" t="s">
        <v>68</v>
      </c>
      <c s="32">
        <v>2779.27</v>
      </c>
      <c s="33">
        <v>0</v>
      </c>
      <c s="34">
        <f>ROUND(ROUND(H136,2)*ROUND(G136,3),2)</f>
      </c>
      <c r="O136">
        <f>(I136*21)/100</f>
      </c>
      <c t="s">
        <v>23</v>
      </c>
    </row>
    <row r="137" spans="1:5" ht="25.5">
      <c r="A137" s="35" t="s">
        <v>50</v>
      </c>
      <c r="E137" s="36" t="s">
        <v>235</v>
      </c>
    </row>
    <row r="138" spans="1:5" ht="25.5">
      <c r="A138" s="39" t="s">
        <v>52</v>
      </c>
      <c r="E138" s="38" t="s">
        <v>236</v>
      </c>
    </row>
    <row r="139" spans="1:16" ht="12.75">
      <c r="A139" s="25" t="s">
        <v>45</v>
      </c>
      <c s="29" t="s">
        <v>237</v>
      </c>
      <c s="29" t="s">
        <v>238</v>
      </c>
      <c s="25" t="s">
        <v>61</v>
      </c>
      <c s="30" t="s">
        <v>239</v>
      </c>
      <c s="31" t="s">
        <v>68</v>
      </c>
      <c s="32">
        <v>2779.27</v>
      </c>
      <c s="33">
        <v>0</v>
      </c>
      <c s="34">
        <f>ROUND(ROUND(H139,2)*ROUND(G139,3),2)</f>
      </c>
      <c r="O139">
        <f>(I139*21)/100</f>
      </c>
      <c t="s">
        <v>23</v>
      </c>
    </row>
    <row r="140" spans="1:5" ht="38.25">
      <c r="A140" s="35" t="s">
        <v>50</v>
      </c>
      <c r="E140" s="36" t="s">
        <v>240</v>
      </c>
    </row>
    <row r="141" spans="1:5" ht="12.75">
      <c r="A141" s="39" t="s">
        <v>52</v>
      </c>
      <c r="E141" s="38" t="s">
        <v>61</v>
      </c>
    </row>
    <row r="142" spans="1:16" ht="12.75">
      <c r="A142" s="25" t="s">
        <v>45</v>
      </c>
      <c s="29" t="s">
        <v>241</v>
      </c>
      <c s="29" t="s">
        <v>242</v>
      </c>
      <c s="25" t="s">
        <v>61</v>
      </c>
      <c s="30" t="s">
        <v>243</v>
      </c>
      <c s="31" t="s">
        <v>68</v>
      </c>
      <c s="32">
        <v>207</v>
      </c>
      <c s="33">
        <v>0</v>
      </c>
      <c s="34">
        <f>ROUND(ROUND(H142,2)*ROUND(G142,3),2)</f>
      </c>
      <c r="O142">
        <f>(I142*21)/100</f>
      </c>
      <c t="s">
        <v>23</v>
      </c>
    </row>
    <row r="143" spans="1:5" ht="51">
      <c r="A143" s="35" t="s">
        <v>50</v>
      </c>
      <c r="E143" s="36" t="s">
        <v>244</v>
      </c>
    </row>
    <row r="144" spans="1:5" ht="12.75">
      <c r="A144" s="39" t="s">
        <v>52</v>
      </c>
      <c r="E144" s="38" t="s">
        <v>61</v>
      </c>
    </row>
    <row r="145" spans="1:16" ht="12.75">
      <c r="A145" s="25" t="s">
        <v>45</v>
      </c>
      <c s="29" t="s">
        <v>245</v>
      </c>
      <c s="29" t="s">
        <v>246</v>
      </c>
      <c s="25" t="s">
        <v>61</v>
      </c>
      <c s="30" t="s">
        <v>247</v>
      </c>
      <c s="31" t="s">
        <v>68</v>
      </c>
      <c s="32">
        <v>2779.27</v>
      </c>
      <c s="33">
        <v>0</v>
      </c>
      <c s="34">
        <f>ROUND(ROUND(H145,2)*ROUND(G145,3),2)</f>
      </c>
      <c r="O145">
        <f>(I145*21)/100</f>
      </c>
      <c t="s">
        <v>23</v>
      </c>
    </row>
    <row r="146" spans="1:5" ht="12.75">
      <c r="A146" s="35" t="s">
        <v>50</v>
      </c>
      <c r="E146" s="36" t="s">
        <v>61</v>
      </c>
    </row>
    <row r="147" spans="1:5" ht="12.75">
      <c r="A147" s="39" t="s">
        <v>52</v>
      </c>
      <c r="E147" s="38" t="s">
        <v>248</v>
      </c>
    </row>
    <row r="148" spans="1:16" ht="12.75">
      <c r="A148" s="25" t="s">
        <v>45</v>
      </c>
      <c s="29" t="s">
        <v>249</v>
      </c>
      <c s="29" t="s">
        <v>250</v>
      </c>
      <c s="25" t="s">
        <v>61</v>
      </c>
      <c s="30" t="s">
        <v>251</v>
      </c>
      <c s="31" t="s">
        <v>68</v>
      </c>
      <c s="32">
        <v>207</v>
      </c>
      <c s="33">
        <v>0</v>
      </c>
      <c s="34">
        <f>ROUND(ROUND(H148,2)*ROUND(G148,3),2)</f>
      </c>
      <c r="O148">
        <f>(I148*21)/100</f>
      </c>
      <c t="s">
        <v>23</v>
      </c>
    </row>
    <row r="149" spans="1:5" ht="12.75">
      <c r="A149" s="35" t="s">
        <v>50</v>
      </c>
      <c r="E149" s="36" t="s">
        <v>61</v>
      </c>
    </row>
    <row r="150" spans="1:5" ht="12.75">
      <c r="A150" s="39" t="s">
        <v>52</v>
      </c>
      <c r="E150" s="38" t="s">
        <v>252</v>
      </c>
    </row>
    <row r="151" spans="1:16" ht="12.75">
      <c r="A151" s="25" t="s">
        <v>45</v>
      </c>
      <c s="29" t="s">
        <v>253</v>
      </c>
      <c s="29" t="s">
        <v>254</v>
      </c>
      <c s="25" t="s">
        <v>61</v>
      </c>
      <c s="30" t="s">
        <v>255</v>
      </c>
      <c s="31" t="s">
        <v>68</v>
      </c>
      <c s="32">
        <v>2986.27</v>
      </c>
      <c s="33">
        <v>0</v>
      </c>
      <c s="34">
        <f>ROUND(ROUND(H151,2)*ROUND(G151,3),2)</f>
      </c>
      <c r="O151">
        <f>(I151*21)/100</f>
      </c>
      <c t="s">
        <v>23</v>
      </c>
    </row>
    <row r="152" spans="1:5" ht="12.75">
      <c r="A152" s="35" t="s">
        <v>50</v>
      </c>
      <c r="E152" s="36" t="s">
        <v>61</v>
      </c>
    </row>
    <row r="153" spans="1:5" ht="25.5">
      <c r="A153" s="37" t="s">
        <v>52</v>
      </c>
      <c r="E153" s="38" t="s">
        <v>256</v>
      </c>
    </row>
    <row r="154" spans="1:18" ht="12.75" customHeight="1">
      <c r="A154" s="6" t="s">
        <v>43</v>
      </c>
      <c s="6"/>
      <c s="41" t="s">
        <v>23</v>
      </c>
      <c s="6"/>
      <c s="27" t="s">
        <v>257</v>
      </c>
      <c s="6"/>
      <c s="6"/>
      <c s="6"/>
      <c s="42">
        <f>0+Q154</f>
      </c>
      <c r="O154">
        <f>0+R154</f>
      </c>
      <c r="Q154">
        <f>0+I155+I158+I161+I164+I167+I170+I173</f>
      </c>
      <c>
        <f>0+O155+O158+O161+O164+O167+O170+O173</f>
      </c>
    </row>
    <row r="155" spans="1:16" ht="12.75">
      <c r="A155" s="25" t="s">
        <v>45</v>
      </c>
      <c s="29" t="s">
        <v>258</v>
      </c>
      <c s="29" t="s">
        <v>259</v>
      </c>
      <c s="25" t="s">
        <v>61</v>
      </c>
      <c s="30" t="s">
        <v>260</v>
      </c>
      <c s="31" t="s">
        <v>90</v>
      </c>
      <c s="32">
        <v>4490.054</v>
      </c>
      <c s="33">
        <v>0</v>
      </c>
      <c s="34">
        <f>ROUND(ROUND(H155,2)*ROUND(G155,3),2)</f>
      </c>
      <c r="O155">
        <f>(I155*21)/100</f>
      </c>
      <c t="s">
        <v>23</v>
      </c>
    </row>
    <row r="156" spans="1:5" ht="25.5">
      <c r="A156" s="35" t="s">
        <v>50</v>
      </c>
      <c r="E156" s="36" t="s">
        <v>230</v>
      </c>
    </row>
    <row r="157" spans="1:5" ht="25.5">
      <c r="A157" s="39" t="s">
        <v>52</v>
      </c>
      <c r="E157" s="38" t="s">
        <v>261</v>
      </c>
    </row>
    <row r="158" spans="1:16" ht="12.75">
      <c r="A158" s="25" t="s">
        <v>45</v>
      </c>
      <c s="29" t="s">
        <v>262</v>
      </c>
      <c s="29" t="s">
        <v>263</v>
      </c>
      <c s="25" t="s">
        <v>61</v>
      </c>
      <c s="30" t="s">
        <v>264</v>
      </c>
      <c s="31" t="s">
        <v>68</v>
      </c>
      <c s="32">
        <v>394.843</v>
      </c>
      <c s="33">
        <v>0</v>
      </c>
      <c s="34">
        <f>ROUND(ROUND(H158,2)*ROUND(G158,3),2)</f>
      </c>
      <c r="O158">
        <f>(I158*21)/100</f>
      </c>
      <c t="s">
        <v>23</v>
      </c>
    </row>
    <row r="159" spans="1:5" ht="51">
      <c r="A159" s="35" t="s">
        <v>50</v>
      </c>
      <c r="E159" s="36" t="s">
        <v>265</v>
      </c>
    </row>
    <row r="160" spans="1:5" ht="38.25">
      <c r="A160" s="39" t="s">
        <v>52</v>
      </c>
      <c r="E160" s="38" t="s">
        <v>266</v>
      </c>
    </row>
    <row r="161" spans="1:16" ht="12.75">
      <c r="A161" s="25" t="s">
        <v>45</v>
      </c>
      <c s="29" t="s">
        <v>267</v>
      </c>
      <c s="29" t="s">
        <v>268</v>
      </c>
      <c s="25" t="s">
        <v>61</v>
      </c>
      <c s="30" t="s">
        <v>269</v>
      </c>
      <c s="31" t="s">
        <v>68</v>
      </c>
      <c s="32">
        <v>94.5</v>
      </c>
      <c s="33">
        <v>0</v>
      </c>
      <c s="34">
        <f>ROUND(ROUND(H161,2)*ROUND(G161,3),2)</f>
      </c>
      <c r="O161">
        <f>(I161*21)/100</f>
      </c>
      <c t="s">
        <v>23</v>
      </c>
    </row>
    <row r="162" spans="1:5" ht="38.25">
      <c r="A162" s="35" t="s">
        <v>50</v>
      </c>
      <c r="E162" s="36" t="s">
        <v>270</v>
      </c>
    </row>
    <row r="163" spans="1:5" ht="12.75">
      <c r="A163" s="39" t="s">
        <v>52</v>
      </c>
      <c r="E163" s="38" t="s">
        <v>61</v>
      </c>
    </row>
    <row r="164" spans="1:16" ht="12.75">
      <c r="A164" s="25" t="s">
        <v>45</v>
      </c>
      <c s="29" t="s">
        <v>271</v>
      </c>
      <c s="29" t="s">
        <v>272</v>
      </c>
      <c s="25" t="s">
        <v>61</v>
      </c>
      <c s="30" t="s">
        <v>273</v>
      </c>
      <c s="31" t="s">
        <v>68</v>
      </c>
      <c s="32">
        <v>11225.136</v>
      </c>
      <c s="33">
        <v>0</v>
      </c>
      <c s="34">
        <f>ROUND(ROUND(H164,2)*ROUND(G164,3),2)</f>
      </c>
      <c r="O164">
        <f>(I164*21)/100</f>
      </c>
      <c t="s">
        <v>23</v>
      </c>
    </row>
    <row r="165" spans="1:5" ht="63.75">
      <c r="A165" s="35" t="s">
        <v>50</v>
      </c>
      <c r="E165" s="36" t="s">
        <v>274</v>
      </c>
    </row>
    <row r="166" spans="1:5" ht="12.75">
      <c r="A166" s="39" t="s">
        <v>52</v>
      </c>
      <c r="E166" s="38" t="s">
        <v>275</v>
      </c>
    </row>
    <row r="167" spans="1:16" ht="12.75">
      <c r="A167" s="25" t="s">
        <v>45</v>
      </c>
      <c s="29" t="s">
        <v>276</v>
      </c>
      <c s="29" t="s">
        <v>277</v>
      </c>
      <c s="25" t="s">
        <v>61</v>
      </c>
      <c s="30" t="s">
        <v>278</v>
      </c>
      <c s="31" t="s">
        <v>68</v>
      </c>
      <c s="32">
        <v>836.625</v>
      </c>
      <c s="33">
        <v>0</v>
      </c>
      <c s="34">
        <f>ROUND(ROUND(H167,2)*ROUND(G167,3),2)</f>
      </c>
      <c r="O167">
        <f>(I167*21)/100</f>
      </c>
      <c t="s">
        <v>23</v>
      </c>
    </row>
    <row r="168" spans="1:5" ht="38.25">
      <c r="A168" s="35" t="s">
        <v>50</v>
      </c>
      <c r="E168" s="36" t="s">
        <v>279</v>
      </c>
    </row>
    <row r="169" spans="1:5" ht="12.75">
      <c r="A169" s="39" t="s">
        <v>52</v>
      </c>
      <c r="E169" s="38" t="s">
        <v>61</v>
      </c>
    </row>
    <row r="170" spans="1:16" ht="12.75">
      <c r="A170" s="25" t="s">
        <v>45</v>
      </c>
      <c s="29" t="s">
        <v>280</v>
      </c>
      <c s="29" t="s">
        <v>281</v>
      </c>
      <c s="25" t="s">
        <v>61</v>
      </c>
      <c s="30" t="s">
        <v>282</v>
      </c>
      <c s="31" t="s">
        <v>90</v>
      </c>
      <c s="32">
        <v>22.988</v>
      </c>
      <c s="33">
        <v>0</v>
      </c>
      <c s="34">
        <f>ROUND(ROUND(H170,2)*ROUND(G170,3),2)</f>
      </c>
      <c r="O170">
        <f>(I170*21)/100</f>
      </c>
      <c t="s">
        <v>23</v>
      </c>
    </row>
    <row r="171" spans="1:5" ht="63.75">
      <c r="A171" s="35" t="s">
        <v>50</v>
      </c>
      <c r="E171" s="36" t="s">
        <v>283</v>
      </c>
    </row>
    <row r="172" spans="1:5" ht="38.25">
      <c r="A172" s="39" t="s">
        <v>52</v>
      </c>
      <c r="E172" s="38" t="s">
        <v>284</v>
      </c>
    </row>
    <row r="173" spans="1:16" ht="12.75">
      <c r="A173" s="25" t="s">
        <v>45</v>
      </c>
      <c s="29" t="s">
        <v>285</v>
      </c>
      <c s="29" t="s">
        <v>286</v>
      </c>
      <c s="25" t="s">
        <v>61</v>
      </c>
      <c s="30" t="s">
        <v>287</v>
      </c>
      <c s="31" t="s">
        <v>49</v>
      </c>
      <c s="32">
        <v>2.299</v>
      </c>
      <c s="33">
        <v>0</v>
      </c>
      <c s="34">
        <f>ROUND(ROUND(H173,2)*ROUND(G173,3),2)</f>
      </c>
      <c r="O173">
        <f>(I173*21)/100</f>
      </c>
      <c t="s">
        <v>23</v>
      </c>
    </row>
    <row r="174" spans="1:5" ht="38.25">
      <c r="A174" s="35" t="s">
        <v>50</v>
      </c>
      <c r="E174" s="36" t="s">
        <v>288</v>
      </c>
    </row>
    <row r="175" spans="1:5" ht="38.25">
      <c r="A175" s="37" t="s">
        <v>52</v>
      </c>
      <c r="E175" s="38" t="s">
        <v>289</v>
      </c>
    </row>
    <row r="176" spans="1:18" ht="12.75" customHeight="1">
      <c r="A176" s="6" t="s">
        <v>43</v>
      </c>
      <c s="6"/>
      <c s="41" t="s">
        <v>22</v>
      </c>
      <c s="6"/>
      <c s="27" t="s">
        <v>290</v>
      </c>
      <c s="6"/>
      <c s="6"/>
      <c s="6"/>
      <c s="42">
        <f>0+Q176</f>
      </c>
      <c r="O176">
        <f>0+R176</f>
      </c>
      <c r="Q176">
        <f>0+I177+I180+I183</f>
      </c>
      <c>
        <f>0+O177+O180+O183</f>
      </c>
    </row>
    <row r="177" spans="1:16" ht="12.75">
      <c r="A177" s="25" t="s">
        <v>45</v>
      </c>
      <c s="29" t="s">
        <v>291</v>
      </c>
      <c s="29" t="s">
        <v>292</v>
      </c>
      <c s="25" t="s">
        <v>61</v>
      </c>
      <c s="30" t="s">
        <v>293</v>
      </c>
      <c s="31" t="s">
        <v>90</v>
      </c>
      <c s="32">
        <v>3.596</v>
      </c>
      <c s="33">
        <v>0</v>
      </c>
      <c s="34">
        <f>ROUND(ROUND(H177,2)*ROUND(G177,3),2)</f>
      </c>
      <c r="O177">
        <f>(I177*21)/100</f>
      </c>
      <c t="s">
        <v>23</v>
      </c>
    </row>
    <row r="178" spans="1:5" ht="51">
      <c r="A178" s="35" t="s">
        <v>50</v>
      </c>
      <c r="E178" s="36" t="s">
        <v>294</v>
      </c>
    </row>
    <row r="179" spans="1:5" ht="38.25">
      <c r="A179" s="39" t="s">
        <v>52</v>
      </c>
      <c r="E179" s="38" t="s">
        <v>295</v>
      </c>
    </row>
    <row r="180" spans="1:16" ht="12.75">
      <c r="A180" s="25" t="s">
        <v>45</v>
      </c>
      <c s="29" t="s">
        <v>296</v>
      </c>
      <c s="29" t="s">
        <v>297</v>
      </c>
      <c s="25" t="s">
        <v>61</v>
      </c>
      <c s="30" t="s">
        <v>298</v>
      </c>
      <c s="31" t="s">
        <v>76</v>
      </c>
      <c s="32">
        <v>4</v>
      </c>
      <c s="33">
        <v>0</v>
      </c>
      <c s="34">
        <f>ROUND(ROUND(H180,2)*ROUND(G180,3),2)</f>
      </c>
      <c r="O180">
        <f>(I180*21)/100</f>
      </c>
      <c t="s">
        <v>23</v>
      </c>
    </row>
    <row r="181" spans="1:5" ht="76.5">
      <c r="A181" s="35" t="s">
        <v>50</v>
      </c>
      <c r="E181" s="36" t="s">
        <v>299</v>
      </c>
    </row>
    <row r="182" spans="1:5" ht="12.75">
      <c r="A182" s="39" t="s">
        <v>52</v>
      </c>
      <c r="E182" s="38" t="s">
        <v>61</v>
      </c>
    </row>
    <row r="183" spans="1:16" ht="25.5">
      <c r="A183" s="25" t="s">
        <v>45</v>
      </c>
      <c s="29" t="s">
        <v>300</v>
      </c>
      <c s="29" t="s">
        <v>301</v>
      </c>
      <c s="25" t="s">
        <v>61</v>
      </c>
      <c s="30" t="s">
        <v>302</v>
      </c>
      <c s="31" t="s">
        <v>68</v>
      </c>
      <c s="32">
        <v>207</v>
      </c>
      <c s="33">
        <v>0</v>
      </c>
      <c s="34">
        <f>ROUND(ROUND(H183,2)*ROUND(G183,3),2)</f>
      </c>
      <c r="O183">
        <f>(I183*21)/100</f>
      </c>
      <c t="s">
        <v>23</v>
      </c>
    </row>
    <row r="184" spans="1:5" ht="102">
      <c r="A184" s="35" t="s">
        <v>50</v>
      </c>
      <c r="E184" s="36" t="s">
        <v>303</v>
      </c>
    </row>
    <row r="185" spans="1:5" ht="12.75">
      <c r="A185" s="37" t="s">
        <v>52</v>
      </c>
      <c r="E185" s="38" t="s">
        <v>61</v>
      </c>
    </row>
    <row r="186" spans="1:18" ht="12.75" customHeight="1">
      <c r="A186" s="6" t="s">
        <v>43</v>
      </c>
      <c s="6"/>
      <c s="41" t="s">
        <v>33</v>
      </c>
      <c s="6"/>
      <c s="27" t="s">
        <v>304</v>
      </c>
      <c s="6"/>
      <c s="6"/>
      <c s="6"/>
      <c s="42">
        <f>0+Q186</f>
      </c>
      <c r="O186">
        <f>0+R186</f>
      </c>
      <c r="Q186">
        <f>0+I187+I190+I193+I196+I199+I202+I205+I208</f>
      </c>
      <c>
        <f>0+O187+O190+O193+O196+O199+O202+O205+O208</f>
      </c>
    </row>
    <row r="187" spans="1:16" ht="12.75">
      <c r="A187" s="25" t="s">
        <v>45</v>
      </c>
      <c s="29" t="s">
        <v>305</v>
      </c>
      <c s="29" t="s">
        <v>306</v>
      </c>
      <c s="25" t="s">
        <v>61</v>
      </c>
      <c s="30" t="s">
        <v>307</v>
      </c>
      <c s="31" t="s">
        <v>90</v>
      </c>
      <c s="32">
        <v>5.321</v>
      </c>
      <c s="33">
        <v>0</v>
      </c>
      <c s="34">
        <f>ROUND(ROUND(H187,2)*ROUND(G187,3),2)</f>
      </c>
      <c r="O187">
        <f>(I187*21)/100</f>
      </c>
      <c t="s">
        <v>23</v>
      </c>
    </row>
    <row r="188" spans="1:5" ht="38.25">
      <c r="A188" s="35" t="s">
        <v>50</v>
      </c>
      <c r="E188" s="36" t="s">
        <v>308</v>
      </c>
    </row>
    <row r="189" spans="1:5" ht="38.25">
      <c r="A189" s="39" t="s">
        <v>52</v>
      </c>
      <c r="E189" s="38" t="s">
        <v>309</v>
      </c>
    </row>
    <row r="190" spans="1:16" ht="12.75">
      <c r="A190" s="25" t="s">
        <v>45</v>
      </c>
      <c s="29" t="s">
        <v>310</v>
      </c>
      <c s="29" t="s">
        <v>311</v>
      </c>
      <c s="25" t="s">
        <v>61</v>
      </c>
      <c s="30" t="s">
        <v>312</v>
      </c>
      <c s="31" t="s">
        <v>90</v>
      </c>
      <c s="32">
        <v>13.515</v>
      </c>
      <c s="33">
        <v>0</v>
      </c>
      <c s="34">
        <f>ROUND(ROUND(H190,2)*ROUND(G190,3),2)</f>
      </c>
      <c r="O190">
        <f>(I190*21)/100</f>
      </c>
      <c t="s">
        <v>23</v>
      </c>
    </row>
    <row r="191" spans="1:5" ht="12.75">
      <c r="A191" s="35" t="s">
        <v>50</v>
      </c>
      <c r="E191" s="36" t="s">
        <v>61</v>
      </c>
    </row>
    <row r="192" spans="1:5" ht="242.25">
      <c r="A192" s="39" t="s">
        <v>52</v>
      </c>
      <c r="E192" s="38" t="s">
        <v>313</v>
      </c>
    </row>
    <row r="193" spans="1:16" ht="12.75">
      <c r="A193" s="25" t="s">
        <v>45</v>
      </c>
      <c s="29" t="s">
        <v>314</v>
      </c>
      <c s="29" t="s">
        <v>315</v>
      </c>
      <c s="25" t="s">
        <v>61</v>
      </c>
      <c s="30" t="s">
        <v>316</v>
      </c>
      <c s="31" t="s">
        <v>90</v>
      </c>
      <c s="32">
        <v>281.486</v>
      </c>
      <c s="33">
        <v>0</v>
      </c>
      <c s="34">
        <f>ROUND(ROUND(H193,2)*ROUND(G193,3),2)</f>
      </c>
      <c r="O193">
        <f>(I193*21)/100</f>
      </c>
      <c t="s">
        <v>23</v>
      </c>
    </row>
    <row r="194" spans="1:5" ht="38.25">
      <c r="A194" s="35" t="s">
        <v>50</v>
      </c>
      <c r="E194" s="36" t="s">
        <v>317</v>
      </c>
    </row>
    <row r="195" spans="1:5" ht="12.75">
      <c r="A195" s="39" t="s">
        <v>52</v>
      </c>
      <c r="E195" s="38" t="s">
        <v>61</v>
      </c>
    </row>
    <row r="196" spans="1:16" ht="12.75">
      <c r="A196" s="25" t="s">
        <v>45</v>
      </c>
      <c s="29" t="s">
        <v>318</v>
      </c>
      <c s="29" t="s">
        <v>319</v>
      </c>
      <c s="25" t="s">
        <v>61</v>
      </c>
      <c s="30" t="s">
        <v>320</v>
      </c>
      <c s="31" t="s">
        <v>90</v>
      </c>
      <c s="32">
        <v>19.166</v>
      </c>
      <c s="33">
        <v>0</v>
      </c>
      <c s="34">
        <f>ROUND(ROUND(H196,2)*ROUND(G196,3),2)</f>
      </c>
      <c r="O196">
        <f>(I196*21)/100</f>
      </c>
      <c t="s">
        <v>23</v>
      </c>
    </row>
    <row r="197" spans="1:5" ht="12.75">
      <c r="A197" s="35" t="s">
        <v>50</v>
      </c>
      <c r="E197" s="36" t="s">
        <v>61</v>
      </c>
    </row>
    <row r="198" spans="1:5" ht="229.5">
      <c r="A198" s="39" t="s">
        <v>52</v>
      </c>
      <c r="E198" s="38" t="s">
        <v>321</v>
      </c>
    </row>
    <row r="199" spans="1:16" ht="12.75">
      <c r="A199" s="25" t="s">
        <v>45</v>
      </c>
      <c s="29" t="s">
        <v>322</v>
      </c>
      <c s="29" t="s">
        <v>323</v>
      </c>
      <c s="25" t="s">
        <v>61</v>
      </c>
      <c s="30" t="s">
        <v>324</v>
      </c>
      <c s="31" t="s">
        <v>90</v>
      </c>
      <c s="32">
        <v>414</v>
      </c>
      <c s="33">
        <v>0</v>
      </c>
      <c s="34">
        <f>ROUND(ROUND(H199,2)*ROUND(G199,3),2)</f>
      </c>
      <c r="O199">
        <f>(I199*21)/100</f>
      </c>
      <c t="s">
        <v>23</v>
      </c>
    </row>
    <row r="200" spans="1:5" ht="38.25">
      <c r="A200" s="35" t="s">
        <v>50</v>
      </c>
      <c r="E200" s="36" t="s">
        <v>325</v>
      </c>
    </row>
    <row r="201" spans="1:5" ht="12.75">
      <c r="A201" s="39" t="s">
        <v>52</v>
      </c>
      <c r="E201" s="38" t="s">
        <v>61</v>
      </c>
    </row>
    <row r="202" spans="1:16" ht="12.75">
      <c r="A202" s="25" t="s">
        <v>45</v>
      </c>
      <c s="29" t="s">
        <v>326</v>
      </c>
      <c s="29" t="s">
        <v>327</v>
      </c>
      <c s="25" t="s">
        <v>61</v>
      </c>
      <c s="30" t="s">
        <v>328</v>
      </c>
      <c s="31" t="s">
        <v>90</v>
      </c>
      <c s="32">
        <v>14.643</v>
      </c>
      <c s="33">
        <v>0</v>
      </c>
      <c s="34">
        <f>ROUND(ROUND(H202,2)*ROUND(G202,3),2)</f>
      </c>
      <c r="O202">
        <f>(I202*21)/100</f>
      </c>
      <c t="s">
        <v>23</v>
      </c>
    </row>
    <row r="203" spans="1:5" ht="12.75">
      <c r="A203" s="35" t="s">
        <v>50</v>
      </c>
      <c r="E203" s="36" t="s">
        <v>329</v>
      </c>
    </row>
    <row r="204" spans="1:5" ht="153">
      <c r="A204" s="39" t="s">
        <v>52</v>
      </c>
      <c r="E204" s="38" t="s">
        <v>330</v>
      </c>
    </row>
    <row r="205" spans="1:16" ht="12.75">
      <c r="A205" s="25" t="s">
        <v>45</v>
      </c>
      <c s="29" t="s">
        <v>331</v>
      </c>
      <c s="29" t="s">
        <v>332</v>
      </c>
      <c s="25" t="s">
        <v>61</v>
      </c>
      <c s="30" t="s">
        <v>333</v>
      </c>
      <c s="31" t="s">
        <v>90</v>
      </c>
      <c s="32">
        <v>2.1</v>
      </c>
      <c s="33">
        <v>0</v>
      </c>
      <c s="34">
        <f>ROUND(ROUND(H205,2)*ROUND(G205,3),2)</f>
      </c>
      <c r="O205">
        <f>(I205*21)/100</f>
      </c>
      <c t="s">
        <v>23</v>
      </c>
    </row>
    <row r="206" spans="1:5" ht="63.75">
      <c r="A206" s="35" t="s">
        <v>50</v>
      </c>
      <c r="E206" s="36" t="s">
        <v>334</v>
      </c>
    </row>
    <row r="207" spans="1:5" ht="12.75">
      <c r="A207" s="39" t="s">
        <v>52</v>
      </c>
      <c r="E207" s="38" t="s">
        <v>335</v>
      </c>
    </row>
    <row r="208" spans="1:16" ht="12.75">
      <c r="A208" s="25" t="s">
        <v>45</v>
      </c>
      <c s="29" t="s">
        <v>336</v>
      </c>
      <c s="29" t="s">
        <v>337</v>
      </c>
      <c s="25" t="s">
        <v>61</v>
      </c>
      <c s="30" t="s">
        <v>338</v>
      </c>
      <c s="31" t="s">
        <v>90</v>
      </c>
      <c s="32">
        <v>5.3</v>
      </c>
      <c s="33">
        <v>0</v>
      </c>
      <c s="34">
        <f>ROUND(ROUND(H208,2)*ROUND(G208,3),2)</f>
      </c>
      <c r="O208">
        <f>(I208*21)/100</f>
      </c>
      <c t="s">
        <v>23</v>
      </c>
    </row>
    <row r="209" spans="1:5" ht="12.75">
      <c r="A209" s="35" t="s">
        <v>50</v>
      </c>
      <c r="E209" s="36" t="s">
        <v>339</v>
      </c>
    </row>
    <row r="210" spans="1:5" ht="12.75">
      <c r="A210" s="37" t="s">
        <v>52</v>
      </c>
      <c r="E210" s="38" t="s">
        <v>340</v>
      </c>
    </row>
    <row r="211" spans="1:18" ht="12.75" customHeight="1">
      <c r="A211" s="6" t="s">
        <v>43</v>
      </c>
      <c s="6"/>
      <c s="41" t="s">
        <v>35</v>
      </c>
      <c s="6"/>
      <c s="27" t="s">
        <v>341</v>
      </c>
      <c s="6"/>
      <c s="6"/>
      <c s="6"/>
      <c s="42">
        <f>0+Q211</f>
      </c>
      <c r="O211">
        <f>0+R211</f>
      </c>
      <c r="Q211">
        <f>0+I212+I215+I218+I221+I224+I227+I230+I233+I236+I239+I242+I245+I248+I251+I254+I257+I260+I263</f>
      </c>
      <c>
        <f>0+O212+O215+O218+O221+O224+O227+O230+O233+O236+O239+O242+O245+O248+O251+O254+O257+O260+O263</f>
      </c>
    </row>
    <row r="212" spans="1:16" ht="12.75">
      <c r="A212" s="25" t="s">
        <v>45</v>
      </c>
      <c s="29" t="s">
        <v>342</v>
      </c>
      <c s="29" t="s">
        <v>343</v>
      </c>
      <c s="25" t="s">
        <v>61</v>
      </c>
      <c s="30" t="s">
        <v>344</v>
      </c>
      <c s="31" t="s">
        <v>68</v>
      </c>
      <c s="32">
        <v>1311.2</v>
      </c>
      <c s="33">
        <v>0</v>
      </c>
      <c s="34">
        <f>ROUND(ROUND(H212,2)*ROUND(G212,3),2)</f>
      </c>
      <c r="O212">
        <f>(I212*21)/100</f>
      </c>
      <c t="s">
        <v>23</v>
      </c>
    </row>
    <row r="213" spans="1:5" ht="38.25">
      <c r="A213" s="35" t="s">
        <v>50</v>
      </c>
      <c r="E213" s="36" t="s">
        <v>345</v>
      </c>
    </row>
    <row r="214" spans="1:5" ht="63.75">
      <c r="A214" s="39" t="s">
        <v>52</v>
      </c>
      <c r="E214" s="38" t="s">
        <v>346</v>
      </c>
    </row>
    <row r="215" spans="1:16" ht="12.75">
      <c r="A215" s="25" t="s">
        <v>45</v>
      </c>
      <c s="29" t="s">
        <v>347</v>
      </c>
      <c s="29" t="s">
        <v>348</v>
      </c>
      <c s="25" t="s">
        <v>61</v>
      </c>
      <c s="30" t="s">
        <v>349</v>
      </c>
      <c s="31" t="s">
        <v>68</v>
      </c>
      <c s="32">
        <v>9390.3</v>
      </c>
      <c s="33">
        <v>0</v>
      </c>
      <c s="34">
        <f>ROUND(ROUND(H215,2)*ROUND(G215,3),2)</f>
      </c>
      <c r="O215">
        <f>(I215*21)/100</f>
      </c>
      <c t="s">
        <v>23</v>
      </c>
    </row>
    <row r="216" spans="1:5" ht="38.25">
      <c r="A216" s="35" t="s">
        <v>50</v>
      </c>
      <c r="E216" s="36" t="s">
        <v>350</v>
      </c>
    </row>
    <row r="217" spans="1:5" ht="38.25">
      <c r="A217" s="39" t="s">
        <v>52</v>
      </c>
      <c r="E217" s="38" t="s">
        <v>351</v>
      </c>
    </row>
    <row r="218" spans="1:16" ht="12.75">
      <c r="A218" s="25" t="s">
        <v>45</v>
      </c>
      <c s="29" t="s">
        <v>352</v>
      </c>
      <c s="29" t="s">
        <v>353</v>
      </c>
      <c s="25" t="s">
        <v>61</v>
      </c>
      <c s="30" t="s">
        <v>354</v>
      </c>
      <c s="31" t="s">
        <v>68</v>
      </c>
      <c s="32">
        <v>343.2</v>
      </c>
      <c s="33">
        <v>0</v>
      </c>
      <c s="34">
        <f>ROUND(ROUND(H218,2)*ROUND(G218,3),2)</f>
      </c>
      <c r="O218">
        <f>(I218*21)/100</f>
      </c>
      <c t="s">
        <v>23</v>
      </c>
    </row>
    <row r="219" spans="1:5" ht="76.5">
      <c r="A219" s="35" t="s">
        <v>50</v>
      </c>
      <c r="E219" s="36" t="s">
        <v>355</v>
      </c>
    </row>
    <row r="220" spans="1:5" ht="12.75">
      <c r="A220" s="39" t="s">
        <v>52</v>
      </c>
      <c r="E220" s="38" t="s">
        <v>61</v>
      </c>
    </row>
    <row r="221" spans="1:16" ht="12.75">
      <c r="A221" s="25" t="s">
        <v>45</v>
      </c>
      <c s="29" t="s">
        <v>356</v>
      </c>
      <c s="29" t="s">
        <v>357</v>
      </c>
      <c s="25" t="s">
        <v>47</v>
      </c>
      <c s="30" t="s">
        <v>358</v>
      </c>
      <c s="31" t="s">
        <v>68</v>
      </c>
      <c s="32">
        <v>3588.5</v>
      </c>
      <c s="33">
        <v>0</v>
      </c>
      <c s="34">
        <f>ROUND(ROUND(H221,2)*ROUND(G221,3),2)</f>
      </c>
      <c r="O221">
        <f>(I221*21)/100</f>
      </c>
      <c t="s">
        <v>23</v>
      </c>
    </row>
    <row r="222" spans="1:5" ht="114.75">
      <c r="A222" s="35" t="s">
        <v>50</v>
      </c>
      <c r="E222" s="36" t="s">
        <v>359</v>
      </c>
    </row>
    <row r="223" spans="1:5" ht="12.75">
      <c r="A223" s="39" t="s">
        <v>52</v>
      </c>
      <c r="E223" s="38" t="s">
        <v>360</v>
      </c>
    </row>
    <row r="224" spans="1:16" ht="12.75">
      <c r="A224" s="25" t="s">
        <v>45</v>
      </c>
      <c s="29" t="s">
        <v>361</v>
      </c>
      <c s="29" t="s">
        <v>357</v>
      </c>
      <c s="25" t="s">
        <v>54</v>
      </c>
      <c s="30" t="s">
        <v>358</v>
      </c>
      <c s="31" t="s">
        <v>68</v>
      </c>
      <c s="32">
        <v>5867.4</v>
      </c>
      <c s="33">
        <v>0</v>
      </c>
      <c s="34">
        <f>ROUND(ROUND(H224,2)*ROUND(G224,3),2)</f>
      </c>
      <c r="O224">
        <f>(I224*21)/100</f>
      </c>
      <c t="s">
        <v>23</v>
      </c>
    </row>
    <row r="225" spans="1:5" ht="127.5">
      <c r="A225" s="35" t="s">
        <v>50</v>
      </c>
      <c r="E225" s="36" t="s">
        <v>362</v>
      </c>
    </row>
    <row r="226" spans="1:5" ht="12.75">
      <c r="A226" s="39" t="s">
        <v>52</v>
      </c>
      <c r="E226" s="38" t="s">
        <v>363</v>
      </c>
    </row>
    <row r="227" spans="1:16" ht="12.75">
      <c r="A227" s="25" t="s">
        <v>45</v>
      </c>
      <c s="29" t="s">
        <v>364</v>
      </c>
      <c s="29" t="s">
        <v>365</v>
      </c>
      <c s="25" t="s">
        <v>47</v>
      </c>
      <c s="30" t="s">
        <v>366</v>
      </c>
      <c s="31" t="s">
        <v>68</v>
      </c>
      <c s="32">
        <v>9455.9</v>
      </c>
      <c s="33">
        <v>0</v>
      </c>
      <c s="34">
        <f>ROUND(ROUND(H227,2)*ROUND(G227,3),2)</f>
      </c>
      <c r="O227">
        <f>(I227*21)/100</f>
      </c>
      <c t="s">
        <v>23</v>
      </c>
    </row>
    <row r="228" spans="1:5" ht="51">
      <c r="A228" s="35" t="s">
        <v>50</v>
      </c>
      <c r="E228" s="36" t="s">
        <v>367</v>
      </c>
    </row>
    <row r="229" spans="1:5" ht="38.25">
      <c r="A229" s="39" t="s">
        <v>52</v>
      </c>
      <c r="E229" s="38" t="s">
        <v>368</v>
      </c>
    </row>
    <row r="230" spans="1:16" ht="12.75">
      <c r="A230" s="25" t="s">
        <v>45</v>
      </c>
      <c s="29" t="s">
        <v>369</v>
      </c>
      <c s="29" t="s">
        <v>365</v>
      </c>
      <c s="25" t="s">
        <v>54</v>
      </c>
      <c s="30" t="s">
        <v>370</v>
      </c>
      <c s="31" t="s">
        <v>68</v>
      </c>
      <c s="32">
        <v>9455.9</v>
      </c>
      <c s="33">
        <v>0</v>
      </c>
      <c s="34">
        <f>ROUND(ROUND(H230,2)*ROUND(G230,3),2)</f>
      </c>
      <c r="O230">
        <f>(I230*21)/100</f>
      </c>
      <c t="s">
        <v>23</v>
      </c>
    </row>
    <row r="231" spans="1:5" ht="51">
      <c r="A231" s="35" t="s">
        <v>50</v>
      </c>
      <c r="E231" s="36" t="s">
        <v>371</v>
      </c>
    </row>
    <row r="232" spans="1:5" ht="38.25">
      <c r="A232" s="39" t="s">
        <v>52</v>
      </c>
      <c r="E232" s="38" t="s">
        <v>368</v>
      </c>
    </row>
    <row r="233" spans="1:16" ht="12.75">
      <c r="A233" s="25" t="s">
        <v>45</v>
      </c>
      <c s="29" t="s">
        <v>372</v>
      </c>
      <c s="29" t="s">
        <v>373</v>
      </c>
      <c s="25" t="s">
        <v>61</v>
      </c>
      <c s="30" t="s">
        <v>374</v>
      </c>
      <c s="31" t="s">
        <v>68</v>
      </c>
      <c s="32">
        <v>3317.8</v>
      </c>
      <c s="33">
        <v>0</v>
      </c>
      <c s="34">
        <f>ROUND(ROUND(H233,2)*ROUND(G233,3),2)</f>
      </c>
      <c r="O233">
        <f>(I233*21)/100</f>
      </c>
      <c t="s">
        <v>23</v>
      </c>
    </row>
    <row r="234" spans="1:5" ht="76.5">
      <c r="A234" s="35" t="s">
        <v>50</v>
      </c>
      <c r="E234" s="36" t="s">
        <v>375</v>
      </c>
    </row>
    <row r="235" spans="1:5" ht="12.75">
      <c r="A235" s="39" t="s">
        <v>52</v>
      </c>
      <c r="E235" s="38" t="s">
        <v>61</v>
      </c>
    </row>
    <row r="236" spans="1:16" ht="12.75">
      <c r="A236" s="25" t="s">
        <v>45</v>
      </c>
      <c s="29" t="s">
        <v>376</v>
      </c>
      <c s="29" t="s">
        <v>377</v>
      </c>
      <c s="25" t="s">
        <v>61</v>
      </c>
      <c s="30" t="s">
        <v>378</v>
      </c>
      <c s="31" t="s">
        <v>68</v>
      </c>
      <c s="32">
        <v>9961.5</v>
      </c>
      <c s="33">
        <v>0</v>
      </c>
      <c s="34">
        <f>ROUND(ROUND(H236,2)*ROUND(G236,3),2)</f>
      </c>
      <c r="O236">
        <f>(I236*21)/100</f>
      </c>
      <c t="s">
        <v>23</v>
      </c>
    </row>
    <row r="237" spans="1:5" ht="38.25">
      <c r="A237" s="35" t="s">
        <v>50</v>
      </c>
      <c r="E237" s="36" t="s">
        <v>379</v>
      </c>
    </row>
    <row r="238" spans="1:5" ht="63.75">
      <c r="A238" s="39" t="s">
        <v>52</v>
      </c>
      <c r="E238" s="38" t="s">
        <v>380</v>
      </c>
    </row>
    <row r="239" spans="1:16" ht="12.75">
      <c r="A239" s="25" t="s">
        <v>45</v>
      </c>
      <c s="29" t="s">
        <v>381</v>
      </c>
      <c s="29" t="s">
        <v>382</v>
      </c>
      <c s="25" t="s">
        <v>61</v>
      </c>
      <c s="30" t="s">
        <v>383</v>
      </c>
      <c s="31" t="s">
        <v>68</v>
      </c>
      <c s="32">
        <v>17702</v>
      </c>
      <c s="33">
        <v>0</v>
      </c>
      <c s="34">
        <f>ROUND(ROUND(H239,2)*ROUND(G239,3),2)</f>
      </c>
      <c r="O239">
        <f>(I239*21)/100</f>
      </c>
      <c t="s">
        <v>23</v>
      </c>
    </row>
    <row r="240" spans="1:5" ht="38.25">
      <c r="A240" s="35" t="s">
        <v>50</v>
      </c>
      <c r="E240" s="36" t="s">
        <v>384</v>
      </c>
    </row>
    <row r="241" spans="1:5" ht="114.75">
      <c r="A241" s="39" t="s">
        <v>52</v>
      </c>
      <c r="E241" s="38" t="s">
        <v>385</v>
      </c>
    </row>
    <row r="242" spans="1:16" ht="12.75">
      <c r="A242" s="25" t="s">
        <v>45</v>
      </c>
      <c s="29" t="s">
        <v>386</v>
      </c>
      <c s="29" t="s">
        <v>387</v>
      </c>
      <c s="25" t="s">
        <v>61</v>
      </c>
      <c s="30" t="s">
        <v>388</v>
      </c>
      <c s="31" t="s">
        <v>68</v>
      </c>
      <c s="32">
        <v>16.8</v>
      </c>
      <c s="33">
        <v>0</v>
      </c>
      <c s="34">
        <f>ROUND(ROUND(H242,2)*ROUND(G242,3),2)</f>
      </c>
      <c r="O242">
        <f>(I242*21)/100</f>
      </c>
      <c t="s">
        <v>23</v>
      </c>
    </row>
    <row r="243" spans="1:5" ht="51">
      <c r="A243" s="35" t="s">
        <v>50</v>
      </c>
      <c r="E243" s="36" t="s">
        <v>389</v>
      </c>
    </row>
    <row r="244" spans="1:5" ht="12.75">
      <c r="A244" s="39" t="s">
        <v>52</v>
      </c>
      <c r="E244" s="38" t="s">
        <v>61</v>
      </c>
    </row>
    <row r="245" spans="1:16" ht="12.75">
      <c r="A245" s="25" t="s">
        <v>45</v>
      </c>
      <c s="29" t="s">
        <v>390</v>
      </c>
      <c s="29" t="s">
        <v>391</v>
      </c>
      <c s="25" t="s">
        <v>61</v>
      </c>
      <c s="30" t="s">
        <v>392</v>
      </c>
      <c s="31" t="s">
        <v>68</v>
      </c>
      <c s="32">
        <v>10733.2</v>
      </c>
      <c s="33">
        <v>0</v>
      </c>
      <c s="34">
        <f>ROUND(ROUND(H245,2)*ROUND(G245,3),2)</f>
      </c>
      <c r="O245">
        <f>(I245*21)/100</f>
      </c>
      <c t="s">
        <v>23</v>
      </c>
    </row>
    <row r="246" spans="1:5" ht="38.25">
      <c r="A246" s="35" t="s">
        <v>50</v>
      </c>
      <c r="E246" s="36" t="s">
        <v>393</v>
      </c>
    </row>
    <row r="247" spans="1:5" ht="12.75">
      <c r="A247" s="39" t="s">
        <v>52</v>
      </c>
      <c r="E247" s="38" t="s">
        <v>394</v>
      </c>
    </row>
    <row r="248" spans="1:16" ht="12.75">
      <c r="A248" s="25" t="s">
        <v>45</v>
      </c>
      <c s="29" t="s">
        <v>395</v>
      </c>
      <c s="29" t="s">
        <v>396</v>
      </c>
      <c s="25" t="s">
        <v>61</v>
      </c>
      <c s="30" t="s">
        <v>397</v>
      </c>
      <c s="31" t="s">
        <v>68</v>
      </c>
      <c s="32">
        <v>3828.9</v>
      </c>
      <c s="33">
        <v>0</v>
      </c>
      <c s="34">
        <f>ROUND(ROUND(H248,2)*ROUND(G248,3),2)</f>
      </c>
      <c r="O248">
        <f>(I248*21)/100</f>
      </c>
      <c t="s">
        <v>23</v>
      </c>
    </row>
    <row r="249" spans="1:5" ht="38.25">
      <c r="A249" s="35" t="s">
        <v>50</v>
      </c>
      <c r="E249" s="36" t="s">
        <v>398</v>
      </c>
    </row>
    <row r="250" spans="1:5" ht="12.75">
      <c r="A250" s="39" t="s">
        <v>52</v>
      </c>
      <c r="E250" s="38" t="s">
        <v>399</v>
      </c>
    </row>
    <row r="251" spans="1:16" ht="12.75">
      <c r="A251" s="25" t="s">
        <v>45</v>
      </c>
      <c s="29" t="s">
        <v>400</v>
      </c>
      <c s="29" t="s">
        <v>401</v>
      </c>
      <c s="25" t="s">
        <v>61</v>
      </c>
      <c s="30" t="s">
        <v>402</v>
      </c>
      <c s="31" t="s">
        <v>68</v>
      </c>
      <c s="32">
        <v>11051.6</v>
      </c>
      <c s="33">
        <v>0</v>
      </c>
      <c s="34">
        <f>ROUND(ROUND(H251,2)*ROUND(G251,3),2)</f>
      </c>
      <c r="O251">
        <f>(I251*21)/100</f>
      </c>
      <c t="s">
        <v>23</v>
      </c>
    </row>
    <row r="252" spans="1:5" ht="38.25">
      <c r="A252" s="35" t="s">
        <v>50</v>
      </c>
      <c r="E252" s="36" t="s">
        <v>403</v>
      </c>
    </row>
    <row r="253" spans="1:5" ht="38.25">
      <c r="A253" s="39" t="s">
        <v>52</v>
      </c>
      <c r="E253" s="38" t="s">
        <v>404</v>
      </c>
    </row>
    <row r="254" spans="1:16" ht="12.75">
      <c r="A254" s="25" t="s">
        <v>45</v>
      </c>
      <c s="29" t="s">
        <v>405</v>
      </c>
      <c s="29" t="s">
        <v>406</v>
      </c>
      <c s="25" t="s">
        <v>61</v>
      </c>
      <c s="30" t="s">
        <v>407</v>
      </c>
      <c s="31" t="s">
        <v>68</v>
      </c>
      <c s="32">
        <v>2049.8</v>
      </c>
      <c s="33">
        <v>0</v>
      </c>
      <c s="34">
        <f>ROUND(ROUND(H254,2)*ROUND(G254,3),2)</f>
      </c>
      <c r="O254">
        <f>(I254*21)/100</f>
      </c>
      <c t="s">
        <v>23</v>
      </c>
    </row>
    <row r="255" spans="1:5" ht="38.25">
      <c r="A255" s="35" t="s">
        <v>50</v>
      </c>
      <c r="E255" s="36" t="s">
        <v>408</v>
      </c>
    </row>
    <row r="256" spans="1:5" ht="63.75">
      <c r="A256" s="39" t="s">
        <v>52</v>
      </c>
      <c r="E256" s="38" t="s">
        <v>409</v>
      </c>
    </row>
    <row r="257" spans="1:16" ht="12.75">
      <c r="A257" s="25" t="s">
        <v>45</v>
      </c>
      <c s="29" t="s">
        <v>410</v>
      </c>
      <c s="29" t="s">
        <v>411</v>
      </c>
      <c s="25" t="s">
        <v>61</v>
      </c>
      <c s="30" t="s">
        <v>412</v>
      </c>
      <c s="31" t="s">
        <v>116</v>
      </c>
      <c s="32">
        <v>63</v>
      </c>
      <c s="33">
        <v>0</v>
      </c>
      <c s="34">
        <f>ROUND(ROUND(H257,2)*ROUND(G257,3),2)</f>
      </c>
      <c r="O257">
        <f>(I257*21)/100</f>
      </c>
      <c t="s">
        <v>23</v>
      </c>
    </row>
    <row r="258" spans="1:5" ht="38.25">
      <c r="A258" s="35" t="s">
        <v>50</v>
      </c>
      <c r="E258" s="36" t="s">
        <v>413</v>
      </c>
    </row>
    <row r="259" spans="1:5" ht="12.75">
      <c r="A259" s="39" t="s">
        <v>52</v>
      </c>
      <c r="E259" s="38" t="s">
        <v>61</v>
      </c>
    </row>
    <row r="260" spans="1:16" ht="12.75">
      <c r="A260" s="25" t="s">
        <v>45</v>
      </c>
      <c s="29" t="s">
        <v>414</v>
      </c>
      <c s="29" t="s">
        <v>415</v>
      </c>
      <c s="25" t="s">
        <v>61</v>
      </c>
      <c s="30" t="s">
        <v>416</v>
      </c>
      <c s="31" t="s">
        <v>68</v>
      </c>
      <c s="32">
        <v>6.3</v>
      </c>
      <c s="33">
        <v>0</v>
      </c>
      <c s="34">
        <f>ROUND(ROUND(H260,2)*ROUND(G260,3),2)</f>
      </c>
      <c r="O260">
        <f>(I260*21)/100</f>
      </c>
      <c t="s">
        <v>23</v>
      </c>
    </row>
    <row r="261" spans="1:5" ht="51">
      <c r="A261" s="35" t="s">
        <v>50</v>
      </c>
      <c r="E261" s="36" t="s">
        <v>417</v>
      </c>
    </row>
    <row r="262" spans="1:5" ht="12.75">
      <c r="A262" s="39" t="s">
        <v>52</v>
      </c>
      <c r="E262" s="38" t="s">
        <v>61</v>
      </c>
    </row>
    <row r="263" spans="1:16" ht="12.75">
      <c r="A263" s="25" t="s">
        <v>45</v>
      </c>
      <c s="29" t="s">
        <v>418</v>
      </c>
      <c s="29" t="s">
        <v>419</v>
      </c>
      <c s="25" t="s">
        <v>61</v>
      </c>
      <c s="30" t="s">
        <v>420</v>
      </c>
      <c s="31" t="s">
        <v>68</v>
      </c>
      <c s="32">
        <v>65.3</v>
      </c>
      <c s="33">
        <v>0</v>
      </c>
      <c s="34">
        <f>ROUND(ROUND(H263,2)*ROUND(G263,3),2)</f>
      </c>
      <c r="O263">
        <f>(I263*21)/100</f>
      </c>
      <c t="s">
        <v>23</v>
      </c>
    </row>
    <row r="264" spans="1:5" ht="51">
      <c r="A264" s="35" t="s">
        <v>50</v>
      </c>
      <c r="E264" s="36" t="s">
        <v>421</v>
      </c>
    </row>
    <row r="265" spans="1:5" ht="12.75">
      <c r="A265" s="37" t="s">
        <v>52</v>
      </c>
      <c r="E265" s="38" t="s">
        <v>61</v>
      </c>
    </row>
    <row r="266" spans="1:18" ht="12.75" customHeight="1">
      <c r="A266" s="6" t="s">
        <v>43</v>
      </c>
      <c s="6"/>
      <c s="41" t="s">
        <v>37</v>
      </c>
      <c s="6"/>
      <c s="27" t="s">
        <v>422</v>
      </c>
      <c s="6"/>
      <c s="6"/>
      <c s="6"/>
      <c s="42">
        <f>0+Q266</f>
      </c>
      <c r="O266">
        <f>0+R266</f>
      </c>
      <c r="Q266">
        <f>0+I267</f>
      </c>
      <c>
        <f>0+O267</f>
      </c>
    </row>
    <row r="267" spans="1:16" ht="12.75">
      <c r="A267" s="25" t="s">
        <v>45</v>
      </c>
      <c s="29" t="s">
        <v>423</v>
      </c>
      <c s="29" t="s">
        <v>424</v>
      </c>
      <c s="25" t="s">
        <v>61</v>
      </c>
      <c s="30" t="s">
        <v>425</v>
      </c>
      <c s="31" t="s">
        <v>68</v>
      </c>
      <c s="32">
        <v>45.5</v>
      </c>
      <c s="33">
        <v>0</v>
      </c>
      <c s="34">
        <f>ROUND(ROUND(H267,2)*ROUND(G267,3),2)</f>
      </c>
      <c r="O267">
        <f>(I267*21)/100</f>
      </c>
      <c t="s">
        <v>23</v>
      </c>
    </row>
    <row r="268" spans="1:5" ht="63.75">
      <c r="A268" s="35" t="s">
        <v>50</v>
      </c>
      <c r="E268" s="36" t="s">
        <v>426</v>
      </c>
    </row>
    <row r="269" spans="1:5" ht="12.75">
      <c r="A269" s="37" t="s">
        <v>52</v>
      </c>
      <c r="E269" s="38" t="s">
        <v>61</v>
      </c>
    </row>
    <row r="270" spans="1:18" ht="12.75" customHeight="1">
      <c r="A270" s="6" t="s">
        <v>43</v>
      </c>
      <c s="6"/>
      <c s="41" t="s">
        <v>73</v>
      </c>
      <c s="6"/>
      <c s="27" t="s">
        <v>427</v>
      </c>
      <c s="6"/>
      <c s="6"/>
      <c s="6"/>
      <c s="42">
        <f>0+Q270</f>
      </c>
      <c r="O270">
        <f>0+R270</f>
      </c>
      <c r="Q270">
        <f>0+I271+I274</f>
      </c>
      <c>
        <f>0+O271+O274</f>
      </c>
    </row>
    <row r="271" spans="1:16" ht="12.75">
      <c r="A271" s="25" t="s">
        <v>45</v>
      </c>
      <c s="29" t="s">
        <v>428</v>
      </c>
      <c s="29" t="s">
        <v>429</v>
      </c>
      <c s="25" t="s">
        <v>61</v>
      </c>
      <c s="30" t="s">
        <v>430</v>
      </c>
      <c s="31" t="s">
        <v>68</v>
      </c>
      <c s="32">
        <v>2.6</v>
      </c>
      <c s="33">
        <v>0</v>
      </c>
      <c s="34">
        <f>ROUND(ROUND(H271,2)*ROUND(G271,3),2)</f>
      </c>
      <c r="O271">
        <f>(I271*21)/100</f>
      </c>
      <c t="s">
        <v>23</v>
      </c>
    </row>
    <row r="272" spans="1:5" ht="38.25">
      <c r="A272" s="35" t="s">
        <v>50</v>
      </c>
      <c r="E272" s="36" t="s">
        <v>431</v>
      </c>
    </row>
    <row r="273" spans="1:5" ht="12.75">
      <c r="A273" s="39" t="s">
        <v>52</v>
      </c>
      <c r="E273" s="38" t="s">
        <v>61</v>
      </c>
    </row>
    <row r="274" spans="1:16" ht="12.75">
      <c r="A274" s="25" t="s">
        <v>45</v>
      </c>
      <c s="29" t="s">
        <v>432</v>
      </c>
      <c s="29" t="s">
        <v>433</v>
      </c>
      <c s="25" t="s">
        <v>61</v>
      </c>
      <c s="30" t="s">
        <v>434</v>
      </c>
      <c s="31" t="s">
        <v>68</v>
      </c>
      <c s="32">
        <v>86</v>
      </c>
      <c s="33">
        <v>0</v>
      </c>
      <c s="34">
        <f>ROUND(ROUND(H274,2)*ROUND(G274,3),2)</f>
      </c>
      <c r="O274">
        <f>(I274*21)/100</f>
      </c>
      <c t="s">
        <v>23</v>
      </c>
    </row>
    <row r="275" spans="1:5" ht="63.75">
      <c r="A275" s="35" t="s">
        <v>50</v>
      </c>
      <c r="E275" s="36" t="s">
        <v>435</v>
      </c>
    </row>
    <row r="276" spans="1:5" ht="12.75">
      <c r="A276" s="37" t="s">
        <v>52</v>
      </c>
      <c r="E276" s="38" t="s">
        <v>61</v>
      </c>
    </row>
    <row r="277" spans="1:18" ht="12.75" customHeight="1">
      <c r="A277" s="6" t="s">
        <v>43</v>
      </c>
      <c s="6"/>
      <c s="41" t="s">
        <v>78</v>
      </c>
      <c s="6"/>
      <c s="27" t="s">
        <v>436</v>
      </c>
      <c s="6"/>
      <c s="6"/>
      <c s="6"/>
      <c s="42">
        <f>0+Q277</f>
      </c>
      <c r="O277">
        <f>0+R277</f>
      </c>
      <c r="Q277">
        <f>0+I278+I281+I284+I287+I290+I293+I296+I299+I302+I305+I308</f>
      </c>
      <c>
        <f>0+O278+O281+O284+O287+O290+O293+O296+O299+O302+O305+O308</f>
      </c>
    </row>
    <row r="278" spans="1:16" ht="12.75">
      <c r="A278" s="25" t="s">
        <v>45</v>
      </c>
      <c s="29" t="s">
        <v>437</v>
      </c>
      <c s="29" t="s">
        <v>438</v>
      </c>
      <c s="25" t="s">
        <v>61</v>
      </c>
      <c s="30" t="s">
        <v>439</v>
      </c>
      <c s="31" t="s">
        <v>116</v>
      </c>
      <c s="32">
        <v>8</v>
      </c>
      <c s="33">
        <v>0</v>
      </c>
      <c s="34">
        <f>ROUND(ROUND(H278,2)*ROUND(G278,3),2)</f>
      </c>
      <c r="O278">
        <f>(I278*21)/100</f>
      </c>
      <c t="s">
        <v>23</v>
      </c>
    </row>
    <row r="279" spans="1:5" ht="38.25">
      <c r="A279" s="35" t="s">
        <v>50</v>
      </c>
      <c r="E279" s="36" t="s">
        <v>440</v>
      </c>
    </row>
    <row r="280" spans="1:5" ht="12.75">
      <c r="A280" s="39" t="s">
        <v>52</v>
      </c>
      <c r="E280" s="38" t="s">
        <v>61</v>
      </c>
    </row>
    <row r="281" spans="1:16" ht="12.75">
      <c r="A281" s="25" t="s">
        <v>45</v>
      </c>
      <c s="29" t="s">
        <v>441</v>
      </c>
      <c s="29" t="s">
        <v>442</v>
      </c>
      <c s="25" t="s">
        <v>61</v>
      </c>
      <c s="30" t="s">
        <v>443</v>
      </c>
      <c s="31" t="s">
        <v>116</v>
      </c>
      <c s="32">
        <v>42</v>
      </c>
      <c s="33">
        <v>0</v>
      </c>
      <c s="34">
        <f>ROUND(ROUND(H281,2)*ROUND(G281,3),2)</f>
      </c>
      <c r="O281">
        <f>(I281*21)/100</f>
      </c>
      <c t="s">
        <v>23</v>
      </c>
    </row>
    <row r="282" spans="1:5" ht="38.25">
      <c r="A282" s="35" t="s">
        <v>50</v>
      </c>
      <c r="E282" s="36" t="s">
        <v>444</v>
      </c>
    </row>
    <row r="283" spans="1:5" ht="12.75">
      <c r="A283" s="39" t="s">
        <v>52</v>
      </c>
      <c r="E283" s="38" t="s">
        <v>61</v>
      </c>
    </row>
    <row r="284" spans="1:16" ht="12.75">
      <c r="A284" s="25" t="s">
        <v>45</v>
      </c>
      <c s="29" t="s">
        <v>445</v>
      </c>
      <c s="29" t="s">
        <v>446</v>
      </c>
      <c s="25" t="s">
        <v>61</v>
      </c>
      <c s="30" t="s">
        <v>447</v>
      </c>
      <c s="31" t="s">
        <v>116</v>
      </c>
      <c s="32">
        <v>155.422</v>
      </c>
      <c s="33">
        <v>0</v>
      </c>
      <c s="34">
        <f>ROUND(ROUND(H284,2)*ROUND(G284,3),2)</f>
      </c>
      <c r="O284">
        <f>(I284*21)/100</f>
      </c>
      <c t="s">
        <v>23</v>
      </c>
    </row>
    <row r="285" spans="1:5" ht="38.25">
      <c r="A285" s="35" t="s">
        <v>50</v>
      </c>
      <c r="E285" s="36" t="s">
        <v>448</v>
      </c>
    </row>
    <row r="286" spans="1:5" ht="12.75">
      <c r="A286" s="39" t="s">
        <v>52</v>
      </c>
      <c r="E286" s="38" t="s">
        <v>61</v>
      </c>
    </row>
    <row r="287" spans="1:16" ht="12.75">
      <c r="A287" s="25" t="s">
        <v>45</v>
      </c>
      <c s="29" t="s">
        <v>449</v>
      </c>
      <c s="29" t="s">
        <v>450</v>
      </c>
      <c s="25" t="s">
        <v>61</v>
      </c>
      <c s="30" t="s">
        <v>451</v>
      </c>
      <c s="31" t="s">
        <v>116</v>
      </c>
      <c s="32">
        <v>180</v>
      </c>
      <c s="33">
        <v>0</v>
      </c>
      <c s="34">
        <f>ROUND(ROUND(H287,2)*ROUND(G287,3),2)</f>
      </c>
      <c r="O287">
        <f>(I287*21)/100</f>
      </c>
      <c t="s">
        <v>23</v>
      </c>
    </row>
    <row r="288" spans="1:5" ht="51">
      <c r="A288" s="35" t="s">
        <v>50</v>
      </c>
      <c r="E288" s="36" t="s">
        <v>452</v>
      </c>
    </row>
    <row r="289" spans="1:5" ht="12.75">
      <c r="A289" s="39" t="s">
        <v>52</v>
      </c>
      <c r="E289" s="38" t="s">
        <v>61</v>
      </c>
    </row>
    <row r="290" spans="1:16" ht="12.75">
      <c r="A290" s="25" t="s">
        <v>45</v>
      </c>
      <c s="29" t="s">
        <v>453</v>
      </c>
      <c s="29" t="s">
        <v>454</v>
      </c>
      <c s="25" t="s">
        <v>61</v>
      </c>
      <c s="30" t="s">
        <v>455</v>
      </c>
      <c s="31" t="s">
        <v>116</v>
      </c>
      <c s="32">
        <v>1063</v>
      </c>
      <c s="33">
        <v>0</v>
      </c>
      <c s="34">
        <f>ROUND(ROUND(H290,2)*ROUND(G290,3),2)</f>
      </c>
      <c r="O290">
        <f>(I290*21)/100</f>
      </c>
      <c t="s">
        <v>23</v>
      </c>
    </row>
    <row r="291" spans="1:5" ht="76.5">
      <c r="A291" s="35" t="s">
        <v>50</v>
      </c>
      <c r="E291" s="36" t="s">
        <v>456</v>
      </c>
    </row>
    <row r="292" spans="1:5" ht="12.75">
      <c r="A292" s="39" t="s">
        <v>52</v>
      </c>
      <c r="E292" s="38" t="s">
        <v>61</v>
      </c>
    </row>
    <row r="293" spans="1:16" ht="12.75">
      <c r="A293" s="25" t="s">
        <v>45</v>
      </c>
      <c s="29" t="s">
        <v>457</v>
      </c>
      <c s="29" t="s">
        <v>458</v>
      </c>
      <c s="25" t="s">
        <v>61</v>
      </c>
      <c s="30" t="s">
        <v>459</v>
      </c>
      <c s="31" t="s">
        <v>76</v>
      </c>
      <c s="32">
        <v>1</v>
      </c>
      <c s="33">
        <v>0</v>
      </c>
      <c s="34">
        <f>ROUND(ROUND(H293,2)*ROUND(G293,3),2)</f>
      </c>
      <c r="O293">
        <f>(I293*21)/100</f>
      </c>
      <c t="s">
        <v>23</v>
      </c>
    </row>
    <row r="294" spans="1:5" ht="25.5">
      <c r="A294" s="35" t="s">
        <v>50</v>
      </c>
      <c r="E294" s="36" t="s">
        <v>460</v>
      </c>
    </row>
    <row r="295" spans="1:5" ht="12.75">
      <c r="A295" s="39" t="s">
        <v>52</v>
      </c>
      <c r="E295" s="38" t="s">
        <v>61</v>
      </c>
    </row>
    <row r="296" spans="1:16" ht="12.75">
      <c r="A296" s="25" t="s">
        <v>45</v>
      </c>
      <c s="29" t="s">
        <v>461</v>
      </c>
      <c s="29" t="s">
        <v>462</v>
      </c>
      <c s="25" t="s">
        <v>61</v>
      </c>
      <c s="30" t="s">
        <v>463</v>
      </c>
      <c s="31" t="s">
        <v>76</v>
      </c>
      <c s="32">
        <v>1</v>
      </c>
      <c s="33">
        <v>0</v>
      </c>
      <c s="34">
        <f>ROUND(ROUND(H296,2)*ROUND(G296,3),2)</f>
      </c>
      <c r="O296">
        <f>(I296*21)/100</f>
      </c>
      <c t="s">
        <v>23</v>
      </c>
    </row>
    <row r="297" spans="1:5" ht="51">
      <c r="A297" s="35" t="s">
        <v>50</v>
      </c>
      <c r="E297" s="36" t="s">
        <v>464</v>
      </c>
    </row>
    <row r="298" spans="1:5" ht="12.75">
      <c r="A298" s="39" t="s">
        <v>52</v>
      </c>
      <c r="E298" s="38" t="s">
        <v>61</v>
      </c>
    </row>
    <row r="299" spans="1:16" ht="12.75">
      <c r="A299" s="25" t="s">
        <v>45</v>
      </c>
      <c s="29" t="s">
        <v>465</v>
      </c>
      <c s="29" t="s">
        <v>466</v>
      </c>
      <c s="25" t="s">
        <v>61</v>
      </c>
      <c s="30" t="s">
        <v>467</v>
      </c>
      <c s="31" t="s">
        <v>76</v>
      </c>
      <c s="32">
        <v>1</v>
      </c>
      <c s="33">
        <v>0</v>
      </c>
      <c s="34">
        <f>ROUND(ROUND(H299,2)*ROUND(G299,3),2)</f>
      </c>
      <c r="O299">
        <f>(I299*21)/100</f>
      </c>
      <c t="s">
        <v>23</v>
      </c>
    </row>
    <row r="300" spans="1:5" ht="25.5">
      <c r="A300" s="35" t="s">
        <v>50</v>
      </c>
      <c r="E300" s="36" t="s">
        <v>468</v>
      </c>
    </row>
    <row r="301" spans="1:5" ht="12.75">
      <c r="A301" s="39" t="s">
        <v>52</v>
      </c>
      <c r="E301" s="38" t="s">
        <v>61</v>
      </c>
    </row>
    <row r="302" spans="1:16" ht="12.75">
      <c r="A302" s="25" t="s">
        <v>45</v>
      </c>
      <c s="29" t="s">
        <v>469</v>
      </c>
      <c s="29" t="s">
        <v>470</v>
      </c>
      <c s="25" t="s">
        <v>61</v>
      </c>
      <c s="30" t="s">
        <v>471</v>
      </c>
      <c s="31" t="s">
        <v>76</v>
      </c>
      <c s="32">
        <v>92</v>
      </c>
      <c s="33">
        <v>0</v>
      </c>
      <c s="34">
        <f>ROUND(ROUND(H302,2)*ROUND(G302,3),2)</f>
      </c>
      <c r="O302">
        <f>(I302*21)/100</f>
      </c>
      <c t="s">
        <v>23</v>
      </c>
    </row>
    <row r="303" spans="1:5" ht="25.5">
      <c r="A303" s="35" t="s">
        <v>50</v>
      </c>
      <c r="E303" s="36" t="s">
        <v>472</v>
      </c>
    </row>
    <row r="304" spans="1:5" ht="12.75">
      <c r="A304" s="39" t="s">
        <v>52</v>
      </c>
      <c r="E304" s="38" t="s">
        <v>61</v>
      </c>
    </row>
    <row r="305" spans="1:16" ht="12.75">
      <c r="A305" s="25" t="s">
        <v>45</v>
      </c>
      <c s="29" t="s">
        <v>473</v>
      </c>
      <c s="29" t="s">
        <v>474</v>
      </c>
      <c s="25" t="s">
        <v>61</v>
      </c>
      <c s="30" t="s">
        <v>475</v>
      </c>
      <c s="31" t="s">
        <v>90</v>
      </c>
      <c s="32">
        <v>106.3</v>
      </c>
      <c s="33">
        <v>0</v>
      </c>
      <c s="34">
        <f>ROUND(ROUND(H305,2)*ROUND(G305,3),2)</f>
      </c>
      <c r="O305">
        <f>(I305*21)/100</f>
      </c>
      <c t="s">
        <v>23</v>
      </c>
    </row>
    <row r="306" spans="1:5" ht="51">
      <c r="A306" s="35" t="s">
        <v>50</v>
      </c>
      <c r="E306" s="36" t="s">
        <v>476</v>
      </c>
    </row>
    <row r="307" spans="1:5" ht="12.75">
      <c r="A307" s="39" t="s">
        <v>52</v>
      </c>
      <c r="E307" s="38" t="s">
        <v>61</v>
      </c>
    </row>
    <row r="308" spans="1:16" ht="12.75">
      <c r="A308" s="25" t="s">
        <v>45</v>
      </c>
      <c s="29" t="s">
        <v>477</v>
      </c>
      <c s="29" t="s">
        <v>478</v>
      </c>
      <c s="25" t="s">
        <v>61</v>
      </c>
      <c s="30" t="s">
        <v>479</v>
      </c>
      <c s="31" t="s">
        <v>90</v>
      </c>
      <c s="32">
        <v>1.2</v>
      </c>
      <c s="33">
        <v>0</v>
      </c>
      <c s="34">
        <f>ROUND(ROUND(H308,2)*ROUND(G308,3),2)</f>
      </c>
      <c r="O308">
        <f>(I308*21)/100</f>
      </c>
      <c t="s">
        <v>23</v>
      </c>
    </row>
    <row r="309" spans="1:5" ht="12.75">
      <c r="A309" s="35" t="s">
        <v>50</v>
      </c>
      <c r="E309" s="36" t="s">
        <v>480</v>
      </c>
    </row>
    <row r="310" spans="1:5" ht="25.5">
      <c r="A310" s="37" t="s">
        <v>52</v>
      </c>
      <c r="E310" s="38" t="s">
        <v>481</v>
      </c>
    </row>
    <row r="311" spans="1:18" ht="12.75" customHeight="1">
      <c r="A311" s="6" t="s">
        <v>43</v>
      </c>
      <c s="6"/>
      <c s="41" t="s">
        <v>40</v>
      </c>
      <c s="6"/>
      <c s="27" t="s">
        <v>482</v>
      </c>
      <c s="6"/>
      <c s="6"/>
      <c s="6"/>
      <c s="42">
        <f>0+Q311</f>
      </c>
      <c r="O311">
        <f>0+R311</f>
      </c>
      <c r="Q311">
        <f>0+I312+I315+I318+I321+I324+I327+I330+I333+I336+I339+I342+I345+I348+I351+I354+I357+I360+I363+I366+I369+I372+I375+I378+I381+I384+I387+I390</f>
      </c>
      <c>
        <f>0+O312+O315+O318+O321+O324+O327+O330+O333+O336+O339+O342+O345+O348+O351+O354+O357+O360+O363+O366+O369+O372+O375+O378+O381+O384+O387+O390</f>
      </c>
    </row>
    <row r="312" spans="1:16" ht="12.75">
      <c r="A312" s="25" t="s">
        <v>45</v>
      </c>
      <c s="29" t="s">
        <v>483</v>
      </c>
      <c s="29" t="s">
        <v>484</v>
      </c>
      <c s="25" t="s">
        <v>61</v>
      </c>
      <c s="30" t="s">
        <v>485</v>
      </c>
      <c s="31" t="s">
        <v>116</v>
      </c>
      <c s="32">
        <v>12.5</v>
      </c>
      <c s="33">
        <v>0</v>
      </c>
      <c s="34">
        <f>ROUND(ROUND(H312,2)*ROUND(G312,3),2)</f>
      </c>
      <c r="O312">
        <f>(I312*21)/100</f>
      </c>
      <c t="s">
        <v>23</v>
      </c>
    </row>
    <row r="313" spans="1:5" ht="63.75">
      <c r="A313" s="35" t="s">
        <v>50</v>
      </c>
      <c r="E313" s="36" t="s">
        <v>486</v>
      </c>
    </row>
    <row r="314" spans="1:5" ht="12.75">
      <c r="A314" s="39" t="s">
        <v>52</v>
      </c>
      <c r="E314" s="38" t="s">
        <v>61</v>
      </c>
    </row>
    <row r="315" spans="1:16" ht="12.75">
      <c r="A315" s="25" t="s">
        <v>45</v>
      </c>
      <c s="29" t="s">
        <v>487</v>
      </c>
      <c s="29" t="s">
        <v>488</v>
      </c>
      <c s="25" t="s">
        <v>61</v>
      </c>
      <c s="30" t="s">
        <v>489</v>
      </c>
      <c s="31" t="s">
        <v>116</v>
      </c>
      <c s="32">
        <v>5.5</v>
      </c>
      <c s="33">
        <v>0</v>
      </c>
      <c s="34">
        <f>ROUND(ROUND(H315,2)*ROUND(G315,3),2)</f>
      </c>
      <c r="O315">
        <f>(I315*21)/100</f>
      </c>
      <c t="s">
        <v>23</v>
      </c>
    </row>
    <row r="316" spans="1:5" ht="38.25">
      <c r="A316" s="35" t="s">
        <v>50</v>
      </c>
      <c r="E316" s="36" t="s">
        <v>490</v>
      </c>
    </row>
    <row r="317" spans="1:5" ht="12.75">
      <c r="A317" s="39" t="s">
        <v>52</v>
      </c>
      <c r="E317" s="38" t="s">
        <v>491</v>
      </c>
    </row>
    <row r="318" spans="1:16" ht="25.5">
      <c r="A318" s="25" t="s">
        <v>45</v>
      </c>
      <c s="29" t="s">
        <v>492</v>
      </c>
      <c s="29" t="s">
        <v>493</v>
      </c>
      <c s="25" t="s">
        <v>61</v>
      </c>
      <c s="30" t="s">
        <v>494</v>
      </c>
      <c s="31" t="s">
        <v>116</v>
      </c>
      <c s="32">
        <v>24</v>
      </c>
      <c s="33">
        <v>0</v>
      </c>
      <c s="34">
        <f>ROUND(ROUND(H318,2)*ROUND(G318,3),2)</f>
      </c>
      <c r="O318">
        <f>(I318*21)/100</f>
      </c>
      <c t="s">
        <v>23</v>
      </c>
    </row>
    <row r="319" spans="1:5" ht="63.75">
      <c r="A319" s="35" t="s">
        <v>50</v>
      </c>
      <c r="E319" s="36" t="s">
        <v>495</v>
      </c>
    </row>
    <row r="320" spans="1:5" ht="38.25">
      <c r="A320" s="39" t="s">
        <v>52</v>
      </c>
      <c r="E320" s="38" t="s">
        <v>496</v>
      </c>
    </row>
    <row r="321" spans="1:16" ht="25.5">
      <c r="A321" s="25" t="s">
        <v>45</v>
      </c>
      <c s="29" t="s">
        <v>497</v>
      </c>
      <c s="29" t="s">
        <v>498</v>
      </c>
      <c s="25" t="s">
        <v>61</v>
      </c>
      <c s="30" t="s">
        <v>499</v>
      </c>
      <c s="31" t="s">
        <v>116</v>
      </c>
      <c s="32">
        <v>275</v>
      </c>
      <c s="33">
        <v>0</v>
      </c>
      <c s="34">
        <f>ROUND(ROUND(H321,2)*ROUND(G321,3),2)</f>
      </c>
      <c r="O321">
        <f>(I321*21)/100</f>
      </c>
      <c t="s">
        <v>23</v>
      </c>
    </row>
    <row r="322" spans="1:5" ht="63.75">
      <c r="A322" s="35" t="s">
        <v>50</v>
      </c>
      <c r="E322" s="36" t="s">
        <v>500</v>
      </c>
    </row>
    <row r="323" spans="1:5" ht="12.75">
      <c r="A323" s="39" t="s">
        <v>52</v>
      </c>
      <c r="E323" s="38" t="s">
        <v>61</v>
      </c>
    </row>
    <row r="324" spans="1:16" ht="25.5">
      <c r="A324" s="25" t="s">
        <v>45</v>
      </c>
      <c s="29" t="s">
        <v>501</v>
      </c>
      <c s="29" t="s">
        <v>502</v>
      </c>
      <c s="25" t="s">
        <v>61</v>
      </c>
      <c s="30" t="s">
        <v>503</v>
      </c>
      <c s="31" t="s">
        <v>116</v>
      </c>
      <c s="32">
        <v>203</v>
      </c>
      <c s="33">
        <v>0</v>
      </c>
      <c s="34">
        <f>ROUND(ROUND(H324,2)*ROUND(G324,3),2)</f>
      </c>
      <c r="O324">
        <f>(I324*21)/100</f>
      </c>
      <c t="s">
        <v>23</v>
      </c>
    </row>
    <row r="325" spans="1:5" ht="63.75">
      <c r="A325" s="35" t="s">
        <v>50</v>
      </c>
      <c r="E325" s="36" t="s">
        <v>504</v>
      </c>
    </row>
    <row r="326" spans="1:5" ht="38.25">
      <c r="A326" s="39" t="s">
        <v>52</v>
      </c>
      <c r="E326" s="38" t="s">
        <v>505</v>
      </c>
    </row>
    <row r="327" spans="1:16" ht="25.5">
      <c r="A327" s="25" t="s">
        <v>45</v>
      </c>
      <c s="29" t="s">
        <v>506</v>
      </c>
      <c s="29" t="s">
        <v>507</v>
      </c>
      <c s="25" t="s">
        <v>61</v>
      </c>
      <c s="30" t="s">
        <v>508</v>
      </c>
      <c s="31" t="s">
        <v>116</v>
      </c>
      <c s="32">
        <v>178</v>
      </c>
      <c s="33">
        <v>0</v>
      </c>
      <c s="34">
        <f>ROUND(ROUND(H327,2)*ROUND(G327,3),2)</f>
      </c>
      <c r="O327">
        <f>(I327*21)/100</f>
      </c>
      <c t="s">
        <v>23</v>
      </c>
    </row>
    <row r="328" spans="1:5" ht="63.75">
      <c r="A328" s="35" t="s">
        <v>50</v>
      </c>
      <c r="E328" s="36" t="s">
        <v>509</v>
      </c>
    </row>
    <row r="329" spans="1:5" ht="38.25">
      <c r="A329" s="39" t="s">
        <v>52</v>
      </c>
      <c r="E329" s="38" t="s">
        <v>510</v>
      </c>
    </row>
    <row r="330" spans="1:16" ht="12.75">
      <c r="A330" s="25" t="s">
        <v>45</v>
      </c>
      <c s="29" t="s">
        <v>511</v>
      </c>
      <c s="29" t="s">
        <v>512</v>
      </c>
      <c s="25" t="s">
        <v>61</v>
      </c>
      <c s="30" t="s">
        <v>513</v>
      </c>
      <c s="31" t="s">
        <v>116</v>
      </c>
      <c s="32">
        <v>18</v>
      </c>
      <c s="33">
        <v>0</v>
      </c>
      <c s="34">
        <f>ROUND(ROUND(H330,2)*ROUND(G330,3),2)</f>
      </c>
      <c r="O330">
        <f>(I330*21)/100</f>
      </c>
      <c t="s">
        <v>23</v>
      </c>
    </row>
    <row r="331" spans="1:5" ht="38.25">
      <c r="A331" s="35" t="s">
        <v>50</v>
      </c>
      <c r="E331" s="36" t="s">
        <v>514</v>
      </c>
    </row>
    <row r="332" spans="1:5" ht="38.25">
      <c r="A332" s="39" t="s">
        <v>52</v>
      </c>
      <c r="E332" s="38" t="s">
        <v>515</v>
      </c>
    </row>
    <row r="333" spans="1:16" ht="12.75">
      <c r="A333" s="25" t="s">
        <v>45</v>
      </c>
      <c s="29" t="s">
        <v>516</v>
      </c>
      <c s="29" t="s">
        <v>517</v>
      </c>
      <c s="25" t="s">
        <v>61</v>
      </c>
      <c s="30" t="s">
        <v>518</v>
      </c>
      <c s="31" t="s">
        <v>90</v>
      </c>
      <c s="32">
        <v>0.154</v>
      </c>
      <c s="33">
        <v>0</v>
      </c>
      <c s="34">
        <f>ROUND(ROUND(H333,2)*ROUND(G333,3),2)</f>
      </c>
      <c r="O333">
        <f>(I333*21)/100</f>
      </c>
      <c t="s">
        <v>23</v>
      </c>
    </row>
    <row r="334" spans="1:5" ht="51">
      <c r="A334" s="35" t="s">
        <v>50</v>
      </c>
      <c r="E334" s="36" t="s">
        <v>519</v>
      </c>
    </row>
    <row r="335" spans="1:5" ht="12.75">
      <c r="A335" s="39" t="s">
        <v>52</v>
      </c>
      <c r="E335" s="38" t="s">
        <v>520</v>
      </c>
    </row>
    <row r="336" spans="1:16" ht="12.75">
      <c r="A336" s="25" t="s">
        <v>45</v>
      </c>
      <c s="29" t="s">
        <v>521</v>
      </c>
      <c s="29" t="s">
        <v>522</v>
      </c>
      <c s="25" t="s">
        <v>47</v>
      </c>
      <c s="30" t="s">
        <v>523</v>
      </c>
      <c s="31" t="s">
        <v>116</v>
      </c>
      <c s="32">
        <v>464.1</v>
      </c>
      <c s="33">
        <v>0</v>
      </c>
      <c s="34">
        <f>ROUND(ROUND(H336,2)*ROUND(G336,3),2)</f>
      </c>
      <c r="O336">
        <f>(I336*21)/100</f>
      </c>
      <c t="s">
        <v>23</v>
      </c>
    </row>
    <row r="337" spans="1:5" ht="38.25">
      <c r="A337" s="35" t="s">
        <v>50</v>
      </c>
      <c r="E337" s="36" t="s">
        <v>524</v>
      </c>
    </row>
    <row r="338" spans="1:5" ht="12.75">
      <c r="A338" s="39" t="s">
        <v>52</v>
      </c>
      <c r="E338" s="38" t="s">
        <v>525</v>
      </c>
    </row>
    <row r="339" spans="1:16" ht="12.75">
      <c r="A339" s="25" t="s">
        <v>45</v>
      </c>
      <c s="29" t="s">
        <v>526</v>
      </c>
      <c s="29" t="s">
        <v>522</v>
      </c>
      <c s="25" t="s">
        <v>54</v>
      </c>
      <c s="30" t="s">
        <v>523</v>
      </c>
      <c s="31" t="s">
        <v>116</v>
      </c>
      <c s="32">
        <v>361.8</v>
      </c>
      <c s="33">
        <v>0</v>
      </c>
      <c s="34">
        <f>ROUND(ROUND(H339,2)*ROUND(G339,3),2)</f>
      </c>
      <c r="O339">
        <f>(I339*21)/100</f>
      </c>
      <c t="s">
        <v>23</v>
      </c>
    </row>
    <row r="340" spans="1:5" ht="38.25">
      <c r="A340" s="35" t="s">
        <v>50</v>
      </c>
      <c r="E340" s="36" t="s">
        <v>527</v>
      </c>
    </row>
    <row r="341" spans="1:5" ht="63.75">
      <c r="A341" s="39" t="s">
        <v>52</v>
      </c>
      <c r="E341" s="38" t="s">
        <v>528</v>
      </c>
    </row>
    <row r="342" spans="1:16" ht="12.75">
      <c r="A342" s="25" t="s">
        <v>45</v>
      </c>
      <c s="29" t="s">
        <v>529</v>
      </c>
      <c s="29" t="s">
        <v>530</v>
      </c>
      <c s="25" t="s">
        <v>61</v>
      </c>
      <c s="30" t="s">
        <v>531</v>
      </c>
      <c s="31" t="s">
        <v>90</v>
      </c>
      <c s="32">
        <v>35.821</v>
      </c>
      <c s="33">
        <v>0</v>
      </c>
      <c s="34">
        <f>ROUND(ROUND(H342,2)*ROUND(G342,3),2)</f>
      </c>
      <c r="O342">
        <f>(I342*21)/100</f>
      </c>
      <c t="s">
        <v>23</v>
      </c>
    </row>
    <row r="343" spans="1:5" ht="102">
      <c r="A343" s="35" t="s">
        <v>50</v>
      </c>
      <c r="E343" s="36" t="s">
        <v>532</v>
      </c>
    </row>
    <row r="344" spans="1:5" ht="51">
      <c r="A344" s="39" t="s">
        <v>52</v>
      </c>
      <c r="E344" s="38" t="s">
        <v>533</v>
      </c>
    </row>
    <row r="345" spans="1:16" ht="12.75">
      <c r="A345" s="25" t="s">
        <v>45</v>
      </c>
      <c s="29" t="s">
        <v>534</v>
      </c>
      <c s="29" t="s">
        <v>535</v>
      </c>
      <c s="25" t="s">
        <v>61</v>
      </c>
      <c s="30" t="s">
        <v>536</v>
      </c>
      <c s="31" t="s">
        <v>68</v>
      </c>
      <c s="32">
        <v>5.4</v>
      </c>
      <c s="33">
        <v>0</v>
      </c>
      <c s="34">
        <f>ROUND(ROUND(H345,2)*ROUND(G345,3),2)</f>
      </c>
      <c r="O345">
        <f>(I345*21)/100</f>
      </c>
      <c t="s">
        <v>23</v>
      </c>
    </row>
    <row r="346" spans="1:5" ht="76.5">
      <c r="A346" s="35" t="s">
        <v>50</v>
      </c>
      <c r="E346" s="36" t="s">
        <v>537</v>
      </c>
    </row>
    <row r="347" spans="1:5" ht="12.75">
      <c r="A347" s="39" t="s">
        <v>52</v>
      </c>
      <c r="E347" s="38" t="s">
        <v>61</v>
      </c>
    </row>
    <row r="348" spans="1:16" ht="12.75">
      <c r="A348" s="25" t="s">
        <v>45</v>
      </c>
      <c s="29" t="s">
        <v>538</v>
      </c>
      <c s="29" t="s">
        <v>539</v>
      </c>
      <c s="25" t="s">
        <v>61</v>
      </c>
      <c s="30" t="s">
        <v>540</v>
      </c>
      <c s="31" t="s">
        <v>116</v>
      </c>
      <c s="32">
        <v>7.72</v>
      </c>
      <c s="33">
        <v>0</v>
      </c>
      <c s="34">
        <f>ROUND(ROUND(H348,2)*ROUND(G348,3),2)</f>
      </c>
      <c r="O348">
        <f>(I348*21)/100</f>
      </c>
      <c t="s">
        <v>23</v>
      </c>
    </row>
    <row r="349" spans="1:5" ht="63.75">
      <c r="A349" s="35" t="s">
        <v>50</v>
      </c>
      <c r="E349" s="36" t="s">
        <v>541</v>
      </c>
    </row>
    <row r="350" spans="1:5" ht="12.75">
      <c r="A350" s="39" t="s">
        <v>52</v>
      </c>
      <c r="E350" s="38" t="s">
        <v>61</v>
      </c>
    </row>
    <row r="351" spans="1:16" ht="12.75">
      <c r="A351" s="25" t="s">
        <v>45</v>
      </c>
      <c s="29" t="s">
        <v>542</v>
      </c>
      <c s="29" t="s">
        <v>543</v>
      </c>
      <c s="25" t="s">
        <v>61</v>
      </c>
      <c s="30" t="s">
        <v>544</v>
      </c>
      <c s="31" t="s">
        <v>116</v>
      </c>
      <c s="32">
        <v>6</v>
      </c>
      <c s="33">
        <v>0</v>
      </c>
      <c s="34">
        <f>ROUND(ROUND(H351,2)*ROUND(G351,3),2)</f>
      </c>
      <c r="O351">
        <f>(I351*21)/100</f>
      </c>
      <c t="s">
        <v>23</v>
      </c>
    </row>
    <row r="352" spans="1:5" ht="51">
      <c r="A352" s="35" t="s">
        <v>50</v>
      </c>
      <c r="E352" s="36" t="s">
        <v>545</v>
      </c>
    </row>
    <row r="353" spans="1:5" ht="12.75">
      <c r="A353" s="39" t="s">
        <v>52</v>
      </c>
      <c r="E353" s="38" t="s">
        <v>61</v>
      </c>
    </row>
    <row r="354" spans="1:16" ht="12.75">
      <c r="A354" s="25" t="s">
        <v>45</v>
      </c>
      <c s="29" t="s">
        <v>546</v>
      </c>
      <c s="29" t="s">
        <v>547</v>
      </c>
      <c s="25" t="s">
        <v>61</v>
      </c>
      <c s="30" t="s">
        <v>548</v>
      </c>
      <c s="31" t="s">
        <v>90</v>
      </c>
      <c s="32">
        <v>4</v>
      </c>
      <c s="33">
        <v>0</v>
      </c>
      <c s="34">
        <f>ROUND(ROUND(H354,2)*ROUND(G354,3),2)</f>
      </c>
      <c r="O354">
        <f>(I354*21)/100</f>
      </c>
      <c t="s">
        <v>23</v>
      </c>
    </row>
    <row r="355" spans="1:5" ht="102">
      <c r="A355" s="35" t="s">
        <v>50</v>
      </c>
      <c r="E355" s="36" t="s">
        <v>549</v>
      </c>
    </row>
    <row r="356" spans="1:5" ht="12.75">
      <c r="A356" s="39" t="s">
        <v>52</v>
      </c>
      <c r="E356" s="38" t="s">
        <v>61</v>
      </c>
    </row>
    <row r="357" spans="1:16" ht="12.75">
      <c r="A357" s="25" t="s">
        <v>45</v>
      </c>
      <c s="29" t="s">
        <v>550</v>
      </c>
      <c s="29" t="s">
        <v>551</v>
      </c>
      <c s="25" t="s">
        <v>61</v>
      </c>
      <c s="30" t="s">
        <v>552</v>
      </c>
      <c s="31" t="s">
        <v>116</v>
      </c>
      <c s="32">
        <v>423.55</v>
      </c>
      <c s="33">
        <v>0</v>
      </c>
      <c s="34">
        <f>ROUND(ROUND(H357,2)*ROUND(G357,3),2)</f>
      </c>
      <c r="O357">
        <f>(I357*21)/100</f>
      </c>
      <c t="s">
        <v>23</v>
      </c>
    </row>
    <row r="358" spans="1:5" ht="38.25">
      <c r="A358" s="35" t="s">
        <v>50</v>
      </c>
      <c r="E358" s="36" t="s">
        <v>553</v>
      </c>
    </row>
    <row r="359" spans="1:5" ht="12.75">
      <c r="A359" s="39" t="s">
        <v>52</v>
      </c>
      <c r="E359" s="38" t="s">
        <v>61</v>
      </c>
    </row>
    <row r="360" spans="1:16" ht="12.75">
      <c r="A360" s="25" t="s">
        <v>45</v>
      </c>
      <c s="29" t="s">
        <v>554</v>
      </c>
      <c s="29" t="s">
        <v>555</v>
      </c>
      <c s="25" t="s">
        <v>61</v>
      </c>
      <c s="30" t="s">
        <v>556</v>
      </c>
      <c s="31" t="s">
        <v>116</v>
      </c>
      <c s="32">
        <v>423.55</v>
      </c>
      <c s="33">
        <v>0</v>
      </c>
      <c s="34">
        <f>ROUND(ROUND(H360,2)*ROUND(G360,3),2)</f>
      </c>
      <c r="O360">
        <f>(I360*21)/100</f>
      </c>
      <c t="s">
        <v>23</v>
      </c>
    </row>
    <row r="361" spans="1:5" ht="51">
      <c r="A361" s="35" t="s">
        <v>50</v>
      </c>
      <c r="E361" s="36" t="s">
        <v>557</v>
      </c>
    </row>
    <row r="362" spans="1:5" ht="12.75">
      <c r="A362" s="39" t="s">
        <v>52</v>
      </c>
      <c r="E362" s="38" t="s">
        <v>61</v>
      </c>
    </row>
    <row r="363" spans="1:16" ht="12.75">
      <c r="A363" s="25" t="s">
        <v>45</v>
      </c>
      <c s="29" t="s">
        <v>558</v>
      </c>
      <c s="29" t="s">
        <v>559</v>
      </c>
      <c s="25" t="s">
        <v>61</v>
      </c>
      <c s="30" t="s">
        <v>560</v>
      </c>
      <c s="31" t="s">
        <v>116</v>
      </c>
      <c s="32">
        <v>74.97</v>
      </c>
      <c s="33">
        <v>0</v>
      </c>
      <c s="34">
        <f>ROUND(ROUND(H363,2)*ROUND(G363,3),2)</f>
      </c>
      <c r="O363">
        <f>(I363*21)/100</f>
      </c>
      <c t="s">
        <v>23</v>
      </c>
    </row>
    <row r="364" spans="1:5" ht="51">
      <c r="A364" s="35" t="s">
        <v>50</v>
      </c>
      <c r="E364" s="36" t="s">
        <v>561</v>
      </c>
    </row>
    <row r="365" spans="1:5" ht="51">
      <c r="A365" s="39" t="s">
        <v>52</v>
      </c>
      <c r="E365" s="38" t="s">
        <v>562</v>
      </c>
    </row>
    <row r="366" spans="1:16" ht="12.75">
      <c r="A366" s="25" t="s">
        <v>45</v>
      </c>
      <c s="29" t="s">
        <v>563</v>
      </c>
      <c s="29" t="s">
        <v>564</v>
      </c>
      <c s="25" t="s">
        <v>61</v>
      </c>
      <c s="30" t="s">
        <v>565</v>
      </c>
      <c s="31" t="s">
        <v>68</v>
      </c>
      <c s="32">
        <v>200.6</v>
      </c>
      <c s="33">
        <v>0</v>
      </c>
      <c s="34">
        <f>ROUND(ROUND(H366,2)*ROUND(G366,3),2)</f>
      </c>
      <c r="O366">
        <f>(I366*21)/100</f>
      </c>
      <c t="s">
        <v>23</v>
      </c>
    </row>
    <row r="367" spans="1:5" ht="51">
      <c r="A367" s="35" t="s">
        <v>50</v>
      </c>
      <c r="E367" s="36" t="s">
        <v>566</v>
      </c>
    </row>
    <row r="368" spans="1:5" ht="12.75">
      <c r="A368" s="39" t="s">
        <v>52</v>
      </c>
      <c r="E368" s="38" t="s">
        <v>61</v>
      </c>
    </row>
    <row r="369" spans="1:16" ht="12.75">
      <c r="A369" s="25" t="s">
        <v>45</v>
      </c>
      <c s="29" t="s">
        <v>567</v>
      </c>
      <c s="29" t="s">
        <v>568</v>
      </c>
      <c s="25" t="s">
        <v>61</v>
      </c>
      <c s="30" t="s">
        <v>569</v>
      </c>
      <c s="31" t="s">
        <v>90</v>
      </c>
      <c s="32">
        <v>0.132</v>
      </c>
      <c s="33">
        <v>0</v>
      </c>
      <c s="34">
        <f>ROUND(ROUND(H369,2)*ROUND(G369,3),2)</f>
      </c>
      <c r="O369">
        <f>(I369*21)/100</f>
      </c>
      <c t="s">
        <v>23</v>
      </c>
    </row>
    <row r="370" spans="1:5" ht="76.5">
      <c r="A370" s="35" t="s">
        <v>50</v>
      </c>
      <c r="E370" s="36" t="s">
        <v>570</v>
      </c>
    </row>
    <row r="371" spans="1:5" ht="12.75">
      <c r="A371" s="39" t="s">
        <v>52</v>
      </c>
      <c r="E371" s="38" t="s">
        <v>61</v>
      </c>
    </row>
    <row r="372" spans="1:16" ht="12.75">
      <c r="A372" s="25" t="s">
        <v>45</v>
      </c>
      <c s="29" t="s">
        <v>571</v>
      </c>
      <c s="29" t="s">
        <v>572</v>
      </c>
      <c s="25" t="s">
        <v>61</v>
      </c>
      <c s="30" t="s">
        <v>573</v>
      </c>
      <c s="31" t="s">
        <v>90</v>
      </c>
      <c s="32">
        <v>29</v>
      </c>
      <c s="33">
        <v>0</v>
      </c>
      <c s="34">
        <f>ROUND(ROUND(H372,2)*ROUND(G372,3),2)</f>
      </c>
      <c r="O372">
        <f>(I372*21)/100</f>
      </c>
      <c t="s">
        <v>23</v>
      </c>
    </row>
    <row r="373" spans="1:5" ht="51">
      <c r="A373" s="35" t="s">
        <v>50</v>
      </c>
      <c r="E373" s="36" t="s">
        <v>574</v>
      </c>
    </row>
    <row r="374" spans="1:5" ht="38.25">
      <c r="A374" s="39" t="s">
        <v>52</v>
      </c>
      <c r="E374" s="38" t="s">
        <v>575</v>
      </c>
    </row>
    <row r="375" spans="1:16" ht="12.75">
      <c r="A375" s="25" t="s">
        <v>45</v>
      </c>
      <c s="29" t="s">
        <v>576</v>
      </c>
      <c s="29" t="s">
        <v>577</v>
      </c>
      <c s="25" t="s">
        <v>61</v>
      </c>
      <c s="30" t="s">
        <v>578</v>
      </c>
      <c s="31" t="s">
        <v>90</v>
      </c>
      <c s="32">
        <v>33</v>
      </c>
      <c s="33">
        <v>0</v>
      </c>
      <c s="34">
        <f>ROUND(ROUND(H375,2)*ROUND(G375,3),2)</f>
      </c>
      <c r="O375">
        <f>(I375*21)/100</f>
      </c>
      <c t="s">
        <v>23</v>
      </c>
    </row>
    <row r="376" spans="1:5" ht="51">
      <c r="A376" s="35" t="s">
        <v>50</v>
      </c>
      <c r="E376" s="36" t="s">
        <v>579</v>
      </c>
    </row>
    <row r="377" spans="1:5" ht="12.75">
      <c r="A377" s="39" t="s">
        <v>52</v>
      </c>
      <c r="E377" s="38" t="s">
        <v>580</v>
      </c>
    </row>
    <row r="378" spans="1:16" ht="12.75">
      <c r="A378" s="25" t="s">
        <v>45</v>
      </c>
      <c s="29" t="s">
        <v>581</v>
      </c>
      <c s="29" t="s">
        <v>582</v>
      </c>
      <c s="25" t="s">
        <v>47</v>
      </c>
      <c s="30" t="s">
        <v>583</v>
      </c>
      <c s="31" t="s">
        <v>90</v>
      </c>
      <c s="32">
        <v>10</v>
      </c>
      <c s="33">
        <v>0</v>
      </c>
      <c s="34">
        <f>ROUND(ROUND(H378,2)*ROUND(G378,3),2)</f>
      </c>
      <c r="O378">
        <f>(I378*21)/100</f>
      </c>
      <c t="s">
        <v>23</v>
      </c>
    </row>
    <row r="379" spans="1:5" ht="63.75">
      <c r="A379" s="35" t="s">
        <v>50</v>
      </c>
      <c r="E379" s="36" t="s">
        <v>584</v>
      </c>
    </row>
    <row r="380" spans="1:5" ht="12.75">
      <c r="A380" s="39" t="s">
        <v>52</v>
      </c>
      <c r="E380" s="38" t="s">
        <v>61</v>
      </c>
    </row>
    <row r="381" spans="1:16" ht="12.75">
      <c r="A381" s="25" t="s">
        <v>45</v>
      </c>
      <c s="29" t="s">
        <v>585</v>
      </c>
      <c s="29" t="s">
        <v>582</v>
      </c>
      <c s="25" t="s">
        <v>54</v>
      </c>
      <c s="30" t="s">
        <v>583</v>
      </c>
      <c s="31" t="s">
        <v>90</v>
      </c>
      <c s="32">
        <v>17</v>
      </c>
      <c s="33">
        <v>0</v>
      </c>
      <c s="34">
        <f>ROUND(ROUND(H381,2)*ROUND(G381,3),2)</f>
      </c>
      <c r="O381">
        <f>(I381*21)/100</f>
      </c>
      <c t="s">
        <v>23</v>
      </c>
    </row>
    <row r="382" spans="1:5" ht="51">
      <c r="A382" s="35" t="s">
        <v>50</v>
      </c>
      <c r="E382" s="36" t="s">
        <v>579</v>
      </c>
    </row>
    <row r="383" spans="1:5" ht="38.25">
      <c r="A383" s="39" t="s">
        <v>52</v>
      </c>
      <c r="E383" s="38" t="s">
        <v>586</v>
      </c>
    </row>
    <row r="384" spans="1:16" ht="12.75">
      <c r="A384" s="25" t="s">
        <v>45</v>
      </c>
      <c s="29" t="s">
        <v>587</v>
      </c>
      <c s="29" t="s">
        <v>588</v>
      </c>
      <c s="25" t="s">
        <v>61</v>
      </c>
      <c s="30" t="s">
        <v>589</v>
      </c>
      <c s="31" t="s">
        <v>116</v>
      </c>
      <c s="32">
        <v>8</v>
      </c>
      <c s="33">
        <v>0</v>
      </c>
      <c s="34">
        <f>ROUND(ROUND(H384,2)*ROUND(G384,3),2)</f>
      </c>
      <c r="O384">
        <f>(I384*21)/100</f>
      </c>
      <c t="s">
        <v>23</v>
      </c>
    </row>
    <row r="385" spans="1:5" ht="63.75">
      <c r="A385" s="35" t="s">
        <v>50</v>
      </c>
      <c r="E385" s="36" t="s">
        <v>590</v>
      </c>
    </row>
    <row r="386" spans="1:5" ht="12.75">
      <c r="A386" s="39" t="s">
        <v>52</v>
      </c>
      <c r="E386" s="38" t="s">
        <v>61</v>
      </c>
    </row>
    <row r="387" spans="1:16" ht="12.75">
      <c r="A387" s="25" t="s">
        <v>45</v>
      </c>
      <c s="29" t="s">
        <v>591</v>
      </c>
      <c s="29" t="s">
        <v>592</v>
      </c>
      <c s="25" t="s">
        <v>61</v>
      </c>
      <c s="30" t="s">
        <v>593</v>
      </c>
      <c s="31" t="s">
        <v>76</v>
      </c>
      <c s="32">
        <v>2</v>
      </c>
      <c s="33">
        <v>0</v>
      </c>
      <c s="34">
        <f>ROUND(ROUND(H387,2)*ROUND(G387,3),2)</f>
      </c>
      <c r="O387">
        <f>(I387*21)/100</f>
      </c>
      <c t="s">
        <v>23</v>
      </c>
    </row>
    <row r="388" spans="1:5" ht="38.25">
      <c r="A388" s="35" t="s">
        <v>50</v>
      </c>
      <c r="E388" s="36" t="s">
        <v>594</v>
      </c>
    </row>
    <row r="389" spans="1:5" ht="12.75">
      <c r="A389" s="39" t="s">
        <v>52</v>
      </c>
      <c r="E389" s="38" t="s">
        <v>61</v>
      </c>
    </row>
    <row r="390" spans="1:16" ht="12.75">
      <c r="A390" s="25" t="s">
        <v>45</v>
      </c>
      <c s="29" t="s">
        <v>595</v>
      </c>
      <c s="29" t="s">
        <v>596</v>
      </c>
      <c s="25" t="s">
        <v>61</v>
      </c>
      <c s="30" t="s">
        <v>597</v>
      </c>
      <c s="31" t="s">
        <v>76</v>
      </c>
      <c s="32">
        <v>93</v>
      </c>
      <c s="33">
        <v>0</v>
      </c>
      <c s="34">
        <f>ROUND(ROUND(H390,2)*ROUND(G390,3),2)</f>
      </c>
      <c r="O390">
        <f>(I390*21)/100</f>
      </c>
      <c t="s">
        <v>23</v>
      </c>
    </row>
    <row r="391" spans="1:5" ht="63.75">
      <c r="A391" s="35" t="s">
        <v>50</v>
      </c>
      <c r="E391" s="36" t="s">
        <v>598</v>
      </c>
    </row>
    <row r="392" spans="1:5" ht="12.75">
      <c r="A392" s="37" t="s">
        <v>52</v>
      </c>
      <c r="E392"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0+O8+O30+O34+O47</f>
      </c>
      <c t="s">
        <v>22</v>
      </c>
    </row>
    <row r="3" spans="1:16" ht="15" customHeight="1">
      <c r="A3" t="s">
        <v>12</v>
      </c>
      <c s="12" t="s">
        <v>14</v>
      </c>
      <c s="13" t="s">
        <v>15</v>
      </c>
      <c s="1"/>
      <c s="14" t="s">
        <v>16</v>
      </c>
      <c s="1"/>
      <c s="9"/>
      <c s="8" t="s">
        <v>599</v>
      </c>
      <c s="43">
        <f>0+I8+I30+I34+I47</f>
      </c>
      <c r="O3" t="s">
        <v>19</v>
      </c>
      <c t="s">
        <v>23</v>
      </c>
    </row>
    <row r="4" spans="1:16" ht="15" customHeight="1">
      <c r="A4" t="s">
        <v>17</v>
      </c>
      <c s="16" t="s">
        <v>18</v>
      </c>
      <c s="17" t="s">
        <v>599</v>
      </c>
      <c s="6"/>
      <c s="18" t="s">
        <v>600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f>
      </c>
      <c>
        <f>0+O9+O12+O15+O18+O21+O24+O27</f>
      </c>
    </row>
    <row r="9" spans="1:16" ht="12.75">
      <c r="A9" s="25" t="s">
        <v>45</v>
      </c>
      <c s="29" t="s">
        <v>29</v>
      </c>
      <c s="29" t="s">
        <v>601</v>
      </c>
      <c s="25" t="s">
        <v>29</v>
      </c>
      <c s="30" t="s">
        <v>602</v>
      </c>
      <c s="31" t="s">
        <v>603</v>
      </c>
      <c s="32">
        <v>1</v>
      </c>
      <c s="33">
        <v>0</v>
      </c>
      <c s="34">
        <f>ROUND(ROUND(H9,2)*ROUND(G9,3),2)</f>
      </c>
      <c r="O9">
        <f>(I9*21)/100</f>
      </c>
      <c t="s">
        <v>23</v>
      </c>
    </row>
    <row r="10" spans="1:5" ht="165.75">
      <c r="A10" s="35" t="s">
        <v>50</v>
      </c>
      <c r="E10" s="36" t="s">
        <v>604</v>
      </c>
    </row>
    <row r="11" spans="1:5" ht="12.75">
      <c r="A11" s="39" t="s">
        <v>52</v>
      </c>
      <c r="E11" s="38" t="s">
        <v>61</v>
      </c>
    </row>
    <row r="12" spans="1:16" ht="12.75">
      <c r="A12" s="25" t="s">
        <v>45</v>
      </c>
      <c s="29" t="s">
        <v>23</v>
      </c>
      <c s="29" t="s">
        <v>601</v>
      </c>
      <c s="25" t="s">
        <v>23</v>
      </c>
      <c s="30" t="s">
        <v>602</v>
      </c>
      <c s="31" t="s">
        <v>603</v>
      </c>
      <c s="32">
        <v>1</v>
      </c>
      <c s="33">
        <v>0</v>
      </c>
      <c s="34">
        <f>ROUND(ROUND(H12,2)*ROUND(G12,3),2)</f>
      </c>
      <c r="O12">
        <f>(I12*21)/100</f>
      </c>
      <c t="s">
        <v>23</v>
      </c>
    </row>
    <row r="13" spans="1:5" ht="178.5">
      <c r="A13" s="35" t="s">
        <v>50</v>
      </c>
      <c r="E13" s="36" t="s">
        <v>605</v>
      </c>
    </row>
    <row r="14" spans="1:5" ht="12.75">
      <c r="A14" s="39" t="s">
        <v>52</v>
      </c>
      <c r="E14" s="38" t="s">
        <v>61</v>
      </c>
    </row>
    <row r="15" spans="1:16" ht="12.75">
      <c r="A15" s="25" t="s">
        <v>45</v>
      </c>
      <c s="29" t="s">
        <v>22</v>
      </c>
      <c s="29" t="s">
        <v>601</v>
      </c>
      <c s="25" t="s">
        <v>22</v>
      </c>
      <c s="30" t="s">
        <v>602</v>
      </c>
      <c s="31" t="s">
        <v>603</v>
      </c>
      <c s="32">
        <v>1</v>
      </c>
      <c s="33">
        <v>0</v>
      </c>
      <c s="34">
        <f>ROUND(ROUND(H15,2)*ROUND(G15,3),2)</f>
      </c>
      <c r="O15">
        <f>(I15*21)/100</f>
      </c>
      <c t="s">
        <v>23</v>
      </c>
    </row>
    <row r="16" spans="1:5" ht="165.75">
      <c r="A16" s="35" t="s">
        <v>50</v>
      </c>
      <c r="E16" s="36" t="s">
        <v>606</v>
      </c>
    </row>
    <row r="17" spans="1:5" ht="12.75">
      <c r="A17" s="39" t="s">
        <v>52</v>
      </c>
      <c r="E17" s="38" t="s">
        <v>61</v>
      </c>
    </row>
    <row r="18" spans="1:16" ht="12.75">
      <c r="A18" s="25" t="s">
        <v>45</v>
      </c>
      <c s="29" t="s">
        <v>33</v>
      </c>
      <c s="29" t="s">
        <v>601</v>
      </c>
      <c s="25" t="s">
        <v>47</v>
      </c>
      <c s="30" t="s">
        <v>602</v>
      </c>
      <c s="31" t="s">
        <v>603</v>
      </c>
      <c s="32">
        <v>1</v>
      </c>
      <c s="33">
        <v>0</v>
      </c>
      <c s="34">
        <f>ROUND(ROUND(H18,2)*ROUND(G18,3),2)</f>
      </c>
      <c r="O18">
        <f>(I18*21)/100</f>
      </c>
      <c t="s">
        <v>23</v>
      </c>
    </row>
    <row r="19" spans="1:5" ht="12.75">
      <c r="A19" s="35" t="s">
        <v>50</v>
      </c>
      <c r="E19" s="36" t="s">
        <v>607</v>
      </c>
    </row>
    <row r="20" spans="1:5" ht="12.75">
      <c r="A20" s="39" t="s">
        <v>52</v>
      </c>
      <c r="E20" s="38" t="s">
        <v>61</v>
      </c>
    </row>
    <row r="21" spans="1:16" ht="12.75">
      <c r="A21" s="25" t="s">
        <v>45</v>
      </c>
      <c s="29" t="s">
        <v>35</v>
      </c>
      <c s="29" t="s">
        <v>601</v>
      </c>
      <c s="25" t="s">
        <v>54</v>
      </c>
      <c s="30" t="s">
        <v>602</v>
      </c>
      <c s="31" t="s">
        <v>603</v>
      </c>
      <c s="32">
        <v>1</v>
      </c>
      <c s="33">
        <v>0</v>
      </c>
      <c s="34">
        <f>ROUND(ROUND(H21,2)*ROUND(G21,3),2)</f>
      </c>
      <c r="O21">
        <f>(I21*21)/100</f>
      </c>
      <c t="s">
        <v>23</v>
      </c>
    </row>
    <row r="22" spans="1:5" ht="51">
      <c r="A22" s="35" t="s">
        <v>50</v>
      </c>
      <c r="E22" s="36" t="s">
        <v>608</v>
      </c>
    </row>
    <row r="23" spans="1:5" ht="12.75">
      <c r="A23" s="39" t="s">
        <v>52</v>
      </c>
      <c r="E23" s="38" t="s">
        <v>61</v>
      </c>
    </row>
    <row r="24" spans="1:16" ht="12.75">
      <c r="A24" s="25" t="s">
        <v>45</v>
      </c>
      <c s="29" t="s">
        <v>37</v>
      </c>
      <c s="29" t="s">
        <v>601</v>
      </c>
      <c s="25" t="s">
        <v>57</v>
      </c>
      <c s="30" t="s">
        <v>602</v>
      </c>
      <c s="31" t="s">
        <v>603</v>
      </c>
      <c s="32">
        <v>1</v>
      </c>
      <c s="33">
        <v>0</v>
      </c>
      <c s="34">
        <f>ROUND(ROUND(H24,2)*ROUND(G24,3),2)</f>
      </c>
      <c r="O24">
        <f>(I24*21)/100</f>
      </c>
      <c t="s">
        <v>23</v>
      </c>
    </row>
    <row r="25" spans="1:5" ht="25.5">
      <c r="A25" s="35" t="s">
        <v>50</v>
      </c>
      <c r="E25" s="36" t="s">
        <v>609</v>
      </c>
    </row>
    <row r="26" spans="1:5" ht="12.75">
      <c r="A26" s="39" t="s">
        <v>52</v>
      </c>
      <c r="E26" s="38" t="s">
        <v>61</v>
      </c>
    </row>
    <row r="27" spans="1:16" ht="12.75">
      <c r="A27" s="25" t="s">
        <v>45</v>
      </c>
      <c s="29" t="s">
        <v>73</v>
      </c>
      <c s="29" t="s">
        <v>601</v>
      </c>
      <c s="25" t="s">
        <v>610</v>
      </c>
      <c s="30" t="s">
        <v>602</v>
      </c>
      <c s="31" t="s">
        <v>603</v>
      </c>
      <c s="32">
        <v>1</v>
      </c>
      <c s="33">
        <v>0</v>
      </c>
      <c s="34">
        <f>ROUND(ROUND(H27,2)*ROUND(G27,3),2)</f>
      </c>
      <c r="O27">
        <f>(I27*21)/100</f>
      </c>
      <c t="s">
        <v>23</v>
      </c>
    </row>
    <row r="28" spans="1:5" ht="76.5">
      <c r="A28" s="35" t="s">
        <v>50</v>
      </c>
      <c r="E28" s="36" t="s">
        <v>611</v>
      </c>
    </row>
    <row r="29" spans="1:5" ht="12.75">
      <c r="A29" s="37" t="s">
        <v>52</v>
      </c>
      <c r="E29" s="38" t="s">
        <v>61</v>
      </c>
    </row>
    <row r="30" spans="1:18" ht="12.75" customHeight="1">
      <c r="A30" s="6" t="s">
        <v>43</v>
      </c>
      <c s="6"/>
      <c s="41" t="s">
        <v>29</v>
      </c>
      <c s="6"/>
      <c s="27" t="s">
        <v>65</v>
      </c>
      <c s="6"/>
      <c s="6"/>
      <c s="6"/>
      <c s="42">
        <f>0+Q30</f>
      </c>
      <c r="O30">
        <f>0+R30</f>
      </c>
      <c r="Q30">
        <f>0+I31</f>
      </c>
      <c>
        <f>0+O31</f>
      </c>
    </row>
    <row r="31" spans="1:16" ht="12.75">
      <c r="A31" s="25" t="s">
        <v>45</v>
      </c>
      <c s="29" t="s">
        <v>78</v>
      </c>
      <c s="29" t="s">
        <v>127</v>
      </c>
      <c s="25" t="s">
        <v>61</v>
      </c>
      <c s="30" t="s">
        <v>128</v>
      </c>
      <c s="31" t="s">
        <v>90</v>
      </c>
      <c s="32">
        <v>280</v>
      </c>
      <c s="33">
        <v>0</v>
      </c>
      <c s="34">
        <f>ROUND(ROUND(H31,2)*ROUND(G31,3),2)</f>
      </c>
      <c r="O31">
        <f>(I31*21)/100</f>
      </c>
      <c t="s">
        <v>23</v>
      </c>
    </row>
    <row r="32" spans="1:5" ht="76.5">
      <c r="A32" s="35" t="s">
        <v>50</v>
      </c>
      <c r="E32" s="36" t="s">
        <v>612</v>
      </c>
    </row>
    <row r="33" spans="1:5" ht="12.75">
      <c r="A33" s="37" t="s">
        <v>52</v>
      </c>
      <c r="E33" s="38" t="s">
        <v>613</v>
      </c>
    </row>
    <row r="34" spans="1:18" ht="12.75" customHeight="1">
      <c r="A34" s="6" t="s">
        <v>43</v>
      </c>
      <c s="6"/>
      <c s="41" t="s">
        <v>35</v>
      </c>
      <c s="6"/>
      <c s="27" t="s">
        <v>341</v>
      </c>
      <c s="6"/>
      <c s="6"/>
      <c s="6"/>
      <c s="42">
        <f>0+Q34</f>
      </c>
      <c r="O34">
        <f>0+R34</f>
      </c>
      <c r="Q34">
        <f>0+I35+I38+I41+I44</f>
      </c>
      <c>
        <f>0+O35+O38+O41+O44</f>
      </c>
    </row>
    <row r="35" spans="1:16" ht="12.75">
      <c r="A35" s="25" t="s">
        <v>45</v>
      </c>
      <c s="29" t="s">
        <v>40</v>
      </c>
      <c s="29" t="s">
        <v>377</v>
      </c>
      <c s="25" t="s">
        <v>61</v>
      </c>
      <c s="30" t="s">
        <v>378</v>
      </c>
      <c s="31" t="s">
        <v>68</v>
      </c>
      <c s="32">
        <v>2000</v>
      </c>
      <c s="33">
        <v>0</v>
      </c>
      <c s="34">
        <f>ROUND(ROUND(H35,2)*ROUND(G35,3),2)</f>
      </c>
      <c r="O35">
        <f>(I35*21)/100</f>
      </c>
      <c t="s">
        <v>23</v>
      </c>
    </row>
    <row r="36" spans="1:5" ht="38.25">
      <c r="A36" s="35" t="s">
        <v>50</v>
      </c>
      <c r="E36" s="36" t="s">
        <v>614</v>
      </c>
    </row>
    <row r="37" spans="1:5" ht="12.75">
      <c r="A37" s="39" t="s">
        <v>52</v>
      </c>
      <c r="E37" s="38" t="s">
        <v>61</v>
      </c>
    </row>
    <row r="38" spans="1:16" ht="12.75">
      <c r="A38" s="25" t="s">
        <v>45</v>
      </c>
      <c s="29" t="s">
        <v>42</v>
      </c>
      <c s="29" t="s">
        <v>382</v>
      </c>
      <c s="25" t="s">
        <v>61</v>
      </c>
      <c s="30" t="s">
        <v>383</v>
      </c>
      <c s="31" t="s">
        <v>68</v>
      </c>
      <c s="32">
        <v>4000</v>
      </c>
      <c s="33">
        <v>0</v>
      </c>
      <c s="34">
        <f>ROUND(ROUND(H38,2)*ROUND(G38,3),2)</f>
      </c>
      <c r="O38">
        <f>(I38*21)/100</f>
      </c>
      <c t="s">
        <v>23</v>
      </c>
    </row>
    <row r="39" spans="1:5" ht="38.25">
      <c r="A39" s="35" t="s">
        <v>50</v>
      </c>
      <c r="E39" s="36" t="s">
        <v>615</v>
      </c>
    </row>
    <row r="40" spans="1:5" ht="12.75">
      <c r="A40" s="39" t="s">
        <v>52</v>
      </c>
      <c r="E40" s="38" t="s">
        <v>61</v>
      </c>
    </row>
    <row r="41" spans="1:16" ht="12.75">
      <c r="A41" s="25" t="s">
        <v>45</v>
      </c>
      <c s="29" t="s">
        <v>87</v>
      </c>
      <c s="29" t="s">
        <v>391</v>
      </c>
      <c s="25" t="s">
        <v>61</v>
      </c>
      <c s="30" t="s">
        <v>392</v>
      </c>
      <c s="31" t="s">
        <v>68</v>
      </c>
      <c s="32">
        <v>4000</v>
      </c>
      <c s="33">
        <v>0</v>
      </c>
      <c s="34">
        <f>ROUND(ROUND(H41,2)*ROUND(G41,3),2)</f>
      </c>
      <c r="O41">
        <f>(I41*21)/100</f>
      </c>
      <c t="s">
        <v>23</v>
      </c>
    </row>
    <row r="42" spans="1:5" ht="38.25">
      <c r="A42" s="35" t="s">
        <v>50</v>
      </c>
      <c r="E42" s="36" t="s">
        <v>616</v>
      </c>
    </row>
    <row r="43" spans="1:5" ht="12.75">
      <c r="A43" s="39" t="s">
        <v>52</v>
      </c>
      <c r="E43" s="38" t="s">
        <v>61</v>
      </c>
    </row>
    <row r="44" spans="1:16" ht="12.75">
      <c r="A44" s="25" t="s">
        <v>45</v>
      </c>
      <c s="29" t="s">
        <v>93</v>
      </c>
      <c s="29" t="s">
        <v>617</v>
      </c>
      <c s="25" t="s">
        <v>61</v>
      </c>
      <c s="30" t="s">
        <v>618</v>
      </c>
      <c s="31" t="s">
        <v>68</v>
      </c>
      <c s="32">
        <v>2000</v>
      </c>
      <c s="33">
        <v>0</v>
      </c>
      <c s="34">
        <f>ROUND(ROUND(H44,2)*ROUND(G44,3),2)</f>
      </c>
      <c r="O44">
        <f>(I44*21)/100</f>
      </c>
      <c t="s">
        <v>23</v>
      </c>
    </row>
    <row r="45" spans="1:5" ht="38.25">
      <c r="A45" s="35" t="s">
        <v>50</v>
      </c>
      <c r="E45" s="36" t="s">
        <v>619</v>
      </c>
    </row>
    <row r="46" spans="1:5" ht="12.75">
      <c r="A46" s="37" t="s">
        <v>52</v>
      </c>
      <c r="E46" s="38" t="s">
        <v>61</v>
      </c>
    </row>
    <row r="47" spans="1:18" ht="12.75" customHeight="1">
      <c r="A47" s="6" t="s">
        <v>43</v>
      </c>
      <c s="6"/>
      <c s="41" t="s">
        <v>40</v>
      </c>
      <c s="6"/>
      <c s="27" t="s">
        <v>482</v>
      </c>
      <c s="6"/>
      <c s="6"/>
      <c s="6"/>
      <c s="42">
        <f>0+Q47</f>
      </c>
      <c r="O47">
        <f>0+R47</f>
      </c>
      <c r="Q47">
        <f>0+I48+I51</f>
      </c>
      <c>
        <f>0+O48+O51</f>
      </c>
    </row>
    <row r="48" spans="1:16" ht="12.75">
      <c r="A48" s="25" t="s">
        <v>45</v>
      </c>
      <c s="29" t="s">
        <v>98</v>
      </c>
      <c s="29" t="s">
        <v>620</v>
      </c>
      <c s="25" t="s">
        <v>61</v>
      </c>
      <c s="30" t="s">
        <v>621</v>
      </c>
      <c s="31" t="s">
        <v>116</v>
      </c>
      <c s="32">
        <v>300</v>
      </c>
      <c s="33">
        <v>0</v>
      </c>
      <c s="34">
        <f>ROUND(ROUND(H48,2)*ROUND(G48,3),2)</f>
      </c>
      <c r="O48">
        <f>(I48*21)/100</f>
      </c>
      <c t="s">
        <v>23</v>
      </c>
    </row>
    <row r="49" spans="1:5" ht="51">
      <c r="A49" s="35" t="s">
        <v>50</v>
      </c>
      <c r="E49" s="36" t="s">
        <v>622</v>
      </c>
    </row>
    <row r="50" spans="1:5" ht="12.75">
      <c r="A50" s="39" t="s">
        <v>52</v>
      </c>
      <c r="E50" s="38" t="s">
        <v>61</v>
      </c>
    </row>
    <row r="51" spans="1:16" ht="12.75">
      <c r="A51" s="25" t="s">
        <v>45</v>
      </c>
      <c s="29" t="s">
        <v>103</v>
      </c>
      <c s="29" t="s">
        <v>555</v>
      </c>
      <c s="25" t="s">
        <v>61</v>
      </c>
      <c s="30" t="s">
        <v>556</v>
      </c>
      <c s="31" t="s">
        <v>116</v>
      </c>
      <c s="32">
        <v>300</v>
      </c>
      <c s="33">
        <v>0</v>
      </c>
      <c s="34">
        <f>ROUND(ROUND(H51,2)*ROUND(G51,3),2)</f>
      </c>
      <c r="O51">
        <f>(I51*21)/100</f>
      </c>
      <c t="s">
        <v>23</v>
      </c>
    </row>
    <row r="52" spans="1:5" ht="63.75">
      <c r="A52" s="35" t="s">
        <v>50</v>
      </c>
      <c r="E52" s="36" t="s">
        <v>623</v>
      </c>
    </row>
    <row r="53" spans="1:5" ht="12.75">
      <c r="A53" s="37" t="s">
        <v>52</v>
      </c>
      <c r="E53"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624</v>
      </c>
      <c s="43">
        <f>0+I8</f>
      </c>
      <c r="O3" t="s">
        <v>19</v>
      </c>
      <c t="s">
        <v>23</v>
      </c>
    </row>
    <row r="4" spans="1:16" ht="15" customHeight="1">
      <c r="A4" t="s">
        <v>17</v>
      </c>
      <c s="16" t="s">
        <v>18</v>
      </c>
      <c s="17" t="s">
        <v>624</v>
      </c>
      <c s="6"/>
      <c s="18" t="s">
        <v>625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482</v>
      </c>
      <c s="19"/>
      <c s="19"/>
      <c s="19"/>
      <c s="28">
        <f>0+Q8</f>
      </c>
      <c r="O8">
        <f>0+R8</f>
      </c>
      <c r="Q8">
        <f>0+I9+I12+I15+I18+I21+I24+I27+I30+I33+I36+I39+I42+I45+I48+I51+I54+I57</f>
      </c>
      <c>
        <f>0+O9+O12+O15+O18+O21+O24+O27+O30+O33+O36+O39+O42+O45+O48+O51+O54+O57</f>
      </c>
    </row>
    <row r="9" spans="1:16" ht="12.75">
      <c r="A9" s="25" t="s">
        <v>45</v>
      </c>
      <c s="29" t="s">
        <v>29</v>
      </c>
      <c s="29" t="s">
        <v>626</v>
      </c>
      <c s="25" t="s">
        <v>61</v>
      </c>
      <c s="30" t="s">
        <v>627</v>
      </c>
      <c s="31" t="s">
        <v>76</v>
      </c>
      <c s="32">
        <v>82</v>
      </c>
      <c s="33">
        <v>0</v>
      </c>
      <c s="34">
        <f>ROUND(ROUND(H9,2)*ROUND(G9,3),2)</f>
      </c>
      <c r="O9">
        <f>(I9*21)/100</f>
      </c>
      <c t="s">
        <v>23</v>
      </c>
    </row>
    <row r="10" spans="1:5" ht="25.5">
      <c r="A10" s="35" t="s">
        <v>50</v>
      </c>
      <c r="E10" s="36" t="s">
        <v>628</v>
      </c>
    </row>
    <row r="11" spans="1:5" ht="12.75">
      <c r="A11" s="39" t="s">
        <v>52</v>
      </c>
      <c r="E11" s="38" t="s">
        <v>61</v>
      </c>
    </row>
    <row r="12" spans="1:16" ht="25.5">
      <c r="A12" s="25" t="s">
        <v>45</v>
      </c>
      <c s="29" t="s">
        <v>23</v>
      </c>
      <c s="29" t="s">
        <v>629</v>
      </c>
      <c s="25" t="s">
        <v>61</v>
      </c>
      <c s="30" t="s">
        <v>630</v>
      </c>
      <c s="31" t="s">
        <v>76</v>
      </c>
      <c s="32">
        <v>33</v>
      </c>
      <c s="33">
        <v>0</v>
      </c>
      <c s="34">
        <f>ROUND(ROUND(H12,2)*ROUND(G12,3),2)</f>
      </c>
      <c r="O12">
        <f>(I12*21)/100</f>
      </c>
      <c t="s">
        <v>23</v>
      </c>
    </row>
    <row r="13" spans="1:5" ht="38.25">
      <c r="A13" s="35" t="s">
        <v>50</v>
      </c>
      <c r="E13" s="36" t="s">
        <v>631</v>
      </c>
    </row>
    <row r="14" spans="1:5" ht="12.75">
      <c r="A14" s="39" t="s">
        <v>52</v>
      </c>
      <c r="E14" s="38" t="s">
        <v>61</v>
      </c>
    </row>
    <row r="15" spans="1:16" ht="12.75">
      <c r="A15" s="25" t="s">
        <v>45</v>
      </c>
      <c s="29" t="s">
        <v>22</v>
      </c>
      <c s="29" t="s">
        <v>632</v>
      </c>
      <c s="25" t="s">
        <v>61</v>
      </c>
      <c s="30" t="s">
        <v>633</v>
      </c>
      <c s="31" t="s">
        <v>76</v>
      </c>
      <c s="32">
        <v>3</v>
      </c>
      <c s="33">
        <v>0</v>
      </c>
      <c s="34">
        <f>ROUND(ROUND(H15,2)*ROUND(G15,3),2)</f>
      </c>
      <c r="O15">
        <f>(I15*21)/100</f>
      </c>
      <c t="s">
        <v>23</v>
      </c>
    </row>
    <row r="16" spans="1:5" ht="38.25">
      <c r="A16" s="35" t="s">
        <v>50</v>
      </c>
      <c r="E16" s="36" t="s">
        <v>634</v>
      </c>
    </row>
    <row r="17" spans="1:5" ht="12.75">
      <c r="A17" s="39" t="s">
        <v>52</v>
      </c>
      <c r="E17" s="38" t="s">
        <v>61</v>
      </c>
    </row>
    <row r="18" spans="1:16" ht="12.75">
      <c r="A18" s="25" t="s">
        <v>45</v>
      </c>
      <c s="29" t="s">
        <v>33</v>
      </c>
      <c s="29" t="s">
        <v>635</v>
      </c>
      <c s="25" t="s">
        <v>61</v>
      </c>
      <c s="30" t="s">
        <v>636</v>
      </c>
      <c s="31" t="s">
        <v>76</v>
      </c>
      <c s="32">
        <v>2</v>
      </c>
      <c s="33">
        <v>0</v>
      </c>
      <c s="34">
        <f>ROUND(ROUND(H18,2)*ROUND(G18,3),2)</f>
      </c>
      <c r="O18">
        <f>(I18*21)/100</f>
      </c>
      <c t="s">
        <v>23</v>
      </c>
    </row>
    <row r="19" spans="1:5" ht="38.25">
      <c r="A19" s="35" t="s">
        <v>50</v>
      </c>
      <c r="E19" s="36" t="s">
        <v>637</v>
      </c>
    </row>
    <row r="20" spans="1:5" ht="12.75">
      <c r="A20" s="39" t="s">
        <v>52</v>
      </c>
      <c r="E20" s="38" t="s">
        <v>61</v>
      </c>
    </row>
    <row r="21" spans="1:16" ht="12.75">
      <c r="A21" s="25" t="s">
        <v>45</v>
      </c>
      <c s="29" t="s">
        <v>35</v>
      </c>
      <c s="29" t="s">
        <v>638</v>
      </c>
      <c s="25" t="s">
        <v>61</v>
      </c>
      <c s="30" t="s">
        <v>639</v>
      </c>
      <c s="31" t="s">
        <v>76</v>
      </c>
      <c s="32">
        <v>6</v>
      </c>
      <c s="33">
        <v>0</v>
      </c>
      <c s="34">
        <f>ROUND(ROUND(H21,2)*ROUND(G21,3),2)</f>
      </c>
      <c r="O21">
        <f>(I21*21)/100</f>
      </c>
      <c t="s">
        <v>23</v>
      </c>
    </row>
    <row r="22" spans="1:5" ht="25.5">
      <c r="A22" s="35" t="s">
        <v>50</v>
      </c>
      <c r="E22" s="36" t="s">
        <v>640</v>
      </c>
    </row>
    <row r="23" spans="1:5" ht="12.75">
      <c r="A23" s="39" t="s">
        <v>52</v>
      </c>
      <c r="E23" s="38" t="s">
        <v>61</v>
      </c>
    </row>
    <row r="24" spans="1:16" ht="25.5">
      <c r="A24" s="25" t="s">
        <v>45</v>
      </c>
      <c s="29" t="s">
        <v>37</v>
      </c>
      <c s="29" t="s">
        <v>641</v>
      </c>
      <c s="25" t="s">
        <v>61</v>
      </c>
      <c s="30" t="s">
        <v>642</v>
      </c>
      <c s="31" t="s">
        <v>76</v>
      </c>
      <c s="32">
        <v>37</v>
      </c>
      <c s="33">
        <v>0</v>
      </c>
      <c s="34">
        <f>ROUND(ROUND(H24,2)*ROUND(G24,3),2)</f>
      </c>
      <c r="O24">
        <f>(I24*21)/100</f>
      </c>
      <c t="s">
        <v>23</v>
      </c>
    </row>
    <row r="25" spans="1:5" ht="38.25">
      <c r="A25" s="35" t="s">
        <v>50</v>
      </c>
      <c r="E25" s="36" t="s">
        <v>643</v>
      </c>
    </row>
    <row r="26" spans="1:5" ht="38.25">
      <c r="A26" s="39" t="s">
        <v>52</v>
      </c>
      <c r="E26" s="38" t="s">
        <v>644</v>
      </c>
    </row>
    <row r="27" spans="1:16" ht="12.75">
      <c r="A27" s="25" t="s">
        <v>45</v>
      </c>
      <c s="29" t="s">
        <v>73</v>
      </c>
      <c s="29" t="s">
        <v>645</v>
      </c>
      <c s="25" t="s">
        <v>61</v>
      </c>
      <c s="30" t="s">
        <v>646</v>
      </c>
      <c s="31" t="s">
        <v>76</v>
      </c>
      <c s="32">
        <v>35</v>
      </c>
      <c s="33">
        <v>0</v>
      </c>
      <c s="34">
        <f>ROUND(ROUND(H27,2)*ROUND(G27,3),2)</f>
      </c>
      <c r="O27">
        <f>(I27*21)/100</f>
      </c>
      <c t="s">
        <v>23</v>
      </c>
    </row>
    <row r="28" spans="1:5" ht="38.25">
      <c r="A28" s="35" t="s">
        <v>50</v>
      </c>
      <c r="E28" s="36" t="s">
        <v>647</v>
      </c>
    </row>
    <row r="29" spans="1:5" ht="38.25">
      <c r="A29" s="39" t="s">
        <v>52</v>
      </c>
      <c r="E29" s="38" t="s">
        <v>648</v>
      </c>
    </row>
    <row r="30" spans="1:16" ht="25.5">
      <c r="A30" s="25" t="s">
        <v>45</v>
      </c>
      <c s="29" t="s">
        <v>78</v>
      </c>
      <c s="29" t="s">
        <v>649</v>
      </c>
      <c s="25" t="s">
        <v>61</v>
      </c>
      <c s="30" t="s">
        <v>650</v>
      </c>
      <c s="31" t="s">
        <v>76</v>
      </c>
      <c s="32">
        <v>1</v>
      </c>
      <c s="33">
        <v>0</v>
      </c>
      <c s="34">
        <f>ROUND(ROUND(H30,2)*ROUND(G30,3),2)</f>
      </c>
      <c r="O30">
        <f>(I30*21)/100</f>
      </c>
      <c t="s">
        <v>23</v>
      </c>
    </row>
    <row r="31" spans="1:5" ht="38.25">
      <c r="A31" s="35" t="s">
        <v>50</v>
      </c>
      <c r="E31" s="36" t="s">
        <v>643</v>
      </c>
    </row>
    <row r="32" spans="1:5" ht="12.75">
      <c r="A32" s="39" t="s">
        <v>52</v>
      </c>
      <c r="E32" s="38" t="s">
        <v>651</v>
      </c>
    </row>
    <row r="33" spans="1:16" ht="12.75">
      <c r="A33" s="25" t="s">
        <v>45</v>
      </c>
      <c s="29" t="s">
        <v>40</v>
      </c>
      <c s="29" t="s">
        <v>652</v>
      </c>
      <c s="25" t="s">
        <v>61</v>
      </c>
      <c s="30" t="s">
        <v>653</v>
      </c>
      <c s="31" t="s">
        <v>76</v>
      </c>
      <c s="32">
        <v>1</v>
      </c>
      <c s="33">
        <v>0</v>
      </c>
      <c s="34">
        <f>ROUND(ROUND(H33,2)*ROUND(G33,3),2)</f>
      </c>
      <c r="O33">
        <f>(I33*21)/100</f>
      </c>
      <c t="s">
        <v>23</v>
      </c>
    </row>
    <row r="34" spans="1:5" ht="38.25">
      <c r="A34" s="35" t="s">
        <v>50</v>
      </c>
      <c r="E34" s="36" t="s">
        <v>643</v>
      </c>
    </row>
    <row r="35" spans="1:5" ht="12.75">
      <c r="A35" s="39" t="s">
        <v>52</v>
      </c>
      <c r="E35" s="38" t="s">
        <v>654</v>
      </c>
    </row>
    <row r="36" spans="1:16" ht="12.75">
      <c r="A36" s="25" t="s">
        <v>45</v>
      </c>
      <c s="29" t="s">
        <v>42</v>
      </c>
      <c s="29" t="s">
        <v>655</v>
      </c>
      <c s="25" t="s">
        <v>61</v>
      </c>
      <c s="30" t="s">
        <v>656</v>
      </c>
      <c s="31" t="s">
        <v>76</v>
      </c>
      <c s="32">
        <v>1</v>
      </c>
      <c s="33">
        <v>0</v>
      </c>
      <c s="34">
        <f>ROUND(ROUND(H36,2)*ROUND(G36,3),2)</f>
      </c>
      <c r="O36">
        <f>(I36*21)/100</f>
      </c>
      <c t="s">
        <v>23</v>
      </c>
    </row>
    <row r="37" spans="1:5" ht="38.25">
      <c r="A37" s="35" t="s">
        <v>50</v>
      </c>
      <c r="E37" s="36" t="s">
        <v>647</v>
      </c>
    </row>
    <row r="38" spans="1:5" ht="12.75">
      <c r="A38" s="39" t="s">
        <v>52</v>
      </c>
      <c r="E38" s="38" t="s">
        <v>654</v>
      </c>
    </row>
    <row r="39" spans="1:16" ht="12.75">
      <c r="A39" s="25" t="s">
        <v>45</v>
      </c>
      <c s="29" t="s">
        <v>87</v>
      </c>
      <c s="29" t="s">
        <v>657</v>
      </c>
      <c s="25" t="s">
        <v>61</v>
      </c>
      <c s="30" t="s">
        <v>658</v>
      </c>
      <c s="31" t="s">
        <v>76</v>
      </c>
      <c s="32">
        <v>23</v>
      </c>
      <c s="33">
        <v>0</v>
      </c>
      <c s="34">
        <f>ROUND(ROUND(H39,2)*ROUND(G39,3),2)</f>
      </c>
      <c r="O39">
        <f>(I39*21)/100</f>
      </c>
      <c t="s">
        <v>23</v>
      </c>
    </row>
    <row r="40" spans="1:5" ht="51">
      <c r="A40" s="35" t="s">
        <v>50</v>
      </c>
      <c r="E40" s="36" t="s">
        <v>659</v>
      </c>
    </row>
    <row r="41" spans="1:5" ht="12.75">
      <c r="A41" s="39" t="s">
        <v>52</v>
      </c>
      <c r="E41" s="38" t="s">
        <v>61</v>
      </c>
    </row>
    <row r="42" spans="1:16" ht="25.5">
      <c r="A42" s="25" t="s">
        <v>45</v>
      </c>
      <c s="29" t="s">
        <v>93</v>
      </c>
      <c s="29" t="s">
        <v>660</v>
      </c>
      <c s="25" t="s">
        <v>61</v>
      </c>
      <c s="30" t="s">
        <v>661</v>
      </c>
      <c s="31" t="s">
        <v>76</v>
      </c>
      <c s="32">
        <v>31</v>
      </c>
      <c s="33">
        <v>0</v>
      </c>
      <c s="34">
        <f>ROUND(ROUND(H42,2)*ROUND(G42,3),2)</f>
      </c>
      <c r="O42">
        <f>(I42*21)/100</f>
      </c>
      <c t="s">
        <v>23</v>
      </c>
    </row>
    <row r="43" spans="1:5" ht="51">
      <c r="A43" s="35" t="s">
        <v>50</v>
      </c>
      <c r="E43" s="36" t="s">
        <v>662</v>
      </c>
    </row>
    <row r="44" spans="1:5" ht="12.75">
      <c r="A44" s="39" t="s">
        <v>52</v>
      </c>
      <c r="E44" s="38" t="s">
        <v>61</v>
      </c>
    </row>
    <row r="45" spans="1:16" ht="25.5">
      <c r="A45" s="25" t="s">
        <v>45</v>
      </c>
      <c s="29" t="s">
        <v>98</v>
      </c>
      <c s="29" t="s">
        <v>663</v>
      </c>
      <c s="25" t="s">
        <v>61</v>
      </c>
      <c s="30" t="s">
        <v>664</v>
      </c>
      <c s="31" t="s">
        <v>68</v>
      </c>
      <c s="32">
        <v>632.644</v>
      </c>
      <c s="33">
        <v>0</v>
      </c>
      <c s="34">
        <f>ROUND(ROUND(H45,2)*ROUND(G45,3),2)</f>
      </c>
      <c r="O45">
        <f>(I45*21)/100</f>
      </c>
      <c t="s">
        <v>23</v>
      </c>
    </row>
    <row r="46" spans="1:5" ht="76.5">
      <c r="A46" s="35" t="s">
        <v>50</v>
      </c>
      <c r="E46" s="36" t="s">
        <v>665</v>
      </c>
    </row>
    <row r="47" spans="1:5" ht="38.25">
      <c r="A47" s="39" t="s">
        <v>52</v>
      </c>
      <c r="E47" s="38" t="s">
        <v>666</v>
      </c>
    </row>
    <row r="48" spans="1:16" ht="25.5">
      <c r="A48" s="25" t="s">
        <v>45</v>
      </c>
      <c s="29" t="s">
        <v>103</v>
      </c>
      <c s="29" t="s">
        <v>667</v>
      </c>
      <c s="25" t="s">
        <v>61</v>
      </c>
      <c s="30" t="s">
        <v>668</v>
      </c>
      <c s="31" t="s">
        <v>68</v>
      </c>
      <c s="32">
        <v>29.259</v>
      </c>
      <c s="33">
        <v>0</v>
      </c>
      <c s="34">
        <f>ROUND(ROUND(H48,2)*ROUND(G48,3),2)</f>
      </c>
      <c r="O48">
        <f>(I48*21)/100</f>
      </c>
      <c t="s">
        <v>23</v>
      </c>
    </row>
    <row r="49" spans="1:5" ht="89.25">
      <c r="A49" s="35" t="s">
        <v>50</v>
      </c>
      <c r="E49" s="36" t="s">
        <v>669</v>
      </c>
    </row>
    <row r="50" spans="1:5" ht="38.25">
      <c r="A50" s="39" t="s">
        <v>52</v>
      </c>
      <c r="E50" s="38" t="s">
        <v>670</v>
      </c>
    </row>
    <row r="51" spans="1:16" ht="25.5">
      <c r="A51" s="25" t="s">
        <v>45</v>
      </c>
      <c s="29" t="s">
        <v>108</v>
      </c>
      <c s="29" t="s">
        <v>671</v>
      </c>
      <c s="25" t="s">
        <v>61</v>
      </c>
      <c s="30" t="s">
        <v>672</v>
      </c>
      <c s="31" t="s">
        <v>68</v>
      </c>
      <c s="32">
        <v>603.384</v>
      </c>
      <c s="33">
        <v>0</v>
      </c>
      <c s="34">
        <f>ROUND(ROUND(H51,2)*ROUND(G51,3),2)</f>
      </c>
      <c r="O51">
        <f>(I51*21)/100</f>
      </c>
      <c t="s">
        <v>23</v>
      </c>
    </row>
    <row r="52" spans="1:5" ht="102">
      <c r="A52" s="35" t="s">
        <v>50</v>
      </c>
      <c r="E52" s="36" t="s">
        <v>673</v>
      </c>
    </row>
    <row r="53" spans="1:5" ht="12.75">
      <c r="A53" s="39" t="s">
        <v>52</v>
      </c>
      <c r="E53" s="38" t="s">
        <v>674</v>
      </c>
    </row>
    <row r="54" spans="1:16" ht="12.75">
      <c r="A54" s="25" t="s">
        <v>45</v>
      </c>
      <c s="29" t="s">
        <v>113</v>
      </c>
      <c s="29" t="s">
        <v>675</v>
      </c>
      <c s="25" t="s">
        <v>61</v>
      </c>
      <c s="30" t="s">
        <v>676</v>
      </c>
      <c s="31" t="s">
        <v>76</v>
      </c>
      <c s="32">
        <v>20</v>
      </c>
      <c s="33">
        <v>0</v>
      </c>
      <c s="34">
        <f>ROUND(ROUND(H54,2)*ROUND(G54,3),2)</f>
      </c>
      <c r="O54">
        <f>(I54*21)/100</f>
      </c>
      <c t="s">
        <v>23</v>
      </c>
    </row>
    <row r="55" spans="1:5" ht="38.25">
      <c r="A55" s="35" t="s">
        <v>50</v>
      </c>
      <c r="E55" s="36" t="s">
        <v>677</v>
      </c>
    </row>
    <row r="56" spans="1:5" ht="12.75">
      <c r="A56" s="39" t="s">
        <v>52</v>
      </c>
      <c r="E56" s="38" t="s">
        <v>61</v>
      </c>
    </row>
    <row r="57" spans="1:16" ht="12.75">
      <c r="A57" s="25" t="s">
        <v>45</v>
      </c>
      <c s="29" t="s">
        <v>118</v>
      </c>
      <c s="29" t="s">
        <v>678</v>
      </c>
      <c s="25" t="s">
        <v>61</v>
      </c>
      <c s="30" t="s">
        <v>679</v>
      </c>
      <c s="31" t="s">
        <v>68</v>
      </c>
      <c s="32">
        <v>14652.1</v>
      </c>
      <c s="33">
        <v>0</v>
      </c>
      <c s="34">
        <f>ROUND(ROUND(H57,2)*ROUND(G57,3),2)</f>
      </c>
      <c r="O57">
        <f>(I57*21)/100</f>
      </c>
      <c t="s">
        <v>23</v>
      </c>
    </row>
    <row r="58" spans="1:5" ht="12.75">
      <c r="A58" s="35" t="s">
        <v>50</v>
      </c>
      <c r="E58" s="36" t="s">
        <v>680</v>
      </c>
    </row>
    <row r="59" spans="1:5" ht="12.75">
      <c r="A59" s="37" t="s">
        <v>52</v>
      </c>
      <c r="E59"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0+O8+O12+O43+O50+O54+O58</f>
      </c>
      <c t="s">
        <v>22</v>
      </c>
    </row>
    <row r="3" spans="1:16" ht="15" customHeight="1">
      <c r="A3" t="s">
        <v>12</v>
      </c>
      <c s="12" t="s">
        <v>14</v>
      </c>
      <c s="13" t="s">
        <v>15</v>
      </c>
      <c s="1"/>
      <c s="14" t="s">
        <v>16</v>
      </c>
      <c s="1"/>
      <c s="9"/>
      <c s="8" t="s">
        <v>681</v>
      </c>
      <c s="43">
        <f>0+I8+I12+I43+I50+I54+I58</f>
      </c>
      <c r="O3" t="s">
        <v>19</v>
      </c>
      <c t="s">
        <v>23</v>
      </c>
    </row>
    <row r="4" spans="1:16" ht="15" customHeight="1">
      <c r="A4" t="s">
        <v>17</v>
      </c>
      <c s="16" t="s">
        <v>18</v>
      </c>
      <c s="17" t="s">
        <v>681</v>
      </c>
      <c s="6"/>
      <c s="18" t="s">
        <v>682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46</v>
      </c>
      <c s="25" t="s">
        <v>61</v>
      </c>
      <c s="30" t="s">
        <v>48</v>
      </c>
      <c s="31" t="s">
        <v>49</v>
      </c>
      <c s="32">
        <v>418.788</v>
      </c>
      <c s="33">
        <v>0</v>
      </c>
      <c s="34">
        <f>ROUND(ROUND(H9,2)*ROUND(G9,3),2)</f>
      </c>
      <c r="O9">
        <f>(I9*21)/100</f>
      </c>
      <c t="s">
        <v>23</v>
      </c>
    </row>
    <row r="10" spans="1:5" ht="12.75">
      <c r="A10" s="35" t="s">
        <v>50</v>
      </c>
      <c r="E10" s="36" t="s">
        <v>683</v>
      </c>
    </row>
    <row r="11" spans="1:5" ht="38.25">
      <c r="A11" s="37" t="s">
        <v>52</v>
      </c>
      <c r="E11" s="38" t="s">
        <v>684</v>
      </c>
    </row>
    <row r="12" spans="1:18" ht="12.75" customHeight="1">
      <c r="A12" s="6" t="s">
        <v>43</v>
      </c>
      <c s="6"/>
      <c s="41" t="s">
        <v>29</v>
      </c>
      <c s="6"/>
      <c s="27" t="s">
        <v>65</v>
      </c>
      <c s="6"/>
      <c s="6"/>
      <c s="6"/>
      <c s="42">
        <f>0+Q12</f>
      </c>
      <c r="O12">
        <f>0+R12</f>
      </c>
      <c r="Q12">
        <f>0+I13+I16+I19+I22+I25+I28+I31+I34+I37+I40</f>
      </c>
      <c>
        <f>0+O13+O16+O19+O22+O25+O28+O31+O34+O37+O40</f>
      </c>
    </row>
    <row r="13" spans="1:16" ht="12.75">
      <c r="A13" s="25" t="s">
        <v>45</v>
      </c>
      <c s="29" t="s">
        <v>23</v>
      </c>
      <c s="29" t="s">
        <v>685</v>
      </c>
      <c s="25" t="s">
        <v>61</v>
      </c>
      <c s="30" t="s">
        <v>686</v>
      </c>
      <c s="31" t="s">
        <v>90</v>
      </c>
      <c s="32">
        <v>92.38</v>
      </c>
      <c s="33">
        <v>0</v>
      </c>
      <c s="34">
        <f>ROUND(ROUND(H13,2)*ROUND(G13,3),2)</f>
      </c>
      <c r="O13">
        <f>(I13*21)/100</f>
      </c>
      <c t="s">
        <v>23</v>
      </c>
    </row>
    <row r="14" spans="1:5" ht="51">
      <c r="A14" s="35" t="s">
        <v>50</v>
      </c>
      <c r="E14" s="36" t="s">
        <v>687</v>
      </c>
    </row>
    <row r="15" spans="1:5" ht="12.75">
      <c r="A15" s="39" t="s">
        <v>52</v>
      </c>
      <c r="E15" s="38" t="s">
        <v>688</v>
      </c>
    </row>
    <row r="16" spans="1:16" ht="12.75">
      <c r="A16" s="25" t="s">
        <v>45</v>
      </c>
      <c s="29" t="s">
        <v>22</v>
      </c>
      <c s="29" t="s">
        <v>689</v>
      </c>
      <c s="25" t="s">
        <v>61</v>
      </c>
      <c s="30" t="s">
        <v>690</v>
      </c>
      <c s="31" t="s">
        <v>90</v>
      </c>
      <c s="32">
        <v>200.156</v>
      </c>
      <c s="33">
        <v>0</v>
      </c>
      <c s="34">
        <f>ROUND(ROUND(H16,2)*ROUND(G16,3),2)</f>
      </c>
      <c r="O16">
        <f>(I16*21)/100</f>
      </c>
      <c t="s">
        <v>23</v>
      </c>
    </row>
    <row r="17" spans="1:5" ht="51">
      <c r="A17" s="35" t="s">
        <v>50</v>
      </c>
      <c r="E17" s="36" t="s">
        <v>691</v>
      </c>
    </row>
    <row r="18" spans="1:5" ht="51">
      <c r="A18" s="39" t="s">
        <v>52</v>
      </c>
      <c r="E18" s="38" t="s">
        <v>692</v>
      </c>
    </row>
    <row r="19" spans="1:16" ht="12.75">
      <c r="A19" s="25" t="s">
        <v>45</v>
      </c>
      <c s="29" t="s">
        <v>33</v>
      </c>
      <c s="29" t="s">
        <v>140</v>
      </c>
      <c s="25" t="s">
        <v>61</v>
      </c>
      <c s="30" t="s">
        <v>141</v>
      </c>
      <c s="31" t="s">
        <v>90</v>
      </c>
      <c s="32">
        <v>32.504</v>
      </c>
      <c s="33">
        <v>0</v>
      </c>
      <c s="34">
        <f>ROUND(ROUND(H19,2)*ROUND(G19,3),2)</f>
      </c>
      <c r="O19">
        <f>(I19*21)/100</f>
      </c>
      <c t="s">
        <v>23</v>
      </c>
    </row>
    <row r="20" spans="1:5" ht="51">
      <c r="A20" s="35" t="s">
        <v>50</v>
      </c>
      <c r="E20" s="36" t="s">
        <v>691</v>
      </c>
    </row>
    <row r="21" spans="1:5" ht="25.5">
      <c r="A21" s="39" t="s">
        <v>52</v>
      </c>
      <c r="E21" s="38" t="s">
        <v>693</v>
      </c>
    </row>
    <row r="22" spans="1:16" ht="12.75">
      <c r="A22" s="25" t="s">
        <v>45</v>
      </c>
      <c s="29" t="s">
        <v>35</v>
      </c>
      <c s="29" t="s">
        <v>149</v>
      </c>
      <c s="25" t="s">
        <v>61</v>
      </c>
      <c s="30" t="s">
        <v>150</v>
      </c>
      <c s="31" t="s">
        <v>90</v>
      </c>
      <c s="32">
        <v>92.38</v>
      </c>
      <c s="33">
        <v>0</v>
      </c>
      <c s="34">
        <f>ROUND(ROUND(H22,2)*ROUND(G22,3),2)</f>
      </c>
      <c r="O22">
        <f>(I22*21)/100</f>
      </c>
      <c t="s">
        <v>23</v>
      </c>
    </row>
    <row r="23" spans="1:5" ht="25.5">
      <c r="A23" s="35" t="s">
        <v>50</v>
      </c>
      <c r="E23" s="36" t="s">
        <v>694</v>
      </c>
    </row>
    <row r="24" spans="1:5" ht="12.75">
      <c r="A24" s="39" t="s">
        <v>52</v>
      </c>
      <c r="E24" s="38" t="s">
        <v>688</v>
      </c>
    </row>
    <row r="25" spans="1:16" ht="12.75">
      <c r="A25" s="25" t="s">
        <v>45</v>
      </c>
      <c s="29" t="s">
        <v>37</v>
      </c>
      <c s="29" t="s">
        <v>695</v>
      </c>
      <c s="25" t="s">
        <v>61</v>
      </c>
      <c s="30" t="s">
        <v>696</v>
      </c>
      <c s="31" t="s">
        <v>90</v>
      </c>
      <c s="32">
        <v>76.88</v>
      </c>
      <c s="33">
        <v>0</v>
      </c>
      <c s="34">
        <f>ROUND(ROUND(H25,2)*ROUND(G25,3),2)</f>
      </c>
      <c r="O25">
        <f>(I25*21)/100</f>
      </c>
      <c t="s">
        <v>23</v>
      </c>
    </row>
    <row r="26" spans="1:5" ht="25.5">
      <c r="A26" s="35" t="s">
        <v>50</v>
      </c>
      <c r="E26" s="36" t="s">
        <v>697</v>
      </c>
    </row>
    <row r="27" spans="1:5" ht="25.5">
      <c r="A27" s="39" t="s">
        <v>52</v>
      </c>
      <c r="E27" s="38" t="s">
        <v>698</v>
      </c>
    </row>
    <row r="28" spans="1:16" ht="12.75">
      <c r="A28" s="25" t="s">
        <v>45</v>
      </c>
      <c s="29" t="s">
        <v>73</v>
      </c>
      <c s="29" t="s">
        <v>204</v>
      </c>
      <c s="25" t="s">
        <v>61</v>
      </c>
      <c s="30" t="s">
        <v>205</v>
      </c>
      <c s="31" t="s">
        <v>90</v>
      </c>
      <c s="32">
        <v>325.04</v>
      </c>
      <c s="33">
        <v>0</v>
      </c>
      <c s="34">
        <f>ROUND(ROUND(H28,2)*ROUND(G28,3),2)</f>
      </c>
      <c r="O28">
        <f>(I28*21)/100</f>
      </c>
      <c t="s">
        <v>23</v>
      </c>
    </row>
    <row r="29" spans="1:5" ht="12.75">
      <c r="A29" s="35" t="s">
        <v>50</v>
      </c>
      <c r="E29" s="36" t="s">
        <v>61</v>
      </c>
    </row>
    <row r="30" spans="1:5" ht="51">
      <c r="A30" s="39" t="s">
        <v>52</v>
      </c>
      <c r="E30" s="38" t="s">
        <v>699</v>
      </c>
    </row>
    <row r="31" spans="1:16" ht="12.75">
      <c r="A31" s="25" t="s">
        <v>45</v>
      </c>
      <c s="29" t="s">
        <v>78</v>
      </c>
      <c s="29" t="s">
        <v>208</v>
      </c>
      <c s="25" t="s">
        <v>61</v>
      </c>
      <c s="30" t="s">
        <v>209</v>
      </c>
      <c s="31" t="s">
        <v>90</v>
      </c>
      <c s="32">
        <v>76.88</v>
      </c>
      <c s="33">
        <v>0</v>
      </c>
      <c s="34">
        <f>ROUND(ROUND(H31,2)*ROUND(G31,3),2)</f>
      </c>
      <c r="O31">
        <f>(I31*21)/100</f>
      </c>
      <c t="s">
        <v>23</v>
      </c>
    </row>
    <row r="32" spans="1:5" ht="12.75">
      <c r="A32" s="35" t="s">
        <v>50</v>
      </c>
      <c r="E32" s="36" t="s">
        <v>700</v>
      </c>
    </row>
    <row r="33" spans="1:5" ht="25.5">
      <c r="A33" s="39" t="s">
        <v>52</v>
      </c>
      <c r="E33" s="38" t="s">
        <v>698</v>
      </c>
    </row>
    <row r="34" spans="1:16" ht="12.75">
      <c r="A34" s="25" t="s">
        <v>45</v>
      </c>
      <c s="29" t="s">
        <v>40</v>
      </c>
      <c s="29" t="s">
        <v>701</v>
      </c>
      <c s="25" t="s">
        <v>61</v>
      </c>
      <c s="30" t="s">
        <v>702</v>
      </c>
      <c s="31" t="s">
        <v>90</v>
      </c>
      <c s="32">
        <v>15.5</v>
      </c>
      <c s="33">
        <v>0</v>
      </c>
      <c s="34">
        <f>ROUND(ROUND(H34,2)*ROUND(G34,3),2)</f>
      </c>
      <c r="O34">
        <f>(I34*21)/100</f>
      </c>
      <c t="s">
        <v>23</v>
      </c>
    </row>
    <row r="35" spans="1:5" ht="25.5">
      <c r="A35" s="35" t="s">
        <v>50</v>
      </c>
      <c r="E35" s="36" t="s">
        <v>703</v>
      </c>
    </row>
    <row r="36" spans="1:5" ht="12.75">
      <c r="A36" s="39" t="s">
        <v>52</v>
      </c>
      <c r="E36" s="38" t="s">
        <v>704</v>
      </c>
    </row>
    <row r="37" spans="1:16" ht="12.75">
      <c r="A37" s="25" t="s">
        <v>45</v>
      </c>
      <c s="29" t="s">
        <v>42</v>
      </c>
      <c s="29" t="s">
        <v>220</v>
      </c>
      <c s="25" t="s">
        <v>61</v>
      </c>
      <c s="30" t="s">
        <v>221</v>
      </c>
      <c s="31" t="s">
        <v>90</v>
      </c>
      <c s="32">
        <v>14.03</v>
      </c>
      <c s="33">
        <v>0</v>
      </c>
      <c s="34">
        <f>ROUND(ROUND(H37,2)*ROUND(G37,3),2)</f>
      </c>
      <c r="O37">
        <f>(I37*21)/100</f>
      </c>
      <c t="s">
        <v>23</v>
      </c>
    </row>
    <row r="38" spans="1:5" ht="12.75">
      <c r="A38" s="35" t="s">
        <v>50</v>
      </c>
      <c r="E38" s="36" t="s">
        <v>705</v>
      </c>
    </row>
    <row r="39" spans="1:5" ht="25.5">
      <c r="A39" s="39" t="s">
        <v>52</v>
      </c>
      <c r="E39" s="38" t="s">
        <v>706</v>
      </c>
    </row>
    <row r="40" spans="1:16" ht="12.75">
      <c r="A40" s="25" t="s">
        <v>45</v>
      </c>
      <c s="29" t="s">
        <v>87</v>
      </c>
      <c s="29" t="s">
        <v>228</v>
      </c>
      <c s="25" t="s">
        <v>61</v>
      </c>
      <c s="30" t="s">
        <v>229</v>
      </c>
      <c s="31" t="s">
        <v>68</v>
      </c>
      <c s="32">
        <v>120.89</v>
      </c>
      <c s="33">
        <v>0</v>
      </c>
      <c s="34">
        <f>ROUND(ROUND(H40,2)*ROUND(G40,3),2)</f>
      </c>
      <c r="O40">
        <f>(I40*21)/100</f>
      </c>
      <c t="s">
        <v>23</v>
      </c>
    </row>
    <row r="41" spans="1:5" ht="12.75">
      <c r="A41" s="35" t="s">
        <v>50</v>
      </c>
      <c r="E41" s="36" t="s">
        <v>705</v>
      </c>
    </row>
    <row r="42" spans="1:5" ht="38.25">
      <c r="A42" s="37" t="s">
        <v>52</v>
      </c>
      <c r="E42" s="38" t="s">
        <v>707</v>
      </c>
    </row>
    <row r="43" spans="1:18" ht="12.75" customHeight="1">
      <c r="A43" s="6" t="s">
        <v>43</v>
      </c>
      <c s="6"/>
      <c s="41" t="s">
        <v>23</v>
      </c>
      <c s="6"/>
      <c s="27" t="s">
        <v>257</v>
      </c>
      <c s="6"/>
      <c s="6"/>
      <c s="6"/>
      <c s="42">
        <f>0+Q43</f>
      </c>
      <c r="O43">
        <f>0+R43</f>
      </c>
      <c r="Q43">
        <f>0+I44+I47</f>
      </c>
      <c>
        <f>0+O44+O47</f>
      </c>
    </row>
    <row r="44" spans="1:16" ht="12.75">
      <c r="A44" s="25" t="s">
        <v>45</v>
      </c>
      <c s="29" t="s">
        <v>93</v>
      </c>
      <c s="29" t="s">
        <v>708</v>
      </c>
      <c s="25" t="s">
        <v>61</v>
      </c>
      <c s="30" t="s">
        <v>709</v>
      </c>
      <c s="31" t="s">
        <v>68</v>
      </c>
      <c s="32">
        <v>24</v>
      </c>
      <c s="33">
        <v>0</v>
      </c>
      <c s="34">
        <f>ROUND(ROUND(H44,2)*ROUND(G44,3),2)</f>
      </c>
      <c r="O44">
        <f>(I44*21)/100</f>
      </c>
      <c t="s">
        <v>23</v>
      </c>
    </row>
    <row r="45" spans="1:5" ht="25.5">
      <c r="A45" s="35" t="s">
        <v>50</v>
      </c>
      <c r="E45" s="36" t="s">
        <v>710</v>
      </c>
    </row>
    <row r="46" spans="1:5" ht="12.75">
      <c r="A46" s="39" t="s">
        <v>52</v>
      </c>
      <c r="E46" s="38" t="s">
        <v>711</v>
      </c>
    </row>
    <row r="47" spans="1:16" ht="12.75">
      <c r="A47" s="25" t="s">
        <v>45</v>
      </c>
      <c s="29" t="s">
        <v>98</v>
      </c>
      <c s="29" t="s">
        <v>712</v>
      </c>
      <c s="25" t="s">
        <v>61</v>
      </c>
      <c s="30" t="s">
        <v>713</v>
      </c>
      <c s="31" t="s">
        <v>68</v>
      </c>
      <c s="32">
        <v>213.6</v>
      </c>
      <c s="33">
        <v>0</v>
      </c>
      <c s="34">
        <f>ROUND(ROUND(H47,2)*ROUND(G47,3),2)</f>
      </c>
      <c r="O47">
        <f>(I47*21)/100</f>
      </c>
      <c t="s">
        <v>23</v>
      </c>
    </row>
    <row r="48" spans="1:5" ht="25.5">
      <c r="A48" s="35" t="s">
        <v>50</v>
      </c>
      <c r="E48" s="36" t="s">
        <v>714</v>
      </c>
    </row>
    <row r="49" spans="1:5" ht="25.5">
      <c r="A49" s="37" t="s">
        <v>52</v>
      </c>
      <c r="E49" s="38" t="s">
        <v>715</v>
      </c>
    </row>
    <row r="50" spans="1:18" ht="12.75" customHeight="1">
      <c r="A50" s="6" t="s">
        <v>43</v>
      </c>
      <c s="6"/>
      <c s="41" t="s">
        <v>22</v>
      </c>
      <c s="6"/>
      <c s="27" t="s">
        <v>290</v>
      </c>
      <c s="6"/>
      <c s="6"/>
      <c s="6"/>
      <c s="42">
        <f>0+Q50</f>
      </c>
      <c r="O50">
        <f>0+R50</f>
      </c>
      <c r="Q50">
        <f>0+I51</f>
      </c>
      <c>
        <f>0+O51</f>
      </c>
    </row>
    <row r="51" spans="1:16" ht="25.5">
      <c r="A51" s="25" t="s">
        <v>45</v>
      </c>
      <c s="29" t="s">
        <v>103</v>
      </c>
      <c s="29" t="s">
        <v>716</v>
      </c>
      <c s="25" t="s">
        <v>61</v>
      </c>
      <c s="30" t="s">
        <v>717</v>
      </c>
      <c s="31" t="s">
        <v>90</v>
      </c>
      <c s="32">
        <v>150</v>
      </c>
      <c s="33">
        <v>0</v>
      </c>
      <c s="34">
        <f>ROUND(ROUND(H51,2)*ROUND(G51,3),2)</f>
      </c>
      <c r="O51">
        <f>(I51*21)/100</f>
      </c>
      <c t="s">
        <v>23</v>
      </c>
    </row>
    <row r="52" spans="1:5" ht="38.25">
      <c r="A52" s="35" t="s">
        <v>50</v>
      </c>
      <c r="E52" s="36" t="s">
        <v>718</v>
      </c>
    </row>
    <row r="53" spans="1:5" ht="12.75">
      <c r="A53" s="37" t="s">
        <v>52</v>
      </c>
      <c r="E53" s="38" t="s">
        <v>719</v>
      </c>
    </row>
    <row r="54" spans="1:18" ht="12.75" customHeight="1">
      <c r="A54" s="6" t="s">
        <v>43</v>
      </c>
      <c s="6"/>
      <c s="41" t="s">
        <v>33</v>
      </c>
      <c s="6"/>
      <c s="27" t="s">
        <v>304</v>
      </c>
      <c s="6"/>
      <c s="6"/>
      <c s="6"/>
      <c s="42">
        <f>0+Q54</f>
      </c>
      <c r="O54">
        <f>0+R54</f>
      </c>
      <c r="Q54">
        <f>0+I55</f>
      </c>
      <c>
        <f>0+O55</f>
      </c>
    </row>
    <row r="55" spans="1:16" ht="12.75">
      <c r="A55" s="25" t="s">
        <v>45</v>
      </c>
      <c s="29" t="s">
        <v>108</v>
      </c>
      <c s="29" t="s">
        <v>315</v>
      </c>
      <c s="25" t="s">
        <v>61</v>
      </c>
      <c s="30" t="s">
        <v>316</v>
      </c>
      <c s="31" t="s">
        <v>90</v>
      </c>
      <c s="32">
        <v>30.223</v>
      </c>
      <c s="33">
        <v>0</v>
      </c>
      <c s="34">
        <f>ROUND(ROUND(H55,2)*ROUND(G55,3),2)</f>
      </c>
      <c r="O55">
        <f>(I55*21)/100</f>
      </c>
      <c t="s">
        <v>23</v>
      </c>
    </row>
    <row r="56" spans="1:5" ht="12.75">
      <c r="A56" s="35" t="s">
        <v>50</v>
      </c>
      <c r="E56" s="36" t="s">
        <v>705</v>
      </c>
    </row>
    <row r="57" spans="1:5" ht="38.25">
      <c r="A57" s="37" t="s">
        <v>52</v>
      </c>
      <c r="E57" s="38" t="s">
        <v>720</v>
      </c>
    </row>
    <row r="58" spans="1:18" ht="12.75" customHeight="1">
      <c r="A58" s="6" t="s">
        <v>43</v>
      </c>
      <c s="6"/>
      <c s="41" t="s">
        <v>78</v>
      </c>
      <c s="6"/>
      <c s="27" t="s">
        <v>436</v>
      </c>
      <c s="6"/>
      <c s="6"/>
      <c s="6"/>
      <c s="42">
        <f>0+Q58</f>
      </c>
      <c r="O58">
        <f>0+R58</f>
      </c>
      <c r="Q58">
        <f>0+I59</f>
      </c>
      <c>
        <f>0+O59</f>
      </c>
    </row>
    <row r="59" spans="1:16" ht="12.75">
      <c r="A59" s="25" t="s">
        <v>45</v>
      </c>
      <c s="29" t="s">
        <v>113</v>
      </c>
      <c s="29" t="s">
        <v>721</v>
      </c>
      <c s="25" t="s">
        <v>61</v>
      </c>
      <c s="30" t="s">
        <v>722</v>
      </c>
      <c s="31" t="s">
        <v>116</v>
      </c>
      <c s="32">
        <v>72</v>
      </c>
      <c s="33">
        <v>0</v>
      </c>
      <c s="34">
        <f>ROUND(ROUND(H59,2)*ROUND(G59,3),2)</f>
      </c>
      <c r="O59">
        <f>(I59*21)/100</f>
      </c>
      <c t="s">
        <v>23</v>
      </c>
    </row>
    <row r="60" spans="1:5" ht="12.75">
      <c r="A60" s="35" t="s">
        <v>50</v>
      </c>
      <c r="E60" s="36" t="s">
        <v>705</v>
      </c>
    </row>
    <row r="61" spans="1:5" ht="12.75">
      <c r="A61" s="37" t="s">
        <v>52</v>
      </c>
      <c r="E61" s="38" t="s">
        <v>723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724</v>
      </c>
      <c s="43">
        <f>0+I8</f>
      </c>
      <c r="O3" t="s">
        <v>19</v>
      </c>
      <c t="s">
        <v>23</v>
      </c>
    </row>
    <row r="4" spans="1:16" ht="15" customHeight="1">
      <c r="A4" t="s">
        <v>17</v>
      </c>
      <c s="16" t="s">
        <v>18</v>
      </c>
      <c s="17" t="s">
        <v>724</v>
      </c>
      <c s="6"/>
      <c s="18" t="s">
        <v>725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f>
      </c>
      <c>
        <f>0+O9+O12+O15+O18+O21+O24+O27+O30+O33+O36+O39+O42</f>
      </c>
    </row>
    <row r="9" spans="1:16" ht="12.75">
      <c r="A9" s="25" t="s">
        <v>45</v>
      </c>
      <c s="29" t="s">
        <v>29</v>
      </c>
      <c s="29" t="s">
        <v>726</v>
      </c>
      <c s="25" t="s">
        <v>61</v>
      </c>
      <c s="30" t="s">
        <v>727</v>
      </c>
      <c s="31" t="s">
        <v>603</v>
      </c>
      <c s="32">
        <v>1</v>
      </c>
      <c s="33">
        <v>0</v>
      </c>
      <c s="34">
        <f>ROUND(ROUND(H9,2)*ROUND(G9,3),2)</f>
      </c>
      <c r="O9">
        <f>(I9*21)/100</f>
      </c>
      <c t="s">
        <v>23</v>
      </c>
    </row>
    <row r="10" spans="1:5" ht="12.75">
      <c r="A10" s="35" t="s">
        <v>50</v>
      </c>
      <c r="E10" s="36" t="s">
        <v>728</v>
      </c>
    </row>
    <row r="11" spans="1:5" ht="12.75">
      <c r="A11" s="39" t="s">
        <v>52</v>
      </c>
      <c r="E11" s="38" t="s">
        <v>61</v>
      </c>
    </row>
    <row r="12" spans="1:16" ht="12.75">
      <c r="A12" s="25" t="s">
        <v>45</v>
      </c>
      <c s="29" t="s">
        <v>23</v>
      </c>
      <c s="29" t="s">
        <v>729</v>
      </c>
      <c s="25" t="s">
        <v>61</v>
      </c>
      <c s="30" t="s">
        <v>730</v>
      </c>
      <c s="31" t="s">
        <v>603</v>
      </c>
      <c s="32">
        <v>1</v>
      </c>
      <c s="33">
        <v>0</v>
      </c>
      <c s="34">
        <f>ROUND(ROUND(H12,2)*ROUND(G12,3),2)</f>
      </c>
      <c r="O12">
        <f>(I12*21)/100</f>
      </c>
      <c t="s">
        <v>23</v>
      </c>
    </row>
    <row r="13" spans="1:5" ht="25.5">
      <c r="A13" s="35" t="s">
        <v>50</v>
      </c>
      <c r="E13" s="36" t="s">
        <v>731</v>
      </c>
    </row>
    <row r="14" spans="1:5" ht="12.75">
      <c r="A14" s="39" t="s">
        <v>52</v>
      </c>
      <c r="E14" s="38" t="s">
        <v>61</v>
      </c>
    </row>
    <row r="15" spans="1:16" ht="12.75">
      <c r="A15" s="25" t="s">
        <v>45</v>
      </c>
      <c s="29" t="s">
        <v>22</v>
      </c>
      <c s="29" t="s">
        <v>732</v>
      </c>
      <c s="25" t="s">
        <v>61</v>
      </c>
      <c s="30" t="s">
        <v>733</v>
      </c>
      <c s="31" t="s">
        <v>603</v>
      </c>
      <c s="32">
        <v>1</v>
      </c>
      <c s="33">
        <v>0</v>
      </c>
      <c s="34">
        <f>ROUND(ROUND(H15,2)*ROUND(G15,3),2)</f>
      </c>
      <c r="O15">
        <f>(I15*21)/100</f>
      </c>
      <c t="s">
        <v>23</v>
      </c>
    </row>
    <row r="16" spans="1:5" ht="12.75">
      <c r="A16" s="35" t="s">
        <v>50</v>
      </c>
      <c r="E16" s="36" t="s">
        <v>734</v>
      </c>
    </row>
    <row r="17" spans="1:5" ht="12.75">
      <c r="A17" s="39" t="s">
        <v>52</v>
      </c>
      <c r="E17" s="38" t="s">
        <v>61</v>
      </c>
    </row>
    <row r="18" spans="1:16" ht="12.75">
      <c r="A18" s="25" t="s">
        <v>45</v>
      </c>
      <c s="29" t="s">
        <v>33</v>
      </c>
      <c s="29" t="s">
        <v>735</v>
      </c>
      <c s="25" t="s">
        <v>61</v>
      </c>
      <c s="30" t="s">
        <v>736</v>
      </c>
      <c s="31" t="s">
        <v>603</v>
      </c>
      <c s="32">
        <v>1</v>
      </c>
      <c s="33">
        <v>0</v>
      </c>
      <c s="34">
        <f>ROUND(ROUND(H18,2)*ROUND(G18,3),2)</f>
      </c>
      <c r="O18">
        <f>(I18*21)/100</f>
      </c>
      <c t="s">
        <v>23</v>
      </c>
    </row>
    <row r="19" spans="1:5" ht="12.75">
      <c r="A19" s="35" t="s">
        <v>50</v>
      </c>
      <c r="E19" s="36" t="s">
        <v>61</v>
      </c>
    </row>
    <row r="20" spans="1:5" ht="12.75">
      <c r="A20" s="39" t="s">
        <v>52</v>
      </c>
      <c r="E20" s="38" t="s">
        <v>61</v>
      </c>
    </row>
    <row r="21" spans="1:16" ht="12.75">
      <c r="A21" s="25" t="s">
        <v>45</v>
      </c>
      <c s="29" t="s">
        <v>35</v>
      </c>
      <c s="29" t="s">
        <v>737</v>
      </c>
      <c s="25" t="s">
        <v>61</v>
      </c>
      <c s="30" t="s">
        <v>738</v>
      </c>
      <c s="31" t="s">
        <v>739</v>
      </c>
      <c s="32">
        <v>26.83</v>
      </c>
      <c s="33">
        <v>0</v>
      </c>
      <c s="34">
        <f>ROUND(ROUND(H21,2)*ROUND(G21,3),2)</f>
      </c>
      <c r="O21">
        <f>(I21*21)/100</f>
      </c>
      <c t="s">
        <v>23</v>
      </c>
    </row>
    <row r="22" spans="1:5" ht="12.75">
      <c r="A22" s="35" t="s">
        <v>50</v>
      </c>
      <c r="E22" s="36" t="s">
        <v>740</v>
      </c>
    </row>
    <row r="23" spans="1:5" ht="12.75">
      <c r="A23" s="39" t="s">
        <v>52</v>
      </c>
      <c r="E23" s="38" t="s">
        <v>741</v>
      </c>
    </row>
    <row r="24" spans="1:16" ht="12.75">
      <c r="A24" s="25" t="s">
        <v>45</v>
      </c>
      <c s="29" t="s">
        <v>37</v>
      </c>
      <c s="29" t="s">
        <v>742</v>
      </c>
      <c s="25" t="s">
        <v>61</v>
      </c>
      <c s="30" t="s">
        <v>743</v>
      </c>
      <c s="31" t="s">
        <v>603</v>
      </c>
      <c s="32">
        <v>1</v>
      </c>
      <c s="33">
        <v>0</v>
      </c>
      <c s="34">
        <f>ROUND(ROUND(H24,2)*ROUND(G24,3),2)</f>
      </c>
      <c r="O24">
        <f>(I24*21)/100</f>
      </c>
      <c t="s">
        <v>23</v>
      </c>
    </row>
    <row r="25" spans="1:5" ht="12.75">
      <c r="A25" s="35" t="s">
        <v>50</v>
      </c>
      <c r="E25" s="36" t="s">
        <v>61</v>
      </c>
    </row>
    <row r="26" spans="1:5" ht="12.75">
      <c r="A26" s="39" t="s">
        <v>52</v>
      </c>
      <c r="E26" s="38" t="s">
        <v>61</v>
      </c>
    </row>
    <row r="27" spans="1:16" ht="12.75">
      <c r="A27" s="25" t="s">
        <v>45</v>
      </c>
      <c s="29" t="s">
        <v>73</v>
      </c>
      <c s="29" t="s">
        <v>744</v>
      </c>
      <c s="25" t="s">
        <v>61</v>
      </c>
      <c s="30" t="s">
        <v>745</v>
      </c>
      <c s="31" t="s">
        <v>603</v>
      </c>
      <c s="32">
        <v>1</v>
      </c>
      <c s="33">
        <v>0</v>
      </c>
      <c s="34">
        <f>ROUND(ROUND(H27,2)*ROUND(G27,3),2)</f>
      </c>
      <c r="O27">
        <f>(I27*21)/100</f>
      </c>
      <c t="s">
        <v>23</v>
      </c>
    </row>
    <row r="28" spans="1:5" ht="12.75">
      <c r="A28" s="35" t="s">
        <v>50</v>
      </c>
      <c r="E28" s="36" t="s">
        <v>61</v>
      </c>
    </row>
    <row r="29" spans="1:5" ht="12.75">
      <c r="A29" s="39" t="s">
        <v>52</v>
      </c>
      <c r="E29" s="38" t="s">
        <v>61</v>
      </c>
    </row>
    <row r="30" spans="1:16" ht="12.75">
      <c r="A30" s="25" t="s">
        <v>45</v>
      </c>
      <c s="29" t="s">
        <v>78</v>
      </c>
      <c s="29" t="s">
        <v>746</v>
      </c>
      <c s="25" t="s">
        <v>61</v>
      </c>
      <c s="30" t="s">
        <v>747</v>
      </c>
      <c s="31" t="s">
        <v>603</v>
      </c>
      <c s="32">
        <v>1</v>
      </c>
      <c s="33">
        <v>0</v>
      </c>
      <c s="34">
        <f>ROUND(ROUND(H30,2)*ROUND(G30,3),2)</f>
      </c>
      <c r="O30">
        <f>(I30*21)/100</f>
      </c>
      <c t="s">
        <v>23</v>
      </c>
    </row>
    <row r="31" spans="1:5" ht="25.5">
      <c r="A31" s="35" t="s">
        <v>50</v>
      </c>
      <c r="E31" s="36" t="s">
        <v>748</v>
      </c>
    </row>
    <row r="32" spans="1:5" ht="12.75">
      <c r="A32" s="39" t="s">
        <v>52</v>
      </c>
      <c r="E32" s="38" t="s">
        <v>61</v>
      </c>
    </row>
    <row r="33" spans="1:16" ht="12.75">
      <c r="A33" s="25" t="s">
        <v>45</v>
      </c>
      <c s="29" t="s">
        <v>40</v>
      </c>
      <c s="29" t="s">
        <v>749</v>
      </c>
      <c s="25" t="s">
        <v>61</v>
      </c>
      <c s="30" t="s">
        <v>750</v>
      </c>
      <c s="31" t="s">
        <v>603</v>
      </c>
      <c s="32">
        <v>2</v>
      </c>
      <c s="33">
        <v>0</v>
      </c>
      <c s="34">
        <f>ROUND(ROUND(H33,2)*ROUND(G33,3),2)</f>
      </c>
      <c r="O33">
        <f>(I33*21)/100</f>
      </c>
      <c t="s">
        <v>23</v>
      </c>
    </row>
    <row r="34" spans="1:5" ht="12.75">
      <c r="A34" s="35" t="s">
        <v>50</v>
      </c>
      <c r="E34" s="36" t="s">
        <v>751</v>
      </c>
    </row>
    <row r="35" spans="1:5" ht="12.75">
      <c r="A35" s="39" t="s">
        <v>52</v>
      </c>
      <c r="E35" s="38" t="s">
        <v>61</v>
      </c>
    </row>
    <row r="36" spans="1:16" ht="12.75">
      <c r="A36" s="25" t="s">
        <v>45</v>
      </c>
      <c s="29" t="s">
        <v>42</v>
      </c>
      <c s="29" t="s">
        <v>752</v>
      </c>
      <c s="25" t="s">
        <v>61</v>
      </c>
      <c s="30" t="s">
        <v>753</v>
      </c>
      <c s="31" t="s">
        <v>603</v>
      </c>
      <c s="32">
        <v>1</v>
      </c>
      <c s="33">
        <v>0</v>
      </c>
      <c s="34">
        <f>ROUND(ROUND(H36,2)*ROUND(G36,3),2)</f>
      </c>
      <c r="O36">
        <f>(I36*21)/100</f>
      </c>
      <c t="s">
        <v>23</v>
      </c>
    </row>
    <row r="37" spans="1:5" ht="12.75">
      <c r="A37" s="35" t="s">
        <v>50</v>
      </c>
      <c r="E37" s="36" t="s">
        <v>754</v>
      </c>
    </row>
    <row r="38" spans="1:5" ht="12.75">
      <c r="A38" s="39" t="s">
        <v>52</v>
      </c>
      <c r="E38" s="38" t="s">
        <v>61</v>
      </c>
    </row>
    <row r="39" spans="1:16" ht="12.75">
      <c r="A39" s="25" t="s">
        <v>45</v>
      </c>
      <c s="29" t="s">
        <v>87</v>
      </c>
      <c s="29" t="s">
        <v>755</v>
      </c>
      <c s="25" t="s">
        <v>61</v>
      </c>
      <c s="30" t="s">
        <v>756</v>
      </c>
      <c s="31" t="s">
        <v>76</v>
      </c>
      <c s="32">
        <v>2</v>
      </c>
      <c s="33">
        <v>0</v>
      </c>
      <c s="34">
        <f>ROUND(ROUND(H39,2)*ROUND(G39,3),2)</f>
      </c>
      <c r="O39">
        <f>(I39*21)/100</f>
      </c>
      <c t="s">
        <v>23</v>
      </c>
    </row>
    <row r="40" spans="1:5" ht="25.5">
      <c r="A40" s="35" t="s">
        <v>50</v>
      </c>
      <c r="E40" s="36" t="s">
        <v>757</v>
      </c>
    </row>
    <row r="41" spans="1:5" ht="12.75">
      <c r="A41" s="39" t="s">
        <v>52</v>
      </c>
      <c r="E41" s="38" t="s">
        <v>61</v>
      </c>
    </row>
    <row r="42" spans="1:16" ht="12.75">
      <c r="A42" s="25" t="s">
        <v>45</v>
      </c>
      <c s="29" t="s">
        <v>93</v>
      </c>
      <c s="29" t="s">
        <v>758</v>
      </c>
      <c s="25" t="s">
        <v>61</v>
      </c>
      <c s="30" t="s">
        <v>759</v>
      </c>
      <c s="31" t="s">
        <v>603</v>
      </c>
      <c s="32">
        <v>1</v>
      </c>
      <c s="33">
        <v>0</v>
      </c>
      <c s="34">
        <f>ROUND(ROUND(H42,2)*ROUND(G42,3),2)</f>
      </c>
      <c r="O42">
        <f>(I42*21)/100</f>
      </c>
      <c t="s">
        <v>23</v>
      </c>
    </row>
    <row r="43" spans="1:5" ht="38.25">
      <c r="A43" s="35" t="s">
        <v>50</v>
      </c>
      <c r="E43" s="36" t="s">
        <v>760</v>
      </c>
    </row>
    <row r="44" spans="1:5" ht="12.75">
      <c r="A44" s="37" t="s">
        <v>52</v>
      </c>
      <c r="E44"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