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7"/>
  <workbookPr/>
  <bookViews>
    <workbookView xWindow="0" yWindow="0" windowWidth="28800" windowHeight="13425" activeTab="1"/>
  </bookViews>
  <sheets>
    <sheet name="Rekapitulace stavby" sheetId="1" r:id="rId1"/>
    <sheet name="Brand_n-Lab_Muzeum - Stav..." sheetId="2" r:id="rId2"/>
    <sheet name="List1" sheetId="3" r:id="rId3"/>
  </sheets>
  <definedNames>
    <definedName name="_xlnm.Print_Area" localSheetId="1">'Brand_n-Lab_Muzeum - Stav...'!$C$4:$Q$70,'Brand_n-Lab_Muzeum - Stav...'!$C$76:$Q$104,'Brand_n-Lab_Muzeum - Stav...'!$C$110:$Q$180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'Brand_n-Lab_Muzeum - Stav...'!$119:$119</definedName>
  </definedNames>
  <calcPr calcId="191029"/>
</workbook>
</file>

<file path=xl/sharedStrings.xml><?xml version="1.0" encoding="utf-8"?>
<sst xmlns="http://schemas.openxmlformats.org/spreadsheetml/2006/main" count="902" uniqueCount="302">
  <si>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</si>
  <si>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</si>
  <si>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</si>
  <si>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</si>
  <si>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</si>
  <si>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</si>
  <si>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</si>
  <si>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</si>
  <si>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</si>
  <si>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</si>
  <si>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</si>
  <si>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</si>
  <si>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</si>
  <si>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</si>
  <si>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</si>
  <si>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</si>
  <si>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Brand_n/Lab_Muzeum</t>
  </si>
  <si>
    <t>Stavba:</t>
  </si>
  <si>
    <t>Stavební úpravy objektu č.p. 97 na pozemku st.p.č.17/1,k.ú.Brandýs nad Labem, Masarykovo náměstí 97,250 01</t>
  </si>
  <si>
    <t>JKSO:</t>
  </si>
  <si>
    <t>CC-CZ:</t>
  </si>
  <si>
    <t>Místo:</t>
  </si>
  <si>
    <t xml:space="preserve"> </t>
  </si>
  <si>
    <t>Datum:</t>
  </si>
  <si>
    <t>Objednatel:</t>
  </si>
  <si>
    <t>IČ:</t>
  </si>
  <si>
    <t>Ing. Peter Kováčik</t>
  </si>
  <si>
    <t>DIČ:</t>
  </si>
  <si>
    <t>Zhotovitel:</t>
  </si>
  <si>
    <t>Projektant:</t>
  </si>
  <si>
    <t>Ing.arch.Zuzana Mesmacque, Ing.Peter Kováčik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</si>
  <si>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</si>
  <si>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</si>
  <si>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</si>
  <si>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</si>
  <si>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</si>
  <si>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</si>
  <si>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</si>
  <si>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</si>
  <si>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</si>
  <si>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</si>
  <si>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</si>
  <si>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</si>
  <si>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</si>
  <si>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</si>
  <si>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</si>
  <si>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</si>
  <si>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</si>
  <si>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</si>
  <si>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</si>
  <si>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</si>
  <si>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</si>
  <si>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</si>
  <si>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</si>
  <si>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</si>
  <si>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</si>
  <si>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</si>
  <si>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</si>
  <si>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</si>
  <si>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</si>
  <si>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</si>
  <si>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</si>
  <si>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</si>
  <si>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</si>
  <si>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</si>
  <si>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</si>
  <si>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</si>
  <si>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</si>
  <si>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</si>
  <si>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</si>
  <si>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</si>
  <si>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</si>
  <si>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</si>
  <si>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</si>
  <si>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</si>
  <si>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{1314e9cc-fc32-4cfc-96ec-20af119d94f2}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</si>
  <si>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</si>
  <si>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</si>
  <si>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</si>
  <si>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</si>
  <si>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</si>
  <si>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</si>
  <si>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</si>
  <si>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</si>
  <si>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</si>
  <si>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</si>
  <si>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</si>
  <si>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</si>
  <si>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</si>
  <si>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</si>
  <si>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</si>
  <si>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</si>
  <si>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</si>
  <si>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</si>
  <si>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</si>
  <si>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</si>
  <si>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</si>
  <si>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</si>
  <si>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</si>
  <si>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</si>
  <si>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</si>
  <si>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</si>
  <si>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</si>
  <si>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</si>
  <si>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</si>
  <si>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</si>
  <si>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</si>
  <si>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</si>
  <si>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</si>
  <si>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</si>
  <si>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</si>
  <si>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</si>
  <si>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</si>
  <si>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</si>
  <si>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</si>
  <si>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</si>
  <si>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</si>
  <si>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</si>
  <si>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</si>
  <si>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</si>
  <si>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</si>
  <si>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</si>
  <si>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</si>
  <si>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</si>
  <si>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</si>
  <si>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</si>
  <si>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</si>
  <si>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</t>
  </si>
  <si>
    <t>K</t>
  </si>
  <si>
    <t>Zazdívka otvorů v příčkách nebo stěnách plochy do 4 m2  tvárnicemi YTONG tl 100 mm</t>
  </si>
  <si>
    <t>m2</t>
  </si>
  <si>
    <t>4</t>
  </si>
  <si>
    <t>-1495825989</t>
  </si>
  <si>
    <t>19</t>
  </si>
  <si>
    <t>kus</t>
  </si>
  <si>
    <t>-1391774037</t>
  </si>
  <si>
    <t>16</t>
  </si>
  <si>
    <t>Dodávka a osazení předkladu nad novými dveřmi</t>
  </si>
  <si>
    <t>759188738</t>
  </si>
  <si>
    <t>33</t>
  </si>
  <si>
    <t>Omítka na dozdívce otvoru původních dveří a bourané stropní konstrukce</t>
  </si>
  <si>
    <t>-1347972596</t>
  </si>
  <si>
    <t>10</t>
  </si>
  <si>
    <t>786288278</t>
  </si>
  <si>
    <t>31</t>
  </si>
  <si>
    <t>Začištění otvoru po vybourání stropní konstrukce</t>
  </si>
  <si>
    <t>-1803214496</t>
  </si>
  <si>
    <t>22</t>
  </si>
  <si>
    <t>Bourání stropů z tvárnic HURDIS do nosníků ocelových tl do 80 mm</t>
  </si>
  <si>
    <t>2132900668</t>
  </si>
  <si>
    <t>24</t>
  </si>
  <si>
    <t>Vyříznutí profilu I200 dl do 4 m hmotnosti do 35 kg/m</t>
  </si>
  <si>
    <t>t</t>
  </si>
  <si>
    <t>1643070090</t>
  </si>
  <si>
    <t>Bourání perlitbetonu tl přes 100 mm pl do 4 m2</t>
  </si>
  <si>
    <t>m3</t>
  </si>
  <si>
    <t>97043586</t>
  </si>
  <si>
    <t>20</t>
  </si>
  <si>
    <t>Bourání potěrů cementových nebo pískocementových tl do 50 mm pl do 4 m2</t>
  </si>
  <si>
    <t>32035358</t>
  </si>
  <si>
    <t>42</t>
  </si>
  <si>
    <t>Prováděcí a výrobní dokumentace</t>
  </si>
  <si>
    <t>kpl</t>
  </si>
  <si>
    <t>951523605</t>
  </si>
  <si>
    <t>25</t>
  </si>
  <si>
    <t>Vnitrostaveništní doprava suti a vybouraných hmot vodorovná</t>
  </si>
  <si>
    <t>-950274548</t>
  </si>
  <si>
    <t>26</t>
  </si>
  <si>
    <t xml:space="preserve">Vnitrostaveništní doprava suti a vybouraných hmot svislá </t>
  </si>
  <si>
    <t>-565876405</t>
  </si>
  <si>
    <t>28</t>
  </si>
  <si>
    <t>Příplatek k odvozu suti a vybouraných hmot na skládku ZKD 1 km přes 1 km</t>
  </si>
  <si>
    <t>-907017505</t>
  </si>
  <si>
    <t>27</t>
  </si>
  <si>
    <t>Odvoz suti a vybouraných hmot na skládku do 1 km s naložením a se složením</t>
  </si>
  <si>
    <t>233713665</t>
  </si>
  <si>
    <t>30</t>
  </si>
  <si>
    <t>Poplatek za uložení na skládce (skládkovné) stavebního odpadu směsného kód odpadu 170 904</t>
  </si>
  <si>
    <t>1173405193</t>
  </si>
  <si>
    <t>39</t>
  </si>
  <si>
    <t>Osazení vypínače</t>
  </si>
  <si>
    <t>-176280984</t>
  </si>
  <si>
    <t>37</t>
  </si>
  <si>
    <t xml:space="preserve">Osazení zásuvky </t>
  </si>
  <si>
    <t>1541163235</t>
  </si>
  <si>
    <t>41</t>
  </si>
  <si>
    <t>Osazení svítidel</t>
  </si>
  <si>
    <t>36</t>
  </si>
  <si>
    <t>2039225885</t>
  </si>
  <si>
    <t>3</t>
  </si>
  <si>
    <t>93659505</t>
  </si>
  <si>
    <t>2079277714</t>
  </si>
  <si>
    <t>450088761</t>
  </si>
  <si>
    <t>1730728231</t>
  </si>
  <si>
    <t>8</t>
  </si>
  <si>
    <t>826729563</t>
  </si>
  <si>
    <t>6</t>
  </si>
  <si>
    <t>1958476174</t>
  </si>
  <si>
    <t>7</t>
  </si>
  <si>
    <t>M</t>
  </si>
  <si>
    <t>deska sdk protipožární impregnovaná DFH2 tl 12,5mm</t>
  </si>
  <si>
    <t>32</t>
  </si>
  <si>
    <t>1928603750</t>
  </si>
  <si>
    <t>Penetrační nátěr SDK konstrukcí</t>
  </si>
  <si>
    <t>-41994136</t>
  </si>
  <si>
    <t>9</t>
  </si>
  <si>
    <t>Přesun hmot tonážní pro sádrokartonové konstrukce v objektech v do 6 m</t>
  </si>
  <si>
    <t>-2027484045</t>
  </si>
  <si>
    <t>Protipožární dveře EW 30DP3 920/2020</t>
  </si>
  <si>
    <t>-1968269911</t>
  </si>
  <si>
    <t>17</t>
  </si>
  <si>
    <t>Montáž zárubní pro dveře jednokřídlové šířky do 900 mm</t>
  </si>
  <si>
    <t>1704821666</t>
  </si>
  <si>
    <t>18</t>
  </si>
  <si>
    <t>zárubeň rámová pro dveře 1křídlové 80x197cm</t>
  </si>
  <si>
    <t>-1578979502</t>
  </si>
  <si>
    <t>11</t>
  </si>
  <si>
    <t>Lepení pásů z PVC standardním lepidlem</t>
  </si>
  <si>
    <t>-1186050121</t>
  </si>
  <si>
    <t>13</t>
  </si>
  <si>
    <t>-1904984748</t>
  </si>
  <si>
    <t>14</t>
  </si>
  <si>
    <t>Přesun hmot tonážní pro podlahy povlakové v objektech v do 6 m</t>
  </si>
  <si>
    <t>230429140</t>
  </si>
  <si>
    <t>35</t>
  </si>
  <si>
    <t>Čištění vnitřních ploch podlah po provedení malířských prací</t>
  </si>
  <si>
    <t>1099016751</t>
  </si>
  <si>
    <t>34</t>
  </si>
  <si>
    <t>Dvojnásobné bílé malby ze směsí za mokra výborně otěruvzdorných v místnostech výšky do 3,80 m</t>
  </si>
  <si>
    <t>1870106714</t>
  </si>
  <si>
    <t>Přepínač sériový, střídavý</t>
  </si>
  <si>
    <t>39R</t>
  </si>
  <si>
    <t>37R</t>
  </si>
  <si>
    <t>Zásuvka jednoduchá</t>
  </si>
  <si>
    <t>41R</t>
  </si>
  <si>
    <t>Příplatek k SDK příčce za zahuštění profilů</t>
  </si>
  <si>
    <t>Elektromontážní práce D+M</t>
  </si>
  <si>
    <t>Svítidlo  stropní přisazené 4800lm 36W led</t>
  </si>
  <si>
    <t>ocelová podpůrná konstrukce</t>
  </si>
  <si>
    <t>kg</t>
  </si>
  <si>
    <t>Základní nátěr kov. Konstrukce</t>
  </si>
  <si>
    <t>Schodiště+zábradlí - ocelové s plnými stupnicemi</t>
  </si>
  <si>
    <t xml:space="preserve">Vyrovnávací stěrka tl do 20 mm </t>
  </si>
  <si>
    <t>PVC heterogenní zátěžové nášlapná vrstva 0,70mm R 10 zátěž 34/43 otlak do 0,02mm stálost do 0,10%,Bfl S1, včetně soklových lišt - předpoklad, bude upřesněno konkrétním výběrem zhotovitele</t>
  </si>
  <si>
    <t>SDK příčka tl 100 mm profil CW+UW 75 desky 12,5 bez TI EI 45 Rw</t>
  </si>
  <si>
    <t>SDK příčka šikmá tl 100 mm profil CW+UW 75 desky 12,5 bez TI EI 45 Rw</t>
  </si>
  <si>
    <t>SDK příčka tl 100 mm profil CW+UW 75 desky 12,5 TI 60 mm EI 45 Rw 47 DB</t>
  </si>
  <si>
    <t>SDK příčka šikmá tl 100 mm profil CW+UW 75 desky 12,5 TI 60 mm EI 45 Rw 47 DB</t>
  </si>
  <si>
    <t>SDK opláštění sloupů desky 1xDF 12,5 protipožární opláštění EI 45 Rw 47 DB</t>
  </si>
  <si>
    <t xml:space="preserve">Montáž SDK obkladu dřevěných kcí protipožární opláštění EI 45 Rw </t>
  </si>
  <si>
    <t>Stavba</t>
  </si>
  <si>
    <t>Protipožární dvířka SDK 800/800</t>
  </si>
  <si>
    <t>Parotěsná folie</t>
  </si>
  <si>
    <t>IČ: 62595571</t>
  </si>
  <si>
    <t>DIČ: CZ661236173</t>
  </si>
  <si>
    <t>IČ: 04999975</t>
  </si>
  <si>
    <t>IČ:62595571</t>
  </si>
  <si>
    <t>003-X1</t>
  </si>
  <si>
    <t>004-X1</t>
  </si>
  <si>
    <t>006-X1</t>
  </si>
  <si>
    <t>006-X2</t>
  </si>
  <si>
    <t>006-X3</t>
  </si>
  <si>
    <t>006-X4</t>
  </si>
  <si>
    <t>009-X1</t>
  </si>
  <si>
    <t>009-X2</t>
  </si>
  <si>
    <t>009-X3</t>
  </si>
  <si>
    <t>009-X4</t>
  </si>
  <si>
    <t>009-X5</t>
  </si>
  <si>
    <t>997 000-X1</t>
  </si>
  <si>
    <t>997 000-X2</t>
  </si>
  <si>
    <t>998 000-X1</t>
  </si>
  <si>
    <t>998 000-X2</t>
  </si>
  <si>
    <t>999 000-X1</t>
  </si>
  <si>
    <t>741-X1</t>
  </si>
  <si>
    <t>741-X2</t>
  </si>
  <si>
    <t>741-X3</t>
  </si>
  <si>
    <t>741-X4</t>
  </si>
  <si>
    <t>741-X5</t>
  </si>
  <si>
    <t>741-X6</t>
  </si>
  <si>
    <t>741-X7</t>
  </si>
  <si>
    <t>763-X1</t>
  </si>
  <si>
    <t>763-X2</t>
  </si>
  <si>
    <t>763-X3</t>
  </si>
  <si>
    <t>763-X4</t>
  </si>
  <si>
    <t>763-X5</t>
  </si>
  <si>
    <t>763-X6</t>
  </si>
  <si>
    <t>763-X7</t>
  </si>
  <si>
    <t>763-X8</t>
  </si>
  <si>
    <t>763-X9</t>
  </si>
  <si>
    <t>763-X10</t>
  </si>
  <si>
    <t>763-X11</t>
  </si>
  <si>
    <t>763-X12</t>
  </si>
  <si>
    <t>766-X1</t>
  </si>
  <si>
    <t>766-X2</t>
  </si>
  <si>
    <t>766-X3</t>
  </si>
  <si>
    <t>766-X4</t>
  </si>
  <si>
    <t>776-X1</t>
  </si>
  <si>
    <t>M776_X1</t>
  </si>
  <si>
    <t>776_X2</t>
  </si>
  <si>
    <t>784-X1</t>
  </si>
  <si>
    <t>784-X2</t>
  </si>
  <si>
    <t>784-X3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</si>
</sst>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theme="4" tint="-0.2499700039625167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3"/>
  <sheetViews>
    <sheetView showGridLines="0" workbookViewId="0" topLeftCell="A1">
      <pane ySplit="1" topLeftCell="A81" activePane="bottomLeft" state="frozen"/>
      <selection pane="bottomLeft" activeCell="AN8" sqref="AN8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16015625" style="0" customWidth="1"/>
    <col min="35" max="36" width="2.33203125" style="0" customWidth="1"/>
    <col min="37" max="37" width="5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hidden="1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hidden="1" customWidth="1"/>
    <col min="71" max="89" width="9.16015625" style="0" hidden="1" customWidth="1"/>
  </cols>
  <sheetData>
    <row r="1" spans="1:73" ht="21.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68" t="s">
        <v>12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70" t="s">
        <v>16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72" t="s">
        <v>18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24"/>
      <c r="AQ6" s="23"/>
      <c r="BS6" s="18" t="s">
        <v>9</v>
      </c>
    </row>
    <row r="7" spans="2:71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6" customHeight="1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6" customHeight="1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6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73" t="s">
        <v>5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97">
        <f>ROUND(AG87,2)</f>
        <v>0</v>
      </c>
      <c r="AL26" s="171"/>
      <c r="AM26" s="171"/>
      <c r="AN26" s="171"/>
      <c r="AO26" s="171"/>
      <c r="AP26" s="24"/>
      <c r="AQ26" s="23"/>
    </row>
    <row r="27" spans="2:43" ht="14.45" customHeight="1">
      <c r="B27" s="22"/>
      <c r="C27" s="24"/>
      <c r="D27" s="30" t="s">
        <v>35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97">
        <f>ROUND(AG90,2)</f>
        <v>0</v>
      </c>
      <c r="AL27" s="197"/>
      <c r="AM27" s="197"/>
      <c r="AN27" s="197"/>
      <c r="AO27" s="197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6.1" customHeight="1">
      <c r="B29" s="31"/>
      <c r="C29" s="32"/>
      <c r="D29" s="34" t="s">
        <v>36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8">
        <f>ROUND(AK26+AK27,2)</f>
        <v>0</v>
      </c>
      <c r="AL29" s="199"/>
      <c r="AM29" s="199"/>
      <c r="AN29" s="199"/>
      <c r="AO29" s="199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37</v>
      </c>
      <c r="E31" s="37"/>
      <c r="F31" s="38" t="s">
        <v>38</v>
      </c>
      <c r="G31" s="37"/>
      <c r="H31" s="37"/>
      <c r="I31" s="37"/>
      <c r="J31" s="37"/>
      <c r="K31" s="37"/>
      <c r="L31" s="163">
        <v>0.21</v>
      </c>
      <c r="M31" s="164"/>
      <c r="N31" s="164"/>
      <c r="O31" s="164"/>
      <c r="P31" s="37"/>
      <c r="Q31" s="37"/>
      <c r="R31" s="37"/>
      <c r="S31" s="37"/>
      <c r="T31" s="40" t="s">
        <v>39</v>
      </c>
      <c r="U31" s="37"/>
      <c r="V31" s="37"/>
      <c r="W31" s="165">
        <f>AK29</f>
        <v>0</v>
      </c>
      <c r="X31" s="164"/>
      <c r="Y31" s="164"/>
      <c r="Z31" s="164"/>
      <c r="AA31" s="164"/>
      <c r="AB31" s="164"/>
      <c r="AC31" s="164"/>
      <c r="AD31" s="164"/>
      <c r="AE31" s="164"/>
      <c r="AF31" s="37"/>
      <c r="AG31" s="37"/>
      <c r="AH31" s="37"/>
      <c r="AI31" s="37"/>
      <c r="AJ31" s="37"/>
      <c r="AK31" s="165">
        <f>W31*L31</f>
        <v>0</v>
      </c>
      <c r="AL31" s="164"/>
      <c r="AM31" s="164"/>
      <c r="AN31" s="164"/>
      <c r="AO31" s="164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40</v>
      </c>
      <c r="G32" s="37"/>
      <c r="H32" s="37"/>
      <c r="I32" s="37"/>
      <c r="J32" s="37"/>
      <c r="K32" s="37"/>
      <c r="L32" s="163">
        <v>0.15</v>
      </c>
      <c r="M32" s="164"/>
      <c r="N32" s="164"/>
      <c r="O32" s="164"/>
      <c r="P32" s="37"/>
      <c r="Q32" s="37"/>
      <c r="R32" s="37"/>
      <c r="S32" s="37"/>
      <c r="T32" s="40" t="s">
        <v>39</v>
      </c>
      <c r="U32" s="37"/>
      <c r="V32" s="37"/>
      <c r="W32" s="165">
        <f>ROUND(BA87+SUM(CE91),2)</f>
        <v>0</v>
      </c>
      <c r="X32" s="164"/>
      <c r="Y32" s="164"/>
      <c r="Z32" s="164"/>
      <c r="AA32" s="164"/>
      <c r="AB32" s="164"/>
      <c r="AC32" s="164"/>
      <c r="AD32" s="164"/>
      <c r="AE32" s="164"/>
      <c r="AF32" s="37"/>
      <c r="AG32" s="37"/>
      <c r="AH32" s="37"/>
      <c r="AI32" s="37"/>
      <c r="AJ32" s="37"/>
      <c r="AK32" s="165">
        <f>ROUND(AW87+SUM(BZ91),2)</f>
        <v>0</v>
      </c>
      <c r="AL32" s="164"/>
      <c r="AM32" s="164"/>
      <c r="AN32" s="164"/>
      <c r="AO32" s="164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41</v>
      </c>
      <c r="G33" s="37"/>
      <c r="H33" s="37"/>
      <c r="I33" s="37"/>
      <c r="J33" s="37"/>
      <c r="K33" s="37"/>
      <c r="L33" s="163">
        <v>0.21</v>
      </c>
      <c r="M33" s="164"/>
      <c r="N33" s="164"/>
      <c r="O33" s="164"/>
      <c r="P33" s="37"/>
      <c r="Q33" s="37"/>
      <c r="R33" s="37"/>
      <c r="S33" s="37"/>
      <c r="T33" s="40" t="s">
        <v>39</v>
      </c>
      <c r="U33" s="37"/>
      <c r="V33" s="37"/>
      <c r="W33" s="165">
        <f>ROUND(BB87+SUM(CF91),2)</f>
        <v>0</v>
      </c>
      <c r="X33" s="164"/>
      <c r="Y33" s="164"/>
      <c r="Z33" s="164"/>
      <c r="AA33" s="164"/>
      <c r="AB33" s="164"/>
      <c r="AC33" s="164"/>
      <c r="AD33" s="164"/>
      <c r="AE33" s="164"/>
      <c r="AF33" s="37"/>
      <c r="AG33" s="37"/>
      <c r="AH33" s="37"/>
      <c r="AI33" s="37"/>
      <c r="AJ33" s="37"/>
      <c r="AK33" s="165">
        <v>0</v>
      </c>
      <c r="AL33" s="164"/>
      <c r="AM33" s="164"/>
      <c r="AN33" s="164"/>
      <c r="AO33" s="164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42</v>
      </c>
      <c r="G34" s="37"/>
      <c r="H34" s="37"/>
      <c r="I34" s="37"/>
      <c r="J34" s="37"/>
      <c r="K34" s="37"/>
      <c r="L34" s="163">
        <v>0.15</v>
      </c>
      <c r="M34" s="164"/>
      <c r="N34" s="164"/>
      <c r="O34" s="164"/>
      <c r="P34" s="37"/>
      <c r="Q34" s="37"/>
      <c r="R34" s="37"/>
      <c r="S34" s="37"/>
      <c r="T34" s="40" t="s">
        <v>39</v>
      </c>
      <c r="U34" s="37"/>
      <c r="V34" s="37"/>
      <c r="W34" s="165">
        <f>ROUND(BC87+SUM(CG91),2)</f>
        <v>0</v>
      </c>
      <c r="X34" s="164"/>
      <c r="Y34" s="164"/>
      <c r="Z34" s="164"/>
      <c r="AA34" s="164"/>
      <c r="AB34" s="164"/>
      <c r="AC34" s="164"/>
      <c r="AD34" s="164"/>
      <c r="AE34" s="164"/>
      <c r="AF34" s="37"/>
      <c r="AG34" s="37"/>
      <c r="AH34" s="37"/>
      <c r="AI34" s="37"/>
      <c r="AJ34" s="37"/>
      <c r="AK34" s="165">
        <v>0</v>
      </c>
      <c r="AL34" s="164"/>
      <c r="AM34" s="164"/>
      <c r="AN34" s="164"/>
      <c r="AO34" s="164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43</v>
      </c>
      <c r="G35" s="37"/>
      <c r="H35" s="37"/>
      <c r="I35" s="37"/>
      <c r="J35" s="37"/>
      <c r="K35" s="37"/>
      <c r="L35" s="163">
        <v>0</v>
      </c>
      <c r="M35" s="164"/>
      <c r="N35" s="164"/>
      <c r="O35" s="164"/>
      <c r="P35" s="37"/>
      <c r="Q35" s="37"/>
      <c r="R35" s="37"/>
      <c r="S35" s="37"/>
      <c r="T35" s="40" t="s">
        <v>39</v>
      </c>
      <c r="U35" s="37"/>
      <c r="V35" s="37"/>
      <c r="W35" s="165">
        <f>ROUND(BD87+SUM(CH91),2)</f>
        <v>0</v>
      </c>
      <c r="X35" s="164"/>
      <c r="Y35" s="164"/>
      <c r="Z35" s="164"/>
      <c r="AA35" s="164"/>
      <c r="AB35" s="164"/>
      <c r="AC35" s="164"/>
      <c r="AD35" s="164"/>
      <c r="AE35" s="164"/>
      <c r="AF35" s="37"/>
      <c r="AG35" s="37"/>
      <c r="AH35" s="37"/>
      <c r="AI35" s="37"/>
      <c r="AJ35" s="37"/>
      <c r="AK35" s="165">
        <v>0</v>
      </c>
      <c r="AL35" s="164"/>
      <c r="AM35" s="164"/>
      <c r="AN35" s="164"/>
      <c r="AO35" s="16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.1" customHeight="1">
      <c r="B37" s="31"/>
      <c r="C37" s="42"/>
      <c r="D37" s="43" t="s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45</v>
      </c>
      <c r="U37" s="44"/>
      <c r="V37" s="44"/>
      <c r="W37" s="44"/>
      <c r="X37" s="174" t="s">
        <v>46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0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50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49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50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50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50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68" t="s">
        <v>53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Brand_n/Lab_Muzeum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8" t="str">
        <f>K6</f>
        <v>Stavební úpravy objektu č.p. 97 na pozemku st.p.č.17/1,k.ú.Brandýs nad Labem, Masarykovo náměstí 97,250 01</v>
      </c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/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Ing. Peter Kováčik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80" t="str">
        <f>IF(E17="","",E17)</f>
        <v>Ing.arch.Zuzana Mesmacque, Ing.Peter Kováčik</v>
      </c>
      <c r="AN82" s="180"/>
      <c r="AO82" s="180"/>
      <c r="AP82" s="180"/>
      <c r="AQ82" s="33"/>
      <c r="AS82" s="184" t="s">
        <v>54</v>
      </c>
      <c r="AT82" s="18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80" t="str">
        <f>IF(E20="","",E20)</f>
        <v/>
      </c>
      <c r="AN83" s="180"/>
      <c r="AO83" s="180"/>
      <c r="AP83" s="180"/>
      <c r="AQ83" s="33"/>
      <c r="AS83" s="186"/>
      <c r="AT83" s="187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1.1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6"/>
      <c r="AT84" s="187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188" t="s">
        <v>55</v>
      </c>
      <c r="D85" s="189"/>
      <c r="E85" s="189"/>
      <c r="F85" s="189"/>
      <c r="G85" s="189"/>
      <c r="H85" s="72"/>
      <c r="I85" s="190" t="s">
        <v>56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57</v>
      </c>
      <c r="AH85" s="189"/>
      <c r="AI85" s="189"/>
      <c r="AJ85" s="189"/>
      <c r="AK85" s="189"/>
      <c r="AL85" s="189"/>
      <c r="AM85" s="189"/>
      <c r="AN85" s="190" t="s">
        <v>58</v>
      </c>
      <c r="AO85" s="189"/>
      <c r="AP85" s="191"/>
      <c r="AQ85" s="33"/>
      <c r="AS85" s="73" t="s">
        <v>59</v>
      </c>
      <c r="AT85" s="74" t="s">
        <v>60</v>
      </c>
      <c r="AU85" s="74" t="s">
        <v>61</v>
      </c>
      <c r="AV85" s="74" t="s">
        <v>62</v>
      </c>
      <c r="AW85" s="74" t="s">
        <v>63</v>
      </c>
      <c r="AX85" s="74" t="s">
        <v>64</v>
      </c>
      <c r="AY85" s="74" t="s">
        <v>65</v>
      </c>
      <c r="AZ85" s="74" t="s">
        <v>66</v>
      </c>
      <c r="BA85" s="74" t="s">
        <v>67</v>
      </c>
      <c r="BB85" s="74" t="s">
        <v>68</v>
      </c>
      <c r="BC85" s="74" t="s">
        <v>69</v>
      </c>
      <c r="BD85" s="75" t="s">
        <v>70</v>
      </c>
    </row>
    <row r="86" spans="2:56" s="1" customFormat="1" ht="11.1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2">
        <f>ROUND(AG88,2)</f>
        <v>0</v>
      </c>
      <c r="AH87" s="182"/>
      <c r="AI87" s="182"/>
      <c r="AJ87" s="182"/>
      <c r="AK87" s="182"/>
      <c r="AL87" s="182"/>
      <c r="AM87" s="182"/>
      <c r="AN87" s="183">
        <f>AG87*1.21</f>
        <v>0</v>
      </c>
      <c r="AO87" s="183"/>
      <c r="AP87" s="183"/>
      <c r="AQ87" s="67"/>
      <c r="AS87" s="79">
        <f>ROUND(AS88,2)</f>
        <v>0</v>
      </c>
      <c r="AT87" s="80">
        <f>ROUND(SUM(AV87:AW87),2)</f>
        <v>0</v>
      </c>
      <c r="AU87" s="81">
        <f>ROUND(AU88,5)</f>
        <v>511.37028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72</v>
      </c>
      <c r="BT87" s="83" t="s">
        <v>73</v>
      </c>
      <c r="BV87" s="83" t="s">
        <v>74</v>
      </c>
      <c r="BW87" s="83" t="s">
        <v>75</v>
      </c>
      <c r="BX87" s="83" t="s">
        <v>76</v>
      </c>
    </row>
    <row r="88" spans="1:76" s="5" customFormat="1" ht="63" customHeight="1">
      <c r="A88" s="84" t="s">
        <v>77</v>
      </c>
      <c r="B88" s="85"/>
      <c r="C88" s="86"/>
      <c r="D88" s="181" t="s">
        <v>16</v>
      </c>
      <c r="E88" s="181"/>
      <c r="F88" s="181"/>
      <c r="G88" s="181"/>
      <c r="H88" s="181"/>
      <c r="I88" s="87"/>
      <c r="J88" s="181" t="s">
        <v>18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95">
        <f>'Brand_n-Lab_Muzeum - Stav...'!M26</f>
        <v>0</v>
      </c>
      <c r="AH88" s="196"/>
      <c r="AI88" s="196"/>
      <c r="AJ88" s="196"/>
      <c r="AK88" s="196"/>
      <c r="AL88" s="196"/>
      <c r="AM88" s="196"/>
      <c r="AN88" s="195">
        <f>AG88*1.21</f>
        <v>0</v>
      </c>
      <c r="AO88" s="196"/>
      <c r="AP88" s="196"/>
      <c r="AQ88" s="88"/>
      <c r="AS88" s="89">
        <f>'Brand_n-Lab_Muzeum - Stav...'!M27</f>
        <v>0</v>
      </c>
      <c r="AT88" s="90">
        <f>ROUND(SUM(AV88:AW88),2)</f>
        <v>0</v>
      </c>
      <c r="AU88" s="91">
        <f>'Brand_n-Lab_Muzeum - Stav...'!W120</f>
        <v>511.3702770000001</v>
      </c>
      <c r="AV88" s="90">
        <f>'Brand_n-Lab_Muzeum - Stav...'!M31</f>
        <v>0</v>
      </c>
      <c r="AW88" s="90">
        <f>'Brand_n-Lab_Muzeum - Stav...'!M32</f>
        <v>0</v>
      </c>
      <c r="AX88" s="90">
        <f>'Brand_n-Lab_Muzeum - Stav...'!M33</f>
        <v>0</v>
      </c>
      <c r="AY88" s="90">
        <f>'Brand_n-Lab_Muzeum - Stav...'!M34</f>
        <v>0</v>
      </c>
      <c r="AZ88" s="90">
        <f>'Brand_n-Lab_Muzeum - Stav...'!H31</f>
        <v>0</v>
      </c>
      <c r="BA88" s="90">
        <f>'Brand_n-Lab_Muzeum - Stav...'!H32</f>
        <v>0</v>
      </c>
      <c r="BB88" s="90">
        <f>'Brand_n-Lab_Muzeum - Stav...'!H33</f>
        <v>0</v>
      </c>
      <c r="BC88" s="90">
        <f>'Brand_n-Lab_Muzeum - Stav...'!H34</f>
        <v>0</v>
      </c>
      <c r="BD88" s="92">
        <f>'Brand_n-Lab_Muzeum - Stav...'!H35</f>
        <v>0</v>
      </c>
      <c r="BT88" s="93" t="s">
        <v>78</v>
      </c>
      <c r="BU88" s="93" t="s">
        <v>79</v>
      </c>
      <c r="BV88" s="93" t="s">
        <v>74</v>
      </c>
      <c r="BW88" s="93" t="s">
        <v>75</v>
      </c>
      <c r="BX88" s="93" t="s">
        <v>76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7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3">
        <f>0.05*AG88</f>
        <v>0</v>
      </c>
      <c r="AH90" s="183"/>
      <c r="AI90" s="183"/>
      <c r="AJ90" s="183"/>
      <c r="AK90" s="183"/>
      <c r="AL90" s="183"/>
      <c r="AM90" s="183"/>
      <c r="AN90" s="183">
        <f>AG90*1.21</f>
        <v>0</v>
      </c>
      <c r="AO90" s="183"/>
      <c r="AP90" s="183"/>
      <c r="AQ90" s="33"/>
      <c r="AS90" s="73" t="s">
        <v>81</v>
      </c>
      <c r="AT90" s="74" t="s">
        <v>82</v>
      </c>
      <c r="AU90" s="74" t="s">
        <v>37</v>
      </c>
      <c r="AV90" s="75" t="s">
        <v>60</v>
      </c>
    </row>
    <row r="91" spans="2:48" s="1" customFormat="1" ht="11.1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92">
        <f>ROUND(AG87+AG90,2)</f>
        <v>0</v>
      </c>
      <c r="AH92" s="192"/>
      <c r="AI92" s="192"/>
      <c r="AJ92" s="192"/>
      <c r="AK92" s="192"/>
      <c r="AL92" s="192"/>
      <c r="AM92" s="192"/>
      <c r="AN92" s="192">
        <f>AN87+AN90</f>
        <v>0</v>
      </c>
      <c r="AO92" s="192"/>
      <c r="AP92" s="192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Brand_n-Lab_Muzeum - Stav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8"/>
  <sheetViews>
    <sheetView showGridLines="0" tabSelected="1" zoomScale="85" zoomScaleNormal="85" workbookViewId="0" topLeftCell="A1">
      <pane xSplit="18" ySplit="2" topLeftCell="S3" activePane="bottomRight" state="frozen"/>
      <selection pane="topRight" activeCell="S1" sqref="S1"/>
      <selection pane="bottomLeft" activeCell="A3" sqref="A3"/>
      <selection pane="bottomRight" activeCell="K158" sqref="K158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4.16015625" style="0" customWidth="1"/>
    <col min="5" max="5" width="17.16015625" style="0" customWidth="1"/>
    <col min="6" max="6" width="12" style="0" customWidth="1"/>
    <col min="7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" style="0" customWidth="1"/>
    <col min="18" max="18" width="1.66796875" style="0" customWidth="1"/>
    <col min="19" max="19" width="7.33203125" style="0" customWidth="1"/>
    <col min="20" max="20" width="29.66015625" style="0" hidden="1" customWidth="1"/>
    <col min="21" max="21" width="16.16015625" style="0" hidden="1" customWidth="1"/>
    <col min="22" max="22" width="12.16015625" style="0" hidden="1" customWidth="1"/>
    <col min="23" max="23" width="16.160156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16015625" style="0" hidden="1" customWidth="1"/>
    <col min="29" max="29" width="11" style="0" hidden="1" customWidth="1"/>
    <col min="30" max="30" width="15" style="0" customWidth="1"/>
    <col min="31" max="31" width="16.16015625" style="0" customWidth="1"/>
    <col min="33" max="42" width="9" style="0" customWidth="1"/>
    <col min="43" max="56" width="9" style="0" hidden="1" customWidth="1"/>
    <col min="57" max="57" width="15.5" style="0" hidden="1" customWidth="1"/>
    <col min="58" max="62" width="9" style="0" hidden="1" customWidth="1"/>
    <col min="63" max="63" width="24" style="0" hidden="1" customWidth="1"/>
    <col min="64" max="66" width="9" style="0" hidden="1" customWidth="1"/>
    <col min="67" max="69" width="9" style="0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84</v>
      </c>
      <c r="G1" s="13"/>
      <c r="H1" s="237" t="s">
        <v>85</v>
      </c>
      <c r="I1" s="237"/>
      <c r="J1" s="237"/>
      <c r="K1" s="237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8" t="s">
        <v>75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2:46" ht="36.95" customHeight="1">
      <c r="B4" s="22"/>
      <c r="C4" s="168" t="s">
        <v>90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85" customHeight="1">
      <c r="B6" s="31"/>
      <c r="C6" s="32"/>
      <c r="D6" s="27" t="s">
        <v>17</v>
      </c>
      <c r="E6" s="32"/>
      <c r="F6" s="172" t="s">
        <v>18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03"/>
      <c r="P8" s="203"/>
      <c r="Q8" s="32"/>
      <c r="R8" s="33"/>
    </row>
    <row r="9" spans="2:18" s="1" customFormat="1" ht="11.1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256</v>
      </c>
      <c r="N10" s="32"/>
      <c r="O10" s="170" t="s">
        <v>5</v>
      </c>
      <c r="P10" s="170"/>
      <c r="Q10" s="32"/>
      <c r="R10" s="33"/>
    </row>
    <row r="11" spans="2:18" s="1" customFormat="1" ht="18" customHeight="1">
      <c r="B11" s="31"/>
      <c r="C11" s="32"/>
      <c r="D11" s="32"/>
      <c r="E11" s="26"/>
      <c r="F11" s="32"/>
      <c r="G11" s="32"/>
      <c r="H11" s="32"/>
      <c r="I11" s="32"/>
      <c r="J11" s="32"/>
      <c r="K11" s="32"/>
      <c r="L11" s="32"/>
      <c r="M11" s="162" t="s">
        <v>27</v>
      </c>
      <c r="N11" s="161"/>
      <c r="O11" s="170" t="s">
        <v>5</v>
      </c>
      <c r="P11" s="170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70" t="str">
        <f>IF('Rekapitulace stavby'!AN13="","",'Rekapitulace stavby'!AN13)</f>
        <v/>
      </c>
      <c r="P13" s="170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70" t="str">
        <f>IF('Rekapitulace stavby'!AN14="","",'Rekapitulace stavby'!AN14)</f>
        <v/>
      </c>
      <c r="P14" s="170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70" t="s">
        <v>5</v>
      </c>
      <c r="P16" s="170"/>
      <c r="Q16" s="32"/>
      <c r="R16" s="33"/>
    </row>
    <row r="17" spans="2:18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70" t="s">
        <v>5</v>
      </c>
      <c r="P17" s="170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32</v>
      </c>
      <c r="E19" s="32"/>
      <c r="F19" s="32"/>
      <c r="G19" s="32"/>
      <c r="H19" s="32"/>
      <c r="I19" s="32"/>
      <c r="J19" s="32"/>
      <c r="K19" s="32"/>
      <c r="L19" s="32"/>
      <c r="M19" s="28" t="s">
        <v>255</v>
      </c>
      <c r="N19" s="32"/>
      <c r="O19" s="170" t="s">
        <v>5</v>
      </c>
      <c r="P19" s="170"/>
      <c r="Q19" s="32"/>
      <c r="R19" s="33"/>
    </row>
    <row r="20" spans="2:18" s="1" customFormat="1" ht="18" customHeight="1">
      <c r="B20" s="31"/>
      <c r="C20" s="32"/>
      <c r="D20" s="32"/>
      <c r="E20" s="26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70" t="s">
        <v>5</v>
      </c>
      <c r="P20" s="170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73" t="s">
        <v>5</v>
      </c>
      <c r="F23" s="173"/>
      <c r="G23" s="173"/>
      <c r="H23" s="173"/>
      <c r="I23" s="173"/>
      <c r="J23" s="173"/>
      <c r="K23" s="173"/>
      <c r="L23" s="173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8" t="s">
        <v>91</v>
      </c>
      <c r="E26" s="32"/>
      <c r="F26" s="32"/>
      <c r="G26" s="32"/>
      <c r="H26" s="32"/>
      <c r="I26" s="32"/>
      <c r="J26" s="32"/>
      <c r="K26" s="32"/>
      <c r="L26" s="32"/>
      <c r="M26" s="197">
        <f>N87</f>
        <v>0</v>
      </c>
      <c r="N26" s="197"/>
      <c r="O26" s="197"/>
      <c r="P26" s="197"/>
      <c r="Q26" s="32"/>
      <c r="R26" s="33"/>
    </row>
    <row r="27" spans="2:18" s="1" customFormat="1" ht="14.45" customHeight="1">
      <c r="B27" s="31"/>
      <c r="C27" s="32"/>
      <c r="D27" s="30" t="s">
        <v>92</v>
      </c>
      <c r="E27" s="32"/>
      <c r="F27" s="32"/>
      <c r="G27" s="32"/>
      <c r="H27" s="32"/>
      <c r="I27" s="32"/>
      <c r="J27" s="32"/>
      <c r="K27" s="32"/>
      <c r="L27" s="32"/>
      <c r="M27" s="197">
        <f>N102</f>
        <v>0</v>
      </c>
      <c r="N27" s="197"/>
      <c r="O27" s="197"/>
      <c r="P27" s="197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9" t="s">
        <v>36</v>
      </c>
      <c r="E29" s="32"/>
      <c r="F29" s="32"/>
      <c r="G29" s="32"/>
      <c r="H29" s="32"/>
      <c r="I29" s="32"/>
      <c r="J29" s="32"/>
      <c r="K29" s="32"/>
      <c r="L29" s="32"/>
      <c r="M29" s="200">
        <f>ROUND(M26+M27,2)</f>
        <v>0</v>
      </c>
      <c r="N29" s="201"/>
      <c r="O29" s="201"/>
      <c r="P29" s="201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37</v>
      </c>
      <c r="E31" s="38" t="s">
        <v>38</v>
      </c>
      <c r="F31" s="39">
        <v>0.21</v>
      </c>
      <c r="G31" s="100" t="s">
        <v>39</v>
      </c>
      <c r="H31" s="202">
        <f>ROUND((SUM(BE102:BE103)+SUM(BE120:BE180)),2)</f>
        <v>0</v>
      </c>
      <c r="I31" s="201"/>
      <c r="J31" s="201"/>
      <c r="K31" s="32"/>
      <c r="L31" s="32"/>
      <c r="M31" s="202">
        <f>ROUND(ROUND((SUM(BE102:BE103)+SUM(BE120:BE180)),2)*F31,2)</f>
        <v>0</v>
      </c>
      <c r="N31" s="201"/>
      <c r="O31" s="201"/>
      <c r="P31" s="201"/>
      <c r="Q31" s="32"/>
      <c r="R31" s="33"/>
    </row>
    <row r="32" spans="2:18" s="1" customFormat="1" ht="14.45" customHeight="1">
      <c r="B32" s="31"/>
      <c r="C32" s="32"/>
      <c r="D32" s="32"/>
      <c r="E32" s="38" t="s">
        <v>40</v>
      </c>
      <c r="F32" s="39">
        <v>0.15</v>
      </c>
      <c r="G32" s="100" t="s">
        <v>39</v>
      </c>
      <c r="H32" s="202">
        <f>ROUND((SUM(BF102:BF103)+SUM(BF120:BF180)),2)</f>
        <v>0</v>
      </c>
      <c r="I32" s="201"/>
      <c r="J32" s="201"/>
      <c r="K32" s="32"/>
      <c r="L32" s="32"/>
      <c r="M32" s="202">
        <f>ROUND(ROUND((SUM(BF102:BF103)+SUM(BF120:BF180)),2)*F32,2)</f>
        <v>0</v>
      </c>
      <c r="N32" s="201"/>
      <c r="O32" s="201"/>
      <c r="P32" s="201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41</v>
      </c>
      <c r="F33" s="39">
        <v>0.21</v>
      </c>
      <c r="G33" s="100" t="s">
        <v>39</v>
      </c>
      <c r="H33" s="202">
        <f>ROUND((SUM(BG102:BG103)+SUM(BG120:BG180)),2)</f>
        <v>0</v>
      </c>
      <c r="I33" s="201"/>
      <c r="J33" s="201"/>
      <c r="K33" s="32"/>
      <c r="L33" s="32"/>
      <c r="M33" s="202">
        <v>0</v>
      </c>
      <c r="N33" s="201"/>
      <c r="O33" s="201"/>
      <c r="P33" s="201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42</v>
      </c>
      <c r="F34" s="39">
        <v>0.15</v>
      </c>
      <c r="G34" s="100" t="s">
        <v>39</v>
      </c>
      <c r="H34" s="202">
        <f>ROUND((SUM(BH102:BH103)+SUM(BH120:BH180)),2)</f>
        <v>0</v>
      </c>
      <c r="I34" s="201"/>
      <c r="J34" s="201"/>
      <c r="K34" s="32"/>
      <c r="L34" s="32"/>
      <c r="M34" s="202">
        <v>0</v>
      </c>
      <c r="N34" s="201"/>
      <c r="O34" s="201"/>
      <c r="P34" s="201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43</v>
      </c>
      <c r="F35" s="39">
        <v>0</v>
      </c>
      <c r="G35" s="100" t="s">
        <v>39</v>
      </c>
      <c r="H35" s="202">
        <f>ROUND((SUM(BI102:BI103)+SUM(BI120:BI180)),2)</f>
        <v>0</v>
      </c>
      <c r="I35" s="201"/>
      <c r="J35" s="201"/>
      <c r="K35" s="32"/>
      <c r="L35" s="32"/>
      <c r="M35" s="202">
        <v>0</v>
      </c>
      <c r="N35" s="201"/>
      <c r="O35" s="201"/>
      <c r="P35" s="201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6"/>
      <c r="D37" s="101" t="s">
        <v>44</v>
      </c>
      <c r="E37" s="72"/>
      <c r="F37" s="72"/>
      <c r="G37" s="102" t="s">
        <v>45</v>
      </c>
      <c r="H37" s="103" t="s">
        <v>46</v>
      </c>
      <c r="I37" s="72"/>
      <c r="J37" s="72"/>
      <c r="K37" s="72"/>
      <c r="L37" s="204">
        <f>SUM(M29:M35)</f>
        <v>0</v>
      </c>
      <c r="M37" s="204"/>
      <c r="N37" s="204"/>
      <c r="O37" s="204"/>
      <c r="P37" s="205"/>
      <c r="Q37" s="96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68" t="s">
        <v>93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78" t="str">
        <f>F6</f>
        <v>Stavební úpravy objektu č.p. 97 na pozemku st.p.č.17/1,k.ú.Brandýs nad Labem, Masarykovo náměstí 97,250 01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03" t="str">
        <f>IF(O8="","",O8)</f>
        <v/>
      </c>
      <c r="N80" s="203"/>
      <c r="O80" s="203"/>
      <c r="P80" s="203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24</v>
      </c>
      <c r="D82" s="32"/>
      <c r="E82" s="32"/>
      <c r="F82" s="26">
        <f>E11</f>
        <v>0</v>
      </c>
      <c r="G82" s="32"/>
      <c r="H82" s="32"/>
      <c r="I82" s="32"/>
      <c r="J82" s="32"/>
      <c r="K82" s="28" t="s">
        <v>29</v>
      </c>
      <c r="L82" s="32"/>
      <c r="M82" s="170" t="str">
        <f>E17</f>
        <v>Ing.arch.Zuzana Mesmacque, Ing.Peter Kováčik</v>
      </c>
      <c r="N82" s="170"/>
      <c r="O82" s="170"/>
      <c r="P82" s="170"/>
      <c r="Q82" s="170"/>
      <c r="R82" s="33"/>
    </row>
    <row r="83" spans="2:18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32</v>
      </c>
      <c r="L83" s="32"/>
      <c r="M83" s="170">
        <f>E20</f>
        <v>0</v>
      </c>
      <c r="N83" s="170"/>
      <c r="O83" s="170"/>
      <c r="P83" s="170"/>
      <c r="Q83" s="170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6" t="s">
        <v>94</v>
      </c>
      <c r="D85" s="207"/>
      <c r="E85" s="207"/>
      <c r="F85" s="207"/>
      <c r="G85" s="207"/>
      <c r="H85" s="96"/>
      <c r="I85" s="96"/>
      <c r="J85" s="96"/>
      <c r="K85" s="96"/>
      <c r="L85" s="96"/>
      <c r="M85" s="96"/>
      <c r="N85" s="206" t="s">
        <v>95</v>
      </c>
      <c r="O85" s="207"/>
      <c r="P85" s="207"/>
      <c r="Q85" s="207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4" t="s">
        <v>96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3">
        <f>N120</f>
        <v>0</v>
      </c>
      <c r="O87" s="208"/>
      <c r="P87" s="208"/>
      <c r="Q87" s="208"/>
      <c r="R87" s="33"/>
      <c r="AU87" s="18" t="s">
        <v>97</v>
      </c>
    </row>
    <row r="88" spans="2:18" s="6" customFormat="1" ht="24.95" customHeight="1">
      <c r="B88" s="105"/>
      <c r="C88" s="106"/>
      <c r="D88" s="107" t="s">
        <v>98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09">
        <f>N121</f>
        <v>0</v>
      </c>
      <c r="O88" s="210"/>
      <c r="P88" s="210"/>
      <c r="Q88" s="210"/>
      <c r="R88" s="108"/>
    </row>
    <row r="89" spans="2:18" s="7" customFormat="1" ht="20.1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1">
        <f>N122</f>
        <v>0</v>
      </c>
      <c r="O89" s="212"/>
      <c r="P89" s="212"/>
      <c r="Q89" s="212"/>
      <c r="R89" s="112"/>
    </row>
    <row r="90" spans="2:18" s="7" customFormat="1" ht="20.1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1">
        <f>N124</f>
        <v>0</v>
      </c>
      <c r="O90" s="212"/>
      <c r="P90" s="212"/>
      <c r="Q90" s="212"/>
      <c r="R90" s="112"/>
    </row>
    <row r="91" spans="2:18" s="7" customFormat="1" ht="20.1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1">
        <f>N126</f>
        <v>0</v>
      </c>
      <c r="O91" s="212"/>
      <c r="P91" s="212"/>
      <c r="Q91" s="212"/>
      <c r="R91" s="112"/>
    </row>
    <row r="92" spans="2:18" s="7" customFormat="1" ht="20.1" customHeight="1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1">
        <f>N131</f>
        <v>0</v>
      </c>
      <c r="O92" s="212"/>
      <c r="P92" s="212"/>
      <c r="Q92" s="212"/>
      <c r="R92" s="112"/>
    </row>
    <row r="93" spans="2:18" s="7" customFormat="1" ht="20.1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1">
        <f>N137</f>
        <v>0</v>
      </c>
      <c r="O93" s="212"/>
      <c r="P93" s="212"/>
      <c r="Q93" s="212"/>
      <c r="R93" s="112"/>
    </row>
    <row r="94" spans="2:18" s="6" customFormat="1" ht="24.95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09">
        <f>N143</f>
        <v>0</v>
      </c>
      <c r="O94" s="210"/>
      <c r="P94" s="210"/>
      <c r="Q94" s="210"/>
      <c r="R94" s="108"/>
    </row>
    <row r="95" spans="2:18" s="7" customFormat="1" ht="20.1" customHeight="1">
      <c r="B95" s="109"/>
      <c r="C95" s="110"/>
      <c r="D95" s="111" t="s">
        <v>105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1">
        <f>N144</f>
        <v>0</v>
      </c>
      <c r="O95" s="212"/>
      <c r="P95" s="212"/>
      <c r="Q95" s="212"/>
      <c r="R95" s="112"/>
    </row>
    <row r="96" spans="2:59" s="7" customFormat="1" ht="20.1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11">
        <f>N152</f>
        <v>0</v>
      </c>
      <c r="O96" s="212"/>
      <c r="P96" s="212"/>
      <c r="Q96" s="212"/>
      <c r="R96" s="112"/>
      <c r="AZ96" s="158"/>
      <c r="BA96" s="158"/>
      <c r="BB96" s="158"/>
      <c r="BC96" s="158"/>
      <c r="BD96" s="158"/>
      <c r="BE96" s="158"/>
      <c r="BF96" s="158"/>
      <c r="BG96" s="158"/>
    </row>
    <row r="97" spans="2:59" s="7" customFormat="1" ht="20.1" customHeight="1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11">
        <f>N154</f>
        <v>0</v>
      </c>
      <c r="O97" s="212"/>
      <c r="P97" s="212"/>
      <c r="Q97" s="212"/>
      <c r="R97" s="112"/>
      <c r="AZ97" s="158"/>
      <c r="BA97" s="158"/>
      <c r="BB97" s="158"/>
      <c r="BC97" s="158"/>
      <c r="BD97" s="158"/>
      <c r="BE97" s="158"/>
      <c r="BF97" s="158"/>
      <c r="BG97" s="158"/>
    </row>
    <row r="98" spans="2:59" s="7" customFormat="1" ht="20.1" customHeight="1">
      <c r="B98" s="109"/>
      <c r="C98" s="110"/>
      <c r="D98" s="111" t="s">
        <v>108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11">
        <f>N167</f>
        <v>0</v>
      </c>
      <c r="O98" s="212"/>
      <c r="P98" s="212"/>
      <c r="Q98" s="212"/>
      <c r="R98" s="112"/>
      <c r="AZ98" s="158"/>
      <c r="BA98" s="158"/>
      <c r="BB98" s="158"/>
      <c r="BC98" s="158"/>
      <c r="BD98" s="158"/>
      <c r="BE98" s="158"/>
      <c r="BF98" s="158"/>
      <c r="BG98" s="158"/>
    </row>
    <row r="99" spans="2:59" s="7" customFormat="1" ht="20.1" customHeight="1">
      <c r="B99" s="109"/>
      <c r="C99" s="110"/>
      <c r="D99" s="111" t="s">
        <v>109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11">
        <f>N172</f>
        <v>0</v>
      </c>
      <c r="O99" s="212"/>
      <c r="P99" s="212"/>
      <c r="Q99" s="212"/>
      <c r="R99" s="112"/>
      <c r="AZ99" s="158"/>
      <c r="BA99" s="158"/>
      <c r="BB99" s="158"/>
      <c r="BC99" s="158"/>
      <c r="BD99" s="158"/>
      <c r="BE99" s="158"/>
      <c r="BF99" s="158"/>
      <c r="BG99" s="158"/>
    </row>
    <row r="100" spans="2:59" s="7" customFormat="1" ht="20.1" customHeight="1">
      <c r="B100" s="109"/>
      <c r="C100" s="110"/>
      <c r="D100" s="111" t="s">
        <v>110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211">
        <f>N176</f>
        <v>0</v>
      </c>
      <c r="O100" s="212"/>
      <c r="P100" s="212"/>
      <c r="Q100" s="212"/>
      <c r="R100" s="112"/>
      <c r="AZ100" s="158"/>
      <c r="BA100" s="158"/>
      <c r="BB100" s="158"/>
      <c r="BC100" s="158"/>
      <c r="BD100" s="158"/>
      <c r="BE100" s="158"/>
      <c r="BF100" s="158"/>
      <c r="BG100" s="158"/>
    </row>
    <row r="101" spans="2:59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AZ101" s="159"/>
      <c r="BA101" s="159"/>
      <c r="BB101" s="159"/>
      <c r="BC101" s="159"/>
      <c r="BD101" s="159"/>
      <c r="BE101" s="159"/>
      <c r="BF101" s="159"/>
      <c r="BG101" s="159"/>
    </row>
    <row r="102" spans="2:59" s="1" customFormat="1" ht="29.25" customHeight="1">
      <c r="B102" s="31"/>
      <c r="C102" s="104" t="s">
        <v>111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08">
        <f>0.05*N87</f>
        <v>0</v>
      </c>
      <c r="O102" s="213"/>
      <c r="P102" s="213"/>
      <c r="Q102" s="213"/>
      <c r="R102" s="33"/>
      <c r="T102" s="113"/>
      <c r="U102" s="114" t="s">
        <v>38</v>
      </c>
      <c r="AZ102" s="159"/>
      <c r="BA102" s="159"/>
      <c r="BB102" s="159"/>
      <c r="BC102" s="159"/>
      <c r="BD102" s="159"/>
      <c r="BE102" s="159">
        <f>IF(U102="základní",N102,0)</f>
        <v>0</v>
      </c>
      <c r="BF102" s="159"/>
      <c r="BG102" s="159"/>
    </row>
    <row r="103" spans="2:59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AZ103" s="159"/>
      <c r="BA103" s="159"/>
      <c r="BB103" s="159"/>
      <c r="BC103" s="159"/>
      <c r="BD103" s="159"/>
      <c r="BE103" s="159"/>
      <c r="BF103" s="159"/>
      <c r="BG103" s="159"/>
    </row>
    <row r="104" spans="2:59" s="1" customFormat="1" ht="29.25" customHeight="1">
      <c r="B104" s="31"/>
      <c r="C104" s="95" t="s">
        <v>83</v>
      </c>
      <c r="D104" s="96"/>
      <c r="E104" s="96"/>
      <c r="F104" s="96"/>
      <c r="G104" s="96"/>
      <c r="H104" s="96"/>
      <c r="I104" s="96"/>
      <c r="J104" s="96"/>
      <c r="K104" s="96"/>
      <c r="L104" s="192">
        <f>ROUND(SUM(N87+N102),2)</f>
        <v>0</v>
      </c>
      <c r="M104" s="192"/>
      <c r="N104" s="192"/>
      <c r="O104" s="192"/>
      <c r="P104" s="192"/>
      <c r="Q104" s="192"/>
      <c r="R104" s="33"/>
      <c r="AZ104" s="159"/>
      <c r="BA104" s="159"/>
      <c r="BB104" s="159"/>
      <c r="BC104" s="159"/>
      <c r="BD104" s="159"/>
      <c r="BE104" s="159"/>
      <c r="BF104" s="159"/>
      <c r="BG104" s="159"/>
    </row>
    <row r="105" spans="2:59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  <c r="AZ105" s="159"/>
      <c r="BA105" s="159"/>
      <c r="BB105" s="159"/>
      <c r="BC105" s="159"/>
      <c r="BD105" s="159"/>
      <c r="BE105" s="159"/>
      <c r="BF105" s="159"/>
      <c r="BG105" s="159"/>
    </row>
    <row r="106" spans="52:59" ht="13.5">
      <c r="AZ106" s="160"/>
      <c r="BA106" s="160"/>
      <c r="BB106" s="160"/>
      <c r="BC106" s="160"/>
      <c r="BD106" s="160"/>
      <c r="BE106" s="160"/>
      <c r="BF106" s="160"/>
      <c r="BG106" s="160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18" s="1" customFormat="1" ht="36.95" customHeight="1">
      <c r="B110" s="31"/>
      <c r="C110" s="168" t="s">
        <v>112</v>
      </c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36.95" customHeight="1">
      <c r="B112" s="31"/>
      <c r="C112" s="65" t="s">
        <v>17</v>
      </c>
      <c r="D112" s="32"/>
      <c r="E112" s="32"/>
      <c r="F112" s="178" t="str">
        <f>F6</f>
        <v>Stavební úpravy objektu č.p. 97 na pozemku st.p.č.17/1,k.ú.Brandýs nad Labem, Masarykovo náměstí 97,250 01</v>
      </c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F8</f>
        <v xml:space="preserve"> </v>
      </c>
      <c r="G114" s="32"/>
      <c r="H114" s="32"/>
      <c r="I114" s="32"/>
      <c r="J114" s="32"/>
      <c r="K114" s="28" t="s">
        <v>23</v>
      </c>
      <c r="L114" s="32"/>
      <c r="M114" s="203" t="str">
        <f>IF(O8="","",O8)</f>
        <v/>
      </c>
      <c r="N114" s="203"/>
      <c r="O114" s="203"/>
      <c r="P114" s="203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24</v>
      </c>
      <c r="D116" s="32"/>
      <c r="E116" s="32"/>
      <c r="F116" s="26">
        <f>E11</f>
        <v>0</v>
      </c>
      <c r="G116" s="32"/>
      <c r="H116" s="32"/>
      <c r="I116" s="32"/>
      <c r="J116" s="32"/>
      <c r="K116" s="28" t="s">
        <v>29</v>
      </c>
      <c r="L116" s="32"/>
      <c r="M116" s="170" t="str">
        <f>E17</f>
        <v>Ing.arch.Zuzana Mesmacque, Ing.Peter Kováčik</v>
      </c>
      <c r="N116" s="170"/>
      <c r="O116" s="170"/>
      <c r="P116" s="170"/>
      <c r="Q116" s="170"/>
      <c r="R116" s="33"/>
    </row>
    <row r="117" spans="2:18" s="1" customFormat="1" ht="14.45" customHeight="1">
      <c r="B117" s="31"/>
      <c r="C117" s="28" t="s">
        <v>28</v>
      </c>
      <c r="D117" s="32"/>
      <c r="E117" s="32"/>
      <c r="F117" s="26" t="str">
        <f>IF(E14="","",E14)</f>
        <v xml:space="preserve"> </v>
      </c>
      <c r="G117" s="32"/>
      <c r="H117" s="32"/>
      <c r="I117" s="32"/>
      <c r="J117" s="32"/>
      <c r="K117" s="28" t="s">
        <v>32</v>
      </c>
      <c r="L117" s="32"/>
      <c r="M117" s="170">
        <f>E20</f>
        <v>0</v>
      </c>
      <c r="N117" s="170"/>
      <c r="O117" s="170"/>
      <c r="P117" s="170"/>
      <c r="Q117" s="170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5"/>
      <c r="C119" s="116" t="s">
        <v>113</v>
      </c>
      <c r="D119" s="117" t="s">
        <v>114</v>
      </c>
      <c r="E119" s="117" t="s">
        <v>250</v>
      </c>
      <c r="F119" s="214" t="s">
        <v>115</v>
      </c>
      <c r="G119" s="214"/>
      <c r="H119" s="214"/>
      <c r="I119" s="214"/>
      <c r="J119" s="117" t="s">
        <v>116</v>
      </c>
      <c r="K119" s="117" t="s">
        <v>117</v>
      </c>
      <c r="L119" s="214" t="s">
        <v>118</v>
      </c>
      <c r="M119" s="214"/>
      <c r="N119" s="214" t="s">
        <v>95</v>
      </c>
      <c r="O119" s="214"/>
      <c r="P119" s="214"/>
      <c r="Q119" s="215"/>
      <c r="R119" s="118"/>
      <c r="T119" s="73" t="s">
        <v>119</v>
      </c>
      <c r="U119" s="74" t="s">
        <v>37</v>
      </c>
      <c r="V119" s="74" t="s">
        <v>120</v>
      </c>
      <c r="W119" s="74" t="s">
        <v>121</v>
      </c>
      <c r="X119" s="74" t="s">
        <v>122</v>
      </c>
      <c r="Y119" s="74" t="s">
        <v>123</v>
      </c>
      <c r="Z119" s="74" t="s">
        <v>124</v>
      </c>
      <c r="AA119" s="75" t="s">
        <v>125</v>
      </c>
    </row>
    <row r="120" spans="2:63" s="1" customFormat="1" ht="29.25" customHeight="1">
      <c r="B120" s="31"/>
      <c r="C120" s="77" t="s">
        <v>91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8">
        <f>N121+N143</f>
        <v>0</v>
      </c>
      <c r="O120" s="219"/>
      <c r="P120" s="219"/>
      <c r="Q120" s="219"/>
      <c r="R120" s="33"/>
      <c r="T120" s="76"/>
      <c r="U120" s="47"/>
      <c r="V120" s="47"/>
      <c r="W120" s="119">
        <f>W121+W143</f>
        <v>511.3702770000001</v>
      </c>
      <c r="X120" s="47"/>
      <c r="Y120" s="119">
        <f>Y121+Y143</f>
        <v>14.479244699999999</v>
      </c>
      <c r="Z120" s="47"/>
      <c r="AA120" s="120">
        <f>AA121+AA143</f>
        <v>2.9285760000000005</v>
      </c>
      <c r="AT120" s="18" t="s">
        <v>72</v>
      </c>
      <c r="AU120" s="18" t="s">
        <v>97</v>
      </c>
      <c r="BK120" s="121">
        <f>BK121+BK143</f>
        <v>0</v>
      </c>
    </row>
    <row r="121" spans="2:63" s="9" customFormat="1" ht="37.35" customHeight="1">
      <c r="B121" s="122"/>
      <c r="C121" s="123"/>
      <c r="D121" s="124" t="s">
        <v>98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20">
        <f>N122+N124+N126+N131+N137</f>
        <v>0</v>
      </c>
      <c r="O121" s="209"/>
      <c r="P121" s="209"/>
      <c r="Q121" s="209"/>
      <c r="R121" s="125"/>
      <c r="T121" s="126"/>
      <c r="U121" s="123"/>
      <c r="V121" s="123"/>
      <c r="W121" s="127">
        <f>W122+W124+W126+W131+W137</f>
        <v>54.85052</v>
      </c>
      <c r="X121" s="123"/>
      <c r="Y121" s="127">
        <f>Y122+Y124+Y126+Y131+Y137</f>
        <v>6.7998383</v>
      </c>
      <c r="Z121" s="123"/>
      <c r="AA121" s="128">
        <f>AA122+AA124+AA126+AA131+AA137</f>
        <v>2.9285760000000005</v>
      </c>
      <c r="AR121" s="129" t="s">
        <v>78</v>
      </c>
      <c r="AT121" s="130" t="s">
        <v>72</v>
      </c>
      <c r="AU121" s="130" t="s">
        <v>73</v>
      </c>
      <c r="AY121" s="129" t="s">
        <v>126</v>
      </c>
      <c r="BK121" s="131">
        <f>BK122+BK124+BK126+BK131+BK137</f>
        <v>0</v>
      </c>
    </row>
    <row r="122" spans="2:63" s="9" customFormat="1" ht="20.1" customHeight="1">
      <c r="B122" s="122"/>
      <c r="C122" s="123"/>
      <c r="D122" s="132" t="s">
        <v>99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21">
        <f>BK122</f>
        <v>0</v>
      </c>
      <c r="O122" s="222"/>
      <c r="P122" s="222"/>
      <c r="Q122" s="222"/>
      <c r="R122" s="125"/>
      <c r="T122" s="126"/>
      <c r="U122" s="123"/>
      <c r="V122" s="123"/>
      <c r="W122" s="127">
        <f>W123</f>
        <v>1.3097699999999999</v>
      </c>
      <c r="X122" s="123"/>
      <c r="Y122" s="127">
        <f>Y123</f>
        <v>0.16856069999999998</v>
      </c>
      <c r="Z122" s="123"/>
      <c r="AA122" s="128">
        <f>AA123</f>
        <v>0</v>
      </c>
      <c r="AR122" s="129" t="s">
        <v>78</v>
      </c>
      <c r="AT122" s="130" t="s">
        <v>72</v>
      </c>
      <c r="AU122" s="130" t="s">
        <v>78</v>
      </c>
      <c r="AY122" s="129" t="s">
        <v>126</v>
      </c>
      <c r="BK122" s="131">
        <f>BK123</f>
        <v>0</v>
      </c>
    </row>
    <row r="123" spans="2:65" s="1" customFormat="1" ht="38.25" customHeight="1">
      <c r="B123" s="133"/>
      <c r="C123" s="134" t="s">
        <v>127</v>
      </c>
      <c r="D123" s="134" t="s">
        <v>128</v>
      </c>
      <c r="E123" s="135" t="s">
        <v>257</v>
      </c>
      <c r="F123" s="216" t="s">
        <v>129</v>
      </c>
      <c r="G123" s="216"/>
      <c r="H123" s="216"/>
      <c r="I123" s="216"/>
      <c r="J123" s="136" t="s">
        <v>130</v>
      </c>
      <c r="K123" s="137">
        <v>2.31</v>
      </c>
      <c r="L123" s="217"/>
      <c r="M123" s="217"/>
      <c r="N123" s="217">
        <f>ROUND(L123*K123,2)</f>
        <v>0</v>
      </c>
      <c r="O123" s="217"/>
      <c r="P123" s="217"/>
      <c r="Q123" s="217"/>
      <c r="R123" s="138"/>
      <c r="T123" s="139" t="s">
        <v>5</v>
      </c>
      <c r="U123" s="40" t="s">
        <v>38</v>
      </c>
      <c r="V123" s="140">
        <v>0.567</v>
      </c>
      <c r="W123" s="140">
        <f>V123*K123</f>
        <v>1.3097699999999999</v>
      </c>
      <c r="X123" s="140">
        <v>0.07297</v>
      </c>
      <c r="Y123" s="140">
        <f>X123*K123</f>
        <v>0.16856069999999998</v>
      </c>
      <c r="Z123" s="140">
        <v>0</v>
      </c>
      <c r="AA123" s="141">
        <f>Z123*K123</f>
        <v>0</v>
      </c>
      <c r="AR123" s="18" t="s">
        <v>131</v>
      </c>
      <c r="AT123" s="18" t="s">
        <v>128</v>
      </c>
      <c r="AU123" s="18" t="s">
        <v>89</v>
      </c>
      <c r="AY123" s="18" t="s">
        <v>126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18" t="s">
        <v>78</v>
      </c>
      <c r="BK123" s="142">
        <f>ROUND(L123*K123,2)</f>
        <v>0</v>
      </c>
      <c r="BL123" s="18" t="s">
        <v>131</v>
      </c>
      <c r="BM123" s="18" t="s">
        <v>132</v>
      </c>
    </row>
    <row r="124" spans="2:63" s="9" customFormat="1" ht="29.85" customHeight="1">
      <c r="B124" s="122"/>
      <c r="C124" s="123"/>
      <c r="D124" s="132" t="s">
        <v>100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223">
        <f>BK124</f>
        <v>0</v>
      </c>
      <c r="O124" s="224"/>
      <c r="P124" s="224"/>
      <c r="Q124" s="224"/>
      <c r="R124" s="125"/>
      <c r="T124" s="126"/>
      <c r="U124" s="123"/>
      <c r="V124" s="123"/>
      <c r="W124" s="127">
        <f>W125</f>
        <v>2.45</v>
      </c>
      <c r="X124" s="123"/>
      <c r="Y124" s="127">
        <f>Y125</f>
        <v>2.25642</v>
      </c>
      <c r="Z124" s="123"/>
      <c r="AA124" s="128">
        <f>AA125</f>
        <v>0</v>
      </c>
      <c r="AR124" s="129" t="s">
        <v>78</v>
      </c>
      <c r="AT124" s="130" t="s">
        <v>72</v>
      </c>
      <c r="AU124" s="130" t="s">
        <v>78</v>
      </c>
      <c r="AY124" s="129" t="s">
        <v>126</v>
      </c>
      <c r="BK124" s="131">
        <f>BK125</f>
        <v>0</v>
      </c>
    </row>
    <row r="125" spans="2:65" s="1" customFormat="1" ht="16.5" customHeight="1">
      <c r="B125" s="133"/>
      <c r="C125" s="134" t="s">
        <v>133</v>
      </c>
      <c r="D125" s="134" t="s">
        <v>128</v>
      </c>
      <c r="E125" s="135" t="s">
        <v>258</v>
      </c>
      <c r="F125" s="216" t="s">
        <v>241</v>
      </c>
      <c r="G125" s="216"/>
      <c r="H125" s="216"/>
      <c r="I125" s="216"/>
      <c r="J125" s="136" t="s">
        <v>134</v>
      </c>
      <c r="K125" s="137">
        <v>1</v>
      </c>
      <c r="L125" s="217"/>
      <c r="M125" s="217"/>
      <c r="N125" s="217">
        <f>K125*L125</f>
        <v>0</v>
      </c>
      <c r="O125" s="217"/>
      <c r="P125" s="217"/>
      <c r="Q125" s="217"/>
      <c r="R125" s="138"/>
      <c r="T125" s="139" t="s">
        <v>5</v>
      </c>
      <c r="U125" s="40" t="s">
        <v>38</v>
      </c>
      <c r="V125" s="140">
        <v>2.45</v>
      </c>
      <c r="W125" s="140">
        <f>V125*K125</f>
        <v>2.45</v>
      </c>
      <c r="X125" s="140">
        <v>2.25642</v>
      </c>
      <c r="Y125" s="140">
        <f>X125*K125</f>
        <v>2.25642</v>
      </c>
      <c r="Z125" s="140">
        <v>0</v>
      </c>
      <c r="AA125" s="141">
        <f>Z125*K125</f>
        <v>0</v>
      </c>
      <c r="AR125" s="18" t="s">
        <v>131</v>
      </c>
      <c r="AT125" s="18" t="s">
        <v>128</v>
      </c>
      <c r="AU125" s="18" t="s">
        <v>89</v>
      </c>
      <c r="AY125" s="18" t="s">
        <v>126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18" t="s">
        <v>78</v>
      </c>
      <c r="BK125" s="142">
        <f>ROUND(L125*K125,2)</f>
        <v>0</v>
      </c>
      <c r="BL125" s="18" t="s">
        <v>131</v>
      </c>
      <c r="BM125" s="18" t="s">
        <v>135</v>
      </c>
    </row>
    <row r="126" spans="2:63" s="9" customFormat="1" ht="29.85" customHeight="1">
      <c r="B126" s="122"/>
      <c r="C126" s="123"/>
      <c r="D126" s="132" t="s">
        <v>101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23">
        <f>BK126</f>
        <v>0</v>
      </c>
      <c r="O126" s="224"/>
      <c r="P126" s="224"/>
      <c r="Q126" s="224"/>
      <c r="R126" s="125"/>
      <c r="T126" s="126"/>
      <c r="U126" s="123"/>
      <c r="V126" s="123"/>
      <c r="W126" s="127">
        <f>SUM(W127:W130)</f>
        <v>35.5715</v>
      </c>
      <c r="X126" s="123"/>
      <c r="Y126" s="127">
        <f>SUM(Y127:Y130)</f>
        <v>4.3748576</v>
      </c>
      <c r="Z126" s="123"/>
      <c r="AA126" s="128">
        <f>SUM(AA127:AA130)</f>
        <v>0</v>
      </c>
      <c r="AR126" s="129" t="s">
        <v>78</v>
      </c>
      <c r="AT126" s="130" t="s">
        <v>72</v>
      </c>
      <c r="AU126" s="130" t="s">
        <v>78</v>
      </c>
      <c r="AY126" s="129" t="s">
        <v>126</v>
      </c>
      <c r="BK126" s="131">
        <f>SUM(BK127:BK130)</f>
        <v>0</v>
      </c>
    </row>
    <row r="127" spans="2:65" s="1" customFormat="1" ht="25.5" customHeight="1">
      <c r="B127" s="133"/>
      <c r="C127" s="134" t="s">
        <v>136</v>
      </c>
      <c r="D127" s="134" t="s">
        <v>128</v>
      </c>
      <c r="E127" s="135" t="s">
        <v>259</v>
      </c>
      <c r="F127" s="216" t="s">
        <v>137</v>
      </c>
      <c r="G127" s="216"/>
      <c r="H127" s="216"/>
      <c r="I127" s="216"/>
      <c r="J127" s="136" t="s">
        <v>134</v>
      </c>
      <c r="K127" s="137">
        <v>1</v>
      </c>
      <c r="L127" s="217"/>
      <c r="M127" s="217"/>
      <c r="N127" s="217">
        <f>ROUND(L127*K127,2)</f>
        <v>0</v>
      </c>
      <c r="O127" s="217"/>
      <c r="P127" s="217"/>
      <c r="Q127" s="217"/>
      <c r="R127" s="138"/>
      <c r="T127" s="139" t="s">
        <v>5</v>
      </c>
      <c r="U127" s="40" t="s">
        <v>38</v>
      </c>
      <c r="V127" s="140">
        <v>0.232</v>
      </c>
      <c r="W127" s="140">
        <f>V127*K127</f>
        <v>0.232</v>
      </c>
      <c r="X127" s="140">
        <v>0.03208</v>
      </c>
      <c r="Y127" s="140">
        <f>X127*K127</f>
        <v>0.03208</v>
      </c>
      <c r="Z127" s="140">
        <v>0</v>
      </c>
      <c r="AA127" s="141">
        <f>Z127*K127</f>
        <v>0</v>
      </c>
      <c r="AR127" s="18" t="s">
        <v>131</v>
      </c>
      <c r="AT127" s="18" t="s">
        <v>128</v>
      </c>
      <c r="AU127" s="18" t="s">
        <v>89</v>
      </c>
      <c r="AY127" s="18" t="s">
        <v>126</v>
      </c>
      <c r="BE127" s="142">
        <f>IF(U127="základní",N127,0)</f>
        <v>0</v>
      </c>
      <c r="BF127" s="142">
        <f>IF(U127="snížená",N127,0)</f>
        <v>0</v>
      </c>
      <c r="BG127" s="142">
        <f>IF(U127="zákl. přenesená",N127,0)</f>
        <v>0</v>
      </c>
      <c r="BH127" s="142">
        <f>IF(U127="sníž. přenesená",N127,0)</f>
        <v>0</v>
      </c>
      <c r="BI127" s="142">
        <f>IF(U127="nulová",N127,0)</f>
        <v>0</v>
      </c>
      <c r="BJ127" s="18" t="s">
        <v>78</v>
      </c>
      <c r="BK127" s="142">
        <f>ROUND(L127*K127,2)</f>
        <v>0</v>
      </c>
      <c r="BL127" s="18" t="s">
        <v>131</v>
      </c>
      <c r="BM127" s="18" t="s">
        <v>138</v>
      </c>
    </row>
    <row r="128" spans="2:65" s="1" customFormat="1" ht="25.5" customHeight="1">
      <c r="B128" s="133"/>
      <c r="C128" s="134" t="s">
        <v>139</v>
      </c>
      <c r="D128" s="134" t="s">
        <v>128</v>
      </c>
      <c r="E128" s="135" t="s">
        <v>260</v>
      </c>
      <c r="F128" s="216" t="s">
        <v>140</v>
      </c>
      <c r="G128" s="216"/>
      <c r="H128" s="216"/>
      <c r="I128" s="216"/>
      <c r="J128" s="136" t="s">
        <v>130</v>
      </c>
      <c r="K128" s="137">
        <v>7.49</v>
      </c>
      <c r="L128" s="217"/>
      <c r="M128" s="217"/>
      <c r="N128" s="217">
        <f>ROUND(L128*K128,2)</f>
        <v>0</v>
      </c>
      <c r="O128" s="217"/>
      <c r="P128" s="217"/>
      <c r="Q128" s="217"/>
      <c r="R128" s="138"/>
      <c r="T128" s="139" t="s">
        <v>5</v>
      </c>
      <c r="U128" s="40" t="s">
        <v>38</v>
      </c>
      <c r="V128" s="140">
        <v>0.36</v>
      </c>
      <c r="W128" s="140">
        <f>V128*K128</f>
        <v>2.6964</v>
      </c>
      <c r="X128" s="140">
        <v>0.00656</v>
      </c>
      <c r="Y128" s="140">
        <f>X128*K128</f>
        <v>0.0491344</v>
      </c>
      <c r="Z128" s="140">
        <v>0</v>
      </c>
      <c r="AA128" s="141">
        <f>Z128*K128</f>
        <v>0</v>
      </c>
      <c r="AR128" s="18" t="s">
        <v>131</v>
      </c>
      <c r="AT128" s="18" t="s">
        <v>128</v>
      </c>
      <c r="AU128" s="18" t="s">
        <v>89</v>
      </c>
      <c r="AY128" s="18" t="s">
        <v>126</v>
      </c>
      <c r="BE128" s="142">
        <f>IF(U128="základní",N128,0)</f>
        <v>0</v>
      </c>
      <c r="BF128" s="142">
        <f>IF(U128="snížená",N128,0)</f>
        <v>0</v>
      </c>
      <c r="BG128" s="142">
        <f>IF(U128="zákl. přenesená",N128,0)</f>
        <v>0</v>
      </c>
      <c r="BH128" s="142">
        <f>IF(U128="sníž. přenesená",N128,0)</f>
        <v>0</v>
      </c>
      <c r="BI128" s="142">
        <f>IF(U128="nulová",N128,0)</f>
        <v>0</v>
      </c>
      <c r="BJ128" s="18" t="s">
        <v>78</v>
      </c>
      <c r="BK128" s="142">
        <f>ROUND(L128*K128,2)</f>
        <v>0</v>
      </c>
      <c r="BL128" s="18" t="s">
        <v>131</v>
      </c>
      <c r="BM128" s="18" t="s">
        <v>141</v>
      </c>
    </row>
    <row r="129" spans="2:65" s="1" customFormat="1" ht="25.5" customHeight="1">
      <c r="B129" s="133"/>
      <c r="C129" s="134" t="s">
        <v>142</v>
      </c>
      <c r="D129" s="134" t="s">
        <v>128</v>
      </c>
      <c r="E129" s="135" t="s">
        <v>261</v>
      </c>
      <c r="F129" s="216" t="s">
        <v>242</v>
      </c>
      <c r="G129" s="216"/>
      <c r="H129" s="216"/>
      <c r="I129" s="216"/>
      <c r="J129" s="136" t="s">
        <v>130</v>
      </c>
      <c r="K129" s="137">
        <v>95.85</v>
      </c>
      <c r="L129" s="217"/>
      <c r="M129" s="217"/>
      <c r="N129" s="217">
        <f>ROUND(L129*K129,2)</f>
        <v>0</v>
      </c>
      <c r="O129" s="217"/>
      <c r="P129" s="217"/>
      <c r="Q129" s="217"/>
      <c r="R129" s="138"/>
      <c r="T129" s="139" t="s">
        <v>5</v>
      </c>
      <c r="U129" s="40" t="s">
        <v>38</v>
      </c>
      <c r="V129" s="140">
        <v>0.322</v>
      </c>
      <c r="W129" s="140">
        <f>V129*K129</f>
        <v>30.863699999999998</v>
      </c>
      <c r="X129" s="140">
        <v>0.042</v>
      </c>
      <c r="Y129" s="140">
        <f>X129*K129</f>
        <v>4.0257</v>
      </c>
      <c r="Z129" s="140">
        <v>0</v>
      </c>
      <c r="AA129" s="141">
        <f>Z129*K129</f>
        <v>0</v>
      </c>
      <c r="AR129" s="18" t="s">
        <v>131</v>
      </c>
      <c r="AT129" s="18" t="s">
        <v>128</v>
      </c>
      <c r="AU129" s="18" t="s">
        <v>89</v>
      </c>
      <c r="AY129" s="18" t="s">
        <v>126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8" t="s">
        <v>78</v>
      </c>
      <c r="BK129" s="142">
        <f>ROUND(L129*K129,2)</f>
        <v>0</v>
      </c>
      <c r="BL129" s="18" t="s">
        <v>131</v>
      </c>
      <c r="BM129" s="18" t="s">
        <v>143</v>
      </c>
    </row>
    <row r="130" spans="2:65" s="1" customFormat="1" ht="25.5" customHeight="1">
      <c r="B130" s="133"/>
      <c r="C130" s="134" t="s">
        <v>144</v>
      </c>
      <c r="D130" s="134" t="s">
        <v>128</v>
      </c>
      <c r="E130" s="135" t="s">
        <v>262</v>
      </c>
      <c r="F130" s="216" t="s">
        <v>145</v>
      </c>
      <c r="G130" s="216"/>
      <c r="H130" s="216"/>
      <c r="I130" s="216"/>
      <c r="J130" s="136" t="s">
        <v>130</v>
      </c>
      <c r="K130" s="137">
        <v>2.87</v>
      </c>
      <c r="L130" s="217"/>
      <c r="M130" s="217"/>
      <c r="N130" s="217">
        <f>ROUND(L130*K130,2)</f>
        <v>0</v>
      </c>
      <c r="O130" s="217"/>
      <c r="P130" s="217"/>
      <c r="Q130" s="217"/>
      <c r="R130" s="138"/>
      <c r="T130" s="139" t="s">
        <v>5</v>
      </c>
      <c r="U130" s="40" t="s">
        <v>38</v>
      </c>
      <c r="V130" s="140">
        <v>0.62</v>
      </c>
      <c r="W130" s="140">
        <f>V130*K130</f>
        <v>1.7794</v>
      </c>
      <c r="X130" s="140">
        <v>0.09336</v>
      </c>
      <c r="Y130" s="140">
        <f>X130*K130</f>
        <v>0.2679432</v>
      </c>
      <c r="Z130" s="140">
        <v>0</v>
      </c>
      <c r="AA130" s="141">
        <f>Z130*K130</f>
        <v>0</v>
      </c>
      <c r="AR130" s="18" t="s">
        <v>131</v>
      </c>
      <c r="AT130" s="18" t="s">
        <v>128</v>
      </c>
      <c r="AU130" s="18" t="s">
        <v>89</v>
      </c>
      <c r="AY130" s="18" t="s">
        <v>126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8" t="s">
        <v>78</v>
      </c>
      <c r="BK130" s="142">
        <f>ROUND(L130*K130,2)</f>
        <v>0</v>
      </c>
      <c r="BL130" s="18" t="s">
        <v>131</v>
      </c>
      <c r="BM130" s="18" t="s">
        <v>146</v>
      </c>
    </row>
    <row r="131" spans="2:63" s="9" customFormat="1" ht="29.85" customHeight="1">
      <c r="B131" s="122"/>
      <c r="C131" s="123"/>
      <c r="D131" s="132" t="s">
        <v>102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223">
        <f>BK131</f>
        <v>0</v>
      </c>
      <c r="O131" s="224"/>
      <c r="P131" s="224"/>
      <c r="Q131" s="224"/>
      <c r="R131" s="125"/>
      <c r="T131" s="126"/>
      <c r="U131" s="123"/>
      <c r="V131" s="123"/>
      <c r="W131" s="127">
        <f>SUM(W132:W136)</f>
        <v>12.846789999999999</v>
      </c>
      <c r="X131" s="123"/>
      <c r="Y131" s="127">
        <f>SUM(Y132:Y136)</f>
        <v>0</v>
      </c>
      <c r="Z131" s="123"/>
      <c r="AA131" s="128">
        <f>SUM(AA132:AA136)</f>
        <v>2.9285760000000005</v>
      </c>
      <c r="AR131" s="129" t="s">
        <v>78</v>
      </c>
      <c r="AT131" s="130" t="s">
        <v>72</v>
      </c>
      <c r="AU131" s="130" t="s">
        <v>78</v>
      </c>
      <c r="AY131" s="129" t="s">
        <v>126</v>
      </c>
      <c r="BK131" s="131">
        <f>SUM(BK132:BK136)</f>
        <v>0</v>
      </c>
    </row>
    <row r="132" spans="2:65" s="1" customFormat="1" ht="25.5" customHeight="1">
      <c r="B132" s="133"/>
      <c r="C132" s="134" t="s">
        <v>147</v>
      </c>
      <c r="D132" s="134" t="s">
        <v>128</v>
      </c>
      <c r="E132" s="135" t="s">
        <v>263</v>
      </c>
      <c r="F132" s="216" t="s">
        <v>148</v>
      </c>
      <c r="G132" s="216"/>
      <c r="H132" s="216"/>
      <c r="I132" s="216"/>
      <c r="J132" s="136" t="s">
        <v>130</v>
      </c>
      <c r="K132" s="137">
        <v>3.92</v>
      </c>
      <c r="L132" s="217"/>
      <c r="M132" s="217"/>
      <c r="N132" s="217">
        <f>ROUND(L132*K132,2)</f>
        <v>0</v>
      </c>
      <c r="O132" s="217"/>
      <c r="P132" s="217"/>
      <c r="Q132" s="217"/>
      <c r="R132" s="138"/>
      <c r="T132" s="139" t="s">
        <v>5</v>
      </c>
      <c r="U132" s="40" t="s">
        <v>38</v>
      </c>
      <c r="V132" s="140">
        <v>0.366</v>
      </c>
      <c r="W132" s="140">
        <f>V132*K132</f>
        <v>1.43472</v>
      </c>
      <c r="X132" s="140">
        <v>0</v>
      </c>
      <c r="Y132" s="140">
        <f>X132*K132</f>
        <v>0</v>
      </c>
      <c r="Z132" s="140">
        <v>0.088</v>
      </c>
      <c r="AA132" s="141">
        <f>Z132*K132</f>
        <v>0.34496</v>
      </c>
      <c r="AR132" s="18" t="s">
        <v>131</v>
      </c>
      <c r="AT132" s="18" t="s">
        <v>128</v>
      </c>
      <c r="AU132" s="18" t="s">
        <v>89</v>
      </c>
      <c r="AY132" s="18" t="s">
        <v>126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18" t="s">
        <v>78</v>
      </c>
      <c r="BK132" s="142">
        <f>ROUND(L132*K132,2)</f>
        <v>0</v>
      </c>
      <c r="BL132" s="18" t="s">
        <v>131</v>
      </c>
      <c r="BM132" s="18" t="s">
        <v>149</v>
      </c>
    </row>
    <row r="133" spans="2:65" s="1" customFormat="1" ht="25.5" customHeight="1">
      <c r="B133" s="133"/>
      <c r="C133" s="134" t="s">
        <v>150</v>
      </c>
      <c r="D133" s="134" t="s">
        <v>128</v>
      </c>
      <c r="E133" s="135" t="s">
        <v>264</v>
      </c>
      <c r="F133" s="216" t="s">
        <v>151</v>
      </c>
      <c r="G133" s="216"/>
      <c r="H133" s="216"/>
      <c r="I133" s="216"/>
      <c r="J133" s="136" t="s">
        <v>152</v>
      </c>
      <c r="K133" s="137">
        <v>0.056</v>
      </c>
      <c r="L133" s="217"/>
      <c r="M133" s="217"/>
      <c r="N133" s="217">
        <f>ROUND(L133*K133,2)</f>
        <v>0</v>
      </c>
      <c r="O133" s="217"/>
      <c r="P133" s="217"/>
      <c r="Q133" s="217"/>
      <c r="R133" s="138"/>
      <c r="T133" s="139" t="s">
        <v>5</v>
      </c>
      <c r="U133" s="40" t="s">
        <v>38</v>
      </c>
      <c r="V133" s="140">
        <v>13.6</v>
      </c>
      <c r="W133" s="140">
        <f>V133*K133</f>
        <v>0.7615999999999999</v>
      </c>
      <c r="X133" s="140">
        <v>0</v>
      </c>
      <c r="Y133" s="140">
        <f>X133*K133</f>
        <v>0</v>
      </c>
      <c r="Z133" s="140">
        <v>1.261</v>
      </c>
      <c r="AA133" s="141">
        <f>Z133*K133</f>
        <v>0.070616</v>
      </c>
      <c r="AR133" s="18" t="s">
        <v>131</v>
      </c>
      <c r="AT133" s="18" t="s">
        <v>128</v>
      </c>
      <c r="AU133" s="18" t="s">
        <v>89</v>
      </c>
      <c r="AY133" s="18" t="s">
        <v>126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8" t="s">
        <v>78</v>
      </c>
      <c r="BK133" s="142">
        <f>ROUND(L133*K133,2)</f>
        <v>0</v>
      </c>
      <c r="BL133" s="18" t="s">
        <v>131</v>
      </c>
      <c r="BM133" s="18" t="s">
        <v>153</v>
      </c>
    </row>
    <row r="134" spans="2:65" s="1" customFormat="1" ht="25.5" customHeight="1">
      <c r="B134" s="133"/>
      <c r="C134" s="134" t="s">
        <v>10</v>
      </c>
      <c r="D134" s="134" t="s">
        <v>128</v>
      </c>
      <c r="E134" s="135" t="s">
        <v>265</v>
      </c>
      <c r="F134" s="216" t="s">
        <v>154</v>
      </c>
      <c r="G134" s="216"/>
      <c r="H134" s="216"/>
      <c r="I134" s="216"/>
      <c r="J134" s="136" t="s">
        <v>155</v>
      </c>
      <c r="K134" s="137">
        <v>0.941</v>
      </c>
      <c r="L134" s="217"/>
      <c r="M134" s="217"/>
      <c r="N134" s="217">
        <f>ROUND(L134*K134,2)</f>
        <v>0</v>
      </c>
      <c r="O134" s="217"/>
      <c r="P134" s="217"/>
      <c r="Q134" s="217"/>
      <c r="R134" s="138"/>
      <c r="T134" s="139" t="s">
        <v>5</v>
      </c>
      <c r="U134" s="40" t="s">
        <v>38</v>
      </c>
      <c r="V134" s="140">
        <v>9.07</v>
      </c>
      <c r="W134" s="140">
        <f>V134*K134</f>
        <v>8.53487</v>
      </c>
      <c r="X134" s="140">
        <v>0</v>
      </c>
      <c r="Y134" s="140">
        <f>X134*K134</f>
        <v>0</v>
      </c>
      <c r="Z134" s="140">
        <v>2.2</v>
      </c>
      <c r="AA134" s="141">
        <f>Z134*K134</f>
        <v>2.0702000000000003</v>
      </c>
      <c r="AR134" s="18" t="s">
        <v>131</v>
      </c>
      <c r="AT134" s="18" t="s">
        <v>128</v>
      </c>
      <c r="AU134" s="18" t="s">
        <v>89</v>
      </c>
      <c r="AY134" s="18" t="s">
        <v>126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18" t="s">
        <v>78</v>
      </c>
      <c r="BK134" s="142">
        <f>ROUND(L134*K134,2)</f>
        <v>0</v>
      </c>
      <c r="BL134" s="18" t="s">
        <v>131</v>
      </c>
      <c r="BM134" s="18" t="s">
        <v>156</v>
      </c>
    </row>
    <row r="135" spans="2:65" s="1" customFormat="1" ht="38.25" customHeight="1">
      <c r="B135" s="133"/>
      <c r="C135" s="134" t="s">
        <v>157</v>
      </c>
      <c r="D135" s="134" t="s">
        <v>128</v>
      </c>
      <c r="E135" s="135" t="s">
        <v>266</v>
      </c>
      <c r="F135" s="216" t="s">
        <v>158</v>
      </c>
      <c r="G135" s="216"/>
      <c r="H135" s="216"/>
      <c r="I135" s="216"/>
      <c r="J135" s="136" t="s">
        <v>130</v>
      </c>
      <c r="K135" s="137">
        <v>3.92</v>
      </c>
      <c r="L135" s="217"/>
      <c r="M135" s="217"/>
      <c r="N135" s="217">
        <f>ROUND(L135*K135,2)</f>
        <v>0</v>
      </c>
      <c r="O135" s="217"/>
      <c r="P135" s="217"/>
      <c r="Q135" s="217"/>
      <c r="R135" s="138"/>
      <c r="T135" s="139" t="s">
        <v>5</v>
      </c>
      <c r="U135" s="40" t="s">
        <v>38</v>
      </c>
      <c r="V135" s="140">
        <v>0.43</v>
      </c>
      <c r="W135" s="140">
        <f>V135*K135</f>
        <v>1.6856</v>
      </c>
      <c r="X135" s="140">
        <v>0</v>
      </c>
      <c r="Y135" s="140">
        <f>X135*K135</f>
        <v>0</v>
      </c>
      <c r="Z135" s="140">
        <v>0.09</v>
      </c>
      <c r="AA135" s="141">
        <f>Z135*K135</f>
        <v>0.3528</v>
      </c>
      <c r="AR135" s="18" t="s">
        <v>131</v>
      </c>
      <c r="AT135" s="18" t="s">
        <v>128</v>
      </c>
      <c r="AU135" s="18" t="s">
        <v>89</v>
      </c>
      <c r="AY135" s="18" t="s">
        <v>126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18" t="s">
        <v>78</v>
      </c>
      <c r="BK135" s="142">
        <f>ROUND(L135*K135,2)</f>
        <v>0</v>
      </c>
      <c r="BL135" s="18" t="s">
        <v>131</v>
      </c>
      <c r="BM135" s="18" t="s">
        <v>159</v>
      </c>
    </row>
    <row r="136" spans="2:65" s="1" customFormat="1" ht="16.5" customHeight="1">
      <c r="B136" s="133"/>
      <c r="C136" s="134" t="s">
        <v>160</v>
      </c>
      <c r="D136" s="134" t="s">
        <v>128</v>
      </c>
      <c r="E136" s="135" t="s">
        <v>267</v>
      </c>
      <c r="F136" s="216" t="s">
        <v>161</v>
      </c>
      <c r="G136" s="216"/>
      <c r="H136" s="216"/>
      <c r="I136" s="216"/>
      <c r="J136" s="136" t="s">
        <v>162</v>
      </c>
      <c r="K136" s="137">
        <v>1</v>
      </c>
      <c r="L136" s="217"/>
      <c r="M136" s="217"/>
      <c r="N136" s="217">
        <f>ROUND(L136*K136,2)</f>
        <v>0</v>
      </c>
      <c r="O136" s="217"/>
      <c r="P136" s="217"/>
      <c r="Q136" s="217"/>
      <c r="R136" s="138"/>
      <c r="T136" s="139" t="s">
        <v>5</v>
      </c>
      <c r="U136" s="40" t="s">
        <v>38</v>
      </c>
      <c r="V136" s="140">
        <v>0.43</v>
      </c>
      <c r="W136" s="140">
        <f>V136*K136</f>
        <v>0.43</v>
      </c>
      <c r="X136" s="140">
        <v>0</v>
      </c>
      <c r="Y136" s="140">
        <f>X136*K136</f>
        <v>0</v>
      </c>
      <c r="Z136" s="140">
        <v>0.09</v>
      </c>
      <c r="AA136" s="141">
        <f>Z136*K136</f>
        <v>0.09</v>
      </c>
      <c r="AR136" s="18" t="s">
        <v>131</v>
      </c>
      <c r="AT136" s="18" t="s">
        <v>128</v>
      </c>
      <c r="AU136" s="18" t="s">
        <v>89</v>
      </c>
      <c r="AY136" s="18" t="s">
        <v>126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18" t="s">
        <v>78</v>
      </c>
      <c r="BK136" s="142">
        <f>ROUND(L136*K136,2)</f>
        <v>0</v>
      </c>
      <c r="BL136" s="18" t="s">
        <v>131</v>
      </c>
      <c r="BM136" s="18" t="s">
        <v>163</v>
      </c>
    </row>
    <row r="137" spans="2:63" s="9" customFormat="1" ht="29.85" customHeight="1">
      <c r="B137" s="122"/>
      <c r="C137" s="123"/>
      <c r="D137" s="132" t="s">
        <v>103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223">
        <f>BK137</f>
        <v>0</v>
      </c>
      <c r="O137" s="224"/>
      <c r="P137" s="224"/>
      <c r="Q137" s="224"/>
      <c r="R137" s="125"/>
      <c r="T137" s="126"/>
      <c r="U137" s="123"/>
      <c r="V137" s="123"/>
      <c r="W137" s="127">
        <f>SUM(W138:W142)</f>
        <v>2.67246</v>
      </c>
      <c r="X137" s="123"/>
      <c r="Y137" s="127">
        <f>SUM(Y138:Y142)</f>
        <v>0</v>
      </c>
      <c r="Z137" s="123"/>
      <c r="AA137" s="128">
        <f>SUM(AA138:AA142)</f>
        <v>0</v>
      </c>
      <c r="AR137" s="129" t="s">
        <v>78</v>
      </c>
      <c r="AT137" s="130" t="s">
        <v>72</v>
      </c>
      <c r="AU137" s="130" t="s">
        <v>78</v>
      </c>
      <c r="AY137" s="129" t="s">
        <v>126</v>
      </c>
      <c r="BK137" s="131">
        <f>SUM(BK138:BK142)</f>
        <v>0</v>
      </c>
    </row>
    <row r="138" spans="2:65" s="1" customFormat="1" ht="25.5" customHeight="1">
      <c r="B138" s="133"/>
      <c r="C138" s="134" t="s">
        <v>164</v>
      </c>
      <c r="D138" s="134" t="s">
        <v>128</v>
      </c>
      <c r="E138" s="135" t="s">
        <v>268</v>
      </c>
      <c r="F138" s="216" t="s">
        <v>165</v>
      </c>
      <c r="G138" s="216"/>
      <c r="H138" s="216"/>
      <c r="I138" s="216"/>
      <c r="J138" s="136" t="s">
        <v>152</v>
      </c>
      <c r="K138" s="137">
        <v>1.46</v>
      </c>
      <c r="L138" s="217"/>
      <c r="M138" s="217"/>
      <c r="N138" s="217">
        <f>ROUND(L138*K138,2)</f>
        <v>0</v>
      </c>
      <c r="O138" s="217"/>
      <c r="P138" s="217"/>
      <c r="Q138" s="217"/>
      <c r="R138" s="138"/>
      <c r="T138" s="139" t="s">
        <v>5</v>
      </c>
      <c r="U138" s="40" t="s">
        <v>38</v>
      </c>
      <c r="V138" s="140">
        <v>1.47</v>
      </c>
      <c r="W138" s="140">
        <f>V138*K138</f>
        <v>2.1462</v>
      </c>
      <c r="X138" s="140">
        <v>0</v>
      </c>
      <c r="Y138" s="140">
        <f>X138*K138</f>
        <v>0</v>
      </c>
      <c r="Z138" s="140">
        <v>0</v>
      </c>
      <c r="AA138" s="141">
        <f>Z138*K138</f>
        <v>0</v>
      </c>
      <c r="AR138" s="18" t="s">
        <v>131</v>
      </c>
      <c r="AT138" s="18" t="s">
        <v>128</v>
      </c>
      <c r="AU138" s="18" t="s">
        <v>89</v>
      </c>
      <c r="AY138" s="18" t="s">
        <v>126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8" t="s">
        <v>78</v>
      </c>
      <c r="BK138" s="142">
        <f>ROUND(L138*K138,2)</f>
        <v>0</v>
      </c>
      <c r="BL138" s="18" t="s">
        <v>131</v>
      </c>
      <c r="BM138" s="18" t="s">
        <v>166</v>
      </c>
    </row>
    <row r="139" spans="2:65" s="1" customFormat="1" ht="25.5" customHeight="1">
      <c r="B139" s="133"/>
      <c r="C139" s="134" t="s">
        <v>167</v>
      </c>
      <c r="D139" s="134" t="s">
        <v>128</v>
      </c>
      <c r="E139" s="135" t="s">
        <v>269</v>
      </c>
      <c r="F139" s="216" t="s">
        <v>168</v>
      </c>
      <c r="G139" s="216"/>
      <c r="H139" s="216"/>
      <c r="I139" s="216"/>
      <c r="J139" s="136" t="s">
        <v>152</v>
      </c>
      <c r="K139" s="137">
        <v>0.06</v>
      </c>
      <c r="L139" s="217"/>
      <c r="M139" s="217"/>
      <c r="N139" s="217">
        <f>ROUND(L139*K139,2)</f>
        <v>0</v>
      </c>
      <c r="O139" s="217"/>
      <c r="P139" s="217"/>
      <c r="Q139" s="217"/>
      <c r="R139" s="138"/>
      <c r="T139" s="139" t="s">
        <v>5</v>
      </c>
      <c r="U139" s="40" t="s">
        <v>38</v>
      </c>
      <c r="V139" s="140">
        <v>2.42</v>
      </c>
      <c r="W139" s="140">
        <f>V139*K139</f>
        <v>0.1452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8" t="s">
        <v>131</v>
      </c>
      <c r="AT139" s="18" t="s">
        <v>128</v>
      </c>
      <c r="AU139" s="18" t="s">
        <v>89</v>
      </c>
      <c r="AY139" s="18" t="s">
        <v>126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8" t="s">
        <v>78</v>
      </c>
      <c r="BK139" s="142">
        <f>ROUND(L139*K139,2)</f>
        <v>0</v>
      </c>
      <c r="BL139" s="18" t="s">
        <v>131</v>
      </c>
      <c r="BM139" s="18" t="s">
        <v>169</v>
      </c>
    </row>
    <row r="140" spans="2:65" s="1" customFormat="1" ht="25.5" customHeight="1">
      <c r="B140" s="133"/>
      <c r="C140" s="134" t="s">
        <v>170</v>
      </c>
      <c r="D140" s="134" t="s">
        <v>128</v>
      </c>
      <c r="E140" s="135" t="s">
        <v>270</v>
      </c>
      <c r="F140" s="216" t="s">
        <v>171</v>
      </c>
      <c r="G140" s="216"/>
      <c r="H140" s="216"/>
      <c r="I140" s="216"/>
      <c r="J140" s="136" t="s">
        <v>152</v>
      </c>
      <c r="K140" s="137">
        <v>1.46</v>
      </c>
      <c r="L140" s="217"/>
      <c r="M140" s="217"/>
      <c r="N140" s="217">
        <f>ROUND(L140*K140,2)</f>
        <v>0</v>
      </c>
      <c r="O140" s="217"/>
      <c r="P140" s="217"/>
      <c r="Q140" s="217"/>
      <c r="R140" s="138"/>
      <c r="T140" s="139" t="s">
        <v>5</v>
      </c>
      <c r="U140" s="40" t="s">
        <v>38</v>
      </c>
      <c r="V140" s="140">
        <v>0.006</v>
      </c>
      <c r="W140" s="140">
        <f>V140*K140</f>
        <v>0.00876</v>
      </c>
      <c r="X140" s="140">
        <v>0</v>
      </c>
      <c r="Y140" s="140">
        <f>X140*K140</f>
        <v>0</v>
      </c>
      <c r="Z140" s="140">
        <v>0</v>
      </c>
      <c r="AA140" s="141">
        <f>Z140*K140</f>
        <v>0</v>
      </c>
      <c r="AR140" s="18" t="s">
        <v>131</v>
      </c>
      <c r="AT140" s="18" t="s">
        <v>128</v>
      </c>
      <c r="AU140" s="18" t="s">
        <v>89</v>
      </c>
      <c r="AY140" s="18" t="s">
        <v>126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8" t="s">
        <v>78</v>
      </c>
      <c r="BK140" s="142">
        <f>ROUND(L140*K140,2)</f>
        <v>0</v>
      </c>
      <c r="BL140" s="18" t="s">
        <v>131</v>
      </c>
      <c r="BM140" s="18" t="s">
        <v>172</v>
      </c>
    </row>
    <row r="141" spans="2:65" s="1" customFormat="1" ht="38.25" customHeight="1">
      <c r="B141" s="133"/>
      <c r="C141" s="134" t="s">
        <v>173</v>
      </c>
      <c r="D141" s="134" t="s">
        <v>128</v>
      </c>
      <c r="E141" s="135" t="s">
        <v>271</v>
      </c>
      <c r="F141" s="216" t="s">
        <v>174</v>
      </c>
      <c r="G141" s="216"/>
      <c r="H141" s="216"/>
      <c r="I141" s="216"/>
      <c r="J141" s="136" t="s">
        <v>152</v>
      </c>
      <c r="K141" s="137">
        <v>1.46</v>
      </c>
      <c r="L141" s="217"/>
      <c r="M141" s="217"/>
      <c r="N141" s="217">
        <f>ROUND(L141*K141,2)</f>
        <v>0</v>
      </c>
      <c r="O141" s="217"/>
      <c r="P141" s="217"/>
      <c r="Q141" s="217"/>
      <c r="R141" s="138"/>
      <c r="T141" s="139" t="s">
        <v>5</v>
      </c>
      <c r="U141" s="40" t="s">
        <v>38</v>
      </c>
      <c r="V141" s="140">
        <v>0.255</v>
      </c>
      <c r="W141" s="140">
        <f>V141*K141</f>
        <v>0.3723</v>
      </c>
      <c r="X141" s="140">
        <v>0</v>
      </c>
      <c r="Y141" s="140">
        <f>X141*K141</f>
        <v>0</v>
      </c>
      <c r="Z141" s="140">
        <v>0</v>
      </c>
      <c r="AA141" s="141">
        <f>Z141*K141</f>
        <v>0</v>
      </c>
      <c r="AR141" s="18" t="s">
        <v>131</v>
      </c>
      <c r="AT141" s="18" t="s">
        <v>128</v>
      </c>
      <c r="AU141" s="18" t="s">
        <v>89</v>
      </c>
      <c r="AY141" s="18" t="s">
        <v>126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18" t="s">
        <v>78</v>
      </c>
      <c r="BK141" s="142">
        <f>ROUND(L141*K141,2)</f>
        <v>0</v>
      </c>
      <c r="BL141" s="18" t="s">
        <v>131</v>
      </c>
      <c r="BM141" s="18" t="s">
        <v>175</v>
      </c>
    </row>
    <row r="142" spans="2:65" s="1" customFormat="1" ht="38.25" customHeight="1">
      <c r="B142" s="133"/>
      <c r="C142" s="134" t="s">
        <v>176</v>
      </c>
      <c r="D142" s="134" t="s">
        <v>128</v>
      </c>
      <c r="E142" s="135" t="s">
        <v>272</v>
      </c>
      <c r="F142" s="216" t="s">
        <v>177</v>
      </c>
      <c r="G142" s="216"/>
      <c r="H142" s="216"/>
      <c r="I142" s="216"/>
      <c r="J142" s="136" t="s">
        <v>152</v>
      </c>
      <c r="K142" s="137">
        <v>1.46</v>
      </c>
      <c r="L142" s="217"/>
      <c r="M142" s="217"/>
      <c r="N142" s="217">
        <f>ROUND(L142*K142,2)</f>
        <v>0</v>
      </c>
      <c r="O142" s="217"/>
      <c r="P142" s="217"/>
      <c r="Q142" s="217"/>
      <c r="R142" s="138"/>
      <c r="T142" s="139" t="s">
        <v>5</v>
      </c>
      <c r="U142" s="40" t="s">
        <v>38</v>
      </c>
      <c r="V142" s="140">
        <v>0</v>
      </c>
      <c r="W142" s="140">
        <f>V142*K142</f>
        <v>0</v>
      </c>
      <c r="X142" s="140">
        <v>0</v>
      </c>
      <c r="Y142" s="140">
        <f>X142*K142</f>
        <v>0</v>
      </c>
      <c r="Z142" s="140">
        <v>0</v>
      </c>
      <c r="AA142" s="141">
        <f>Z142*K142</f>
        <v>0</v>
      </c>
      <c r="AR142" s="18" t="s">
        <v>131</v>
      </c>
      <c r="AT142" s="18" t="s">
        <v>128</v>
      </c>
      <c r="AU142" s="18" t="s">
        <v>89</v>
      </c>
      <c r="AY142" s="18" t="s">
        <v>126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8" t="s">
        <v>78</v>
      </c>
      <c r="BK142" s="142">
        <f>ROUND(L142*K142,2)</f>
        <v>0</v>
      </c>
      <c r="BL142" s="18" t="s">
        <v>131</v>
      </c>
      <c r="BM142" s="18" t="s">
        <v>178</v>
      </c>
    </row>
    <row r="143" spans="2:63" s="9" customFormat="1" ht="37.35" customHeight="1">
      <c r="B143" s="122"/>
      <c r="C143" s="123"/>
      <c r="D143" s="124" t="s">
        <v>104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226">
        <f>N144+N152+N154+N167+N172+N176</f>
        <v>0</v>
      </c>
      <c r="O143" s="227"/>
      <c r="P143" s="227"/>
      <c r="Q143" s="227"/>
      <c r="R143" s="125"/>
      <c r="T143" s="126"/>
      <c r="U143" s="123"/>
      <c r="V143" s="123"/>
      <c r="W143" s="127">
        <f>W144+W152+W154+W167+W172+W176</f>
        <v>456.5197570000001</v>
      </c>
      <c r="X143" s="123"/>
      <c r="Y143" s="127">
        <f>Y144+Y152+Y154+Y167+Y172+Y176</f>
        <v>7.679406399999999</v>
      </c>
      <c r="Z143" s="123"/>
      <c r="AA143" s="128">
        <f>AA144+AA152+AA154+AA167+AA172+AA176</f>
        <v>0</v>
      </c>
      <c r="AR143" s="129" t="s">
        <v>89</v>
      </c>
      <c r="AT143" s="130" t="s">
        <v>72</v>
      </c>
      <c r="AU143" s="130" t="s">
        <v>73</v>
      </c>
      <c r="AY143" s="129" t="s">
        <v>126</v>
      </c>
      <c r="BK143" s="131">
        <f>BK144+BK152+BK154+BK167+BK172+BK176</f>
        <v>0</v>
      </c>
    </row>
    <row r="144" spans="2:63" s="9" customFormat="1" ht="20.1" customHeight="1">
      <c r="B144" s="122"/>
      <c r="C144" s="123"/>
      <c r="D144" s="132" t="s">
        <v>105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221">
        <f>BK144</f>
        <v>0</v>
      </c>
      <c r="O144" s="222"/>
      <c r="P144" s="222"/>
      <c r="Q144" s="222"/>
      <c r="R144" s="125"/>
      <c r="T144" s="126"/>
      <c r="U144" s="123"/>
      <c r="V144" s="123"/>
      <c r="W144" s="127">
        <f>SUM(W145:W150)</f>
        <v>3.276</v>
      </c>
      <c r="X144" s="123"/>
      <c r="Y144" s="127">
        <f>SUM(Y145:Y150)</f>
        <v>0</v>
      </c>
      <c r="Z144" s="123"/>
      <c r="AA144" s="128">
        <f>SUM(AA145:AA150)</f>
        <v>0</v>
      </c>
      <c r="AR144" s="129" t="s">
        <v>89</v>
      </c>
      <c r="AT144" s="130" t="s">
        <v>72</v>
      </c>
      <c r="AU144" s="130" t="s">
        <v>78</v>
      </c>
      <c r="AY144" s="129" t="s">
        <v>126</v>
      </c>
      <c r="BK144" s="131">
        <f>SUM(BK145:BK151)</f>
        <v>0</v>
      </c>
    </row>
    <row r="145" spans="2:65" s="1" customFormat="1" ht="16.5" customHeight="1">
      <c r="B145" s="133"/>
      <c r="C145" s="134" t="s">
        <v>179</v>
      </c>
      <c r="D145" s="134" t="s">
        <v>128</v>
      </c>
      <c r="E145" s="135" t="s">
        <v>273</v>
      </c>
      <c r="F145" s="216" t="s">
        <v>180</v>
      </c>
      <c r="G145" s="216"/>
      <c r="H145" s="216"/>
      <c r="I145" s="216"/>
      <c r="J145" s="136" t="s">
        <v>134</v>
      </c>
      <c r="K145" s="137">
        <v>2</v>
      </c>
      <c r="L145" s="217"/>
      <c r="M145" s="217"/>
      <c r="N145" s="217">
        <f aca="true" t="shared" si="0" ref="N145:N151">ROUND(L145*K145,2)</f>
        <v>0</v>
      </c>
      <c r="O145" s="217"/>
      <c r="P145" s="217"/>
      <c r="Q145" s="217"/>
      <c r="R145" s="138"/>
      <c r="T145" s="139" t="s">
        <v>5</v>
      </c>
      <c r="U145" s="40" t="s">
        <v>38</v>
      </c>
      <c r="V145" s="140">
        <v>0.864</v>
      </c>
      <c r="W145" s="140">
        <f>V145*K145</f>
        <v>1.728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8" t="s">
        <v>136</v>
      </c>
      <c r="AT145" s="18" t="s">
        <v>128</v>
      </c>
      <c r="AU145" s="18" t="s">
        <v>89</v>
      </c>
      <c r="AY145" s="18" t="s">
        <v>126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8" t="s">
        <v>78</v>
      </c>
      <c r="BK145" s="142">
        <f>ROUND(L145*K145,2)</f>
        <v>0</v>
      </c>
      <c r="BL145" s="18" t="s">
        <v>136</v>
      </c>
      <c r="BM145" s="18" t="s">
        <v>181</v>
      </c>
    </row>
    <row r="146" spans="2:65" s="1" customFormat="1" ht="16.5" customHeight="1">
      <c r="B146" s="133"/>
      <c r="C146" s="150" t="s">
        <v>231</v>
      </c>
      <c r="D146" s="150" t="s">
        <v>128</v>
      </c>
      <c r="E146" s="151" t="s">
        <v>274</v>
      </c>
      <c r="F146" s="225" t="s">
        <v>230</v>
      </c>
      <c r="G146" s="216"/>
      <c r="H146" s="216"/>
      <c r="I146" s="216"/>
      <c r="J146" s="152" t="s">
        <v>134</v>
      </c>
      <c r="K146" s="137">
        <v>2</v>
      </c>
      <c r="L146" s="217"/>
      <c r="M146" s="217"/>
      <c r="N146" s="217">
        <f t="shared" si="0"/>
        <v>0</v>
      </c>
      <c r="O146" s="217"/>
      <c r="P146" s="217"/>
      <c r="Q146" s="217"/>
      <c r="R146" s="138"/>
      <c r="T146" s="139"/>
      <c r="U146" s="40" t="s">
        <v>38</v>
      </c>
      <c r="V146" s="140"/>
      <c r="W146" s="140"/>
      <c r="X146" s="140"/>
      <c r="Y146" s="140"/>
      <c r="Z146" s="140"/>
      <c r="AA146" s="141"/>
      <c r="AR146" s="18"/>
      <c r="AT146" s="18"/>
      <c r="AU146" s="18"/>
      <c r="AY146" s="18"/>
      <c r="BE146" s="142">
        <f>IF(U146="základní",N146,0)</f>
        <v>0</v>
      </c>
      <c r="BF146" s="142"/>
      <c r="BG146" s="142"/>
      <c r="BH146" s="142"/>
      <c r="BI146" s="142"/>
      <c r="BJ146" s="18"/>
      <c r="BK146" s="142">
        <f>N146</f>
        <v>0</v>
      </c>
      <c r="BL146" s="18"/>
      <c r="BM146" s="18"/>
    </row>
    <row r="147" spans="2:65" s="1" customFormat="1" ht="16.5" customHeight="1">
      <c r="B147" s="133"/>
      <c r="C147" s="134" t="s">
        <v>182</v>
      </c>
      <c r="D147" s="134" t="s">
        <v>128</v>
      </c>
      <c r="E147" s="135" t="s">
        <v>275</v>
      </c>
      <c r="F147" s="216" t="s">
        <v>183</v>
      </c>
      <c r="G147" s="216"/>
      <c r="H147" s="216"/>
      <c r="I147" s="216"/>
      <c r="J147" s="136" t="s">
        <v>134</v>
      </c>
      <c r="K147" s="137">
        <v>4</v>
      </c>
      <c r="L147" s="217"/>
      <c r="M147" s="217"/>
      <c r="N147" s="217">
        <f t="shared" si="0"/>
        <v>0</v>
      </c>
      <c r="O147" s="217"/>
      <c r="P147" s="217"/>
      <c r="Q147" s="217"/>
      <c r="R147" s="138"/>
      <c r="T147" s="139" t="s">
        <v>5</v>
      </c>
      <c r="U147" s="40" t="s">
        <v>38</v>
      </c>
      <c r="V147" s="140">
        <v>0.387</v>
      </c>
      <c r="W147" s="140">
        <f>V147*K147</f>
        <v>1.548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8" t="s">
        <v>136</v>
      </c>
      <c r="AT147" s="18" t="s">
        <v>128</v>
      </c>
      <c r="AU147" s="18" t="s">
        <v>89</v>
      </c>
      <c r="AY147" s="18" t="s">
        <v>126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8" t="s">
        <v>78</v>
      </c>
      <c r="BK147" s="142">
        <f>ROUND(L147*K147,2)</f>
        <v>0</v>
      </c>
      <c r="BL147" s="18" t="s">
        <v>136</v>
      </c>
      <c r="BM147" s="18" t="s">
        <v>184</v>
      </c>
    </row>
    <row r="148" spans="2:65" s="1" customFormat="1" ht="16.5" customHeight="1">
      <c r="B148" s="133"/>
      <c r="C148" s="150" t="s">
        <v>232</v>
      </c>
      <c r="D148" s="150" t="s">
        <v>128</v>
      </c>
      <c r="E148" s="151" t="s">
        <v>276</v>
      </c>
      <c r="F148" s="225" t="s">
        <v>233</v>
      </c>
      <c r="G148" s="216"/>
      <c r="H148" s="216"/>
      <c r="I148" s="216"/>
      <c r="J148" s="152" t="s">
        <v>134</v>
      </c>
      <c r="K148" s="137">
        <v>4</v>
      </c>
      <c r="L148" s="217"/>
      <c r="M148" s="217"/>
      <c r="N148" s="217">
        <f t="shared" si="0"/>
        <v>0</v>
      </c>
      <c r="O148" s="217"/>
      <c r="P148" s="217"/>
      <c r="Q148" s="217"/>
      <c r="R148" s="138"/>
      <c r="T148" s="139"/>
      <c r="U148" s="40" t="s">
        <v>38</v>
      </c>
      <c r="V148" s="140"/>
      <c r="W148" s="140"/>
      <c r="X148" s="140"/>
      <c r="Y148" s="140"/>
      <c r="Z148" s="140"/>
      <c r="AA148" s="141"/>
      <c r="AR148" s="18"/>
      <c r="AT148" s="18"/>
      <c r="AU148" s="18"/>
      <c r="AY148" s="18"/>
      <c r="BE148" s="142">
        <f aca="true" t="shared" si="1" ref="BE148:BE151">IF(U148="základní",N148,0)</f>
        <v>0</v>
      </c>
      <c r="BF148" s="142"/>
      <c r="BG148" s="142"/>
      <c r="BH148" s="142"/>
      <c r="BI148" s="142"/>
      <c r="BJ148" s="18"/>
      <c r="BK148" s="142">
        <f>N148</f>
        <v>0</v>
      </c>
      <c r="BL148" s="18"/>
      <c r="BM148" s="18"/>
    </row>
    <row r="149" spans="2:65" s="1" customFormat="1" ht="16.5" customHeight="1">
      <c r="B149" s="133"/>
      <c r="C149" s="134" t="s">
        <v>185</v>
      </c>
      <c r="D149" s="134" t="s">
        <v>128</v>
      </c>
      <c r="E149" s="135" t="s">
        <v>277</v>
      </c>
      <c r="F149" s="216" t="s">
        <v>186</v>
      </c>
      <c r="G149" s="216"/>
      <c r="H149" s="216"/>
      <c r="I149" s="216"/>
      <c r="J149" s="136" t="s">
        <v>134</v>
      </c>
      <c r="K149" s="137">
        <v>10</v>
      </c>
      <c r="L149" s="217"/>
      <c r="M149" s="217"/>
      <c r="N149" s="217">
        <f t="shared" si="0"/>
        <v>0</v>
      </c>
      <c r="O149" s="217"/>
      <c r="P149" s="217"/>
      <c r="Q149" s="217"/>
      <c r="R149" s="138"/>
      <c r="T149" s="139"/>
      <c r="U149" s="40" t="s">
        <v>38</v>
      </c>
      <c r="V149" s="140"/>
      <c r="W149" s="140"/>
      <c r="X149" s="140"/>
      <c r="Y149" s="140"/>
      <c r="Z149" s="140"/>
      <c r="AA149" s="141"/>
      <c r="AR149" s="18"/>
      <c r="AT149" s="18"/>
      <c r="AU149" s="18"/>
      <c r="AY149" s="18"/>
      <c r="BE149" s="142">
        <f t="shared" si="1"/>
        <v>0</v>
      </c>
      <c r="BF149" s="142"/>
      <c r="BG149" s="142"/>
      <c r="BH149" s="142"/>
      <c r="BI149" s="142"/>
      <c r="BJ149" s="18"/>
      <c r="BK149" s="142">
        <f>N149</f>
        <v>0</v>
      </c>
      <c r="BL149" s="18"/>
      <c r="BM149" s="18"/>
    </row>
    <row r="150" spans="2:65" s="1" customFormat="1" ht="16.5" customHeight="1">
      <c r="B150" s="133"/>
      <c r="C150" s="150" t="s">
        <v>234</v>
      </c>
      <c r="D150" s="150" t="s">
        <v>128</v>
      </c>
      <c r="E150" s="151" t="s">
        <v>278</v>
      </c>
      <c r="F150" s="225" t="s">
        <v>237</v>
      </c>
      <c r="G150" s="216"/>
      <c r="H150" s="216"/>
      <c r="I150" s="216"/>
      <c r="J150" s="152" t="s">
        <v>134</v>
      </c>
      <c r="K150" s="137">
        <v>10</v>
      </c>
      <c r="L150" s="217"/>
      <c r="M150" s="217"/>
      <c r="N150" s="217">
        <f t="shared" si="0"/>
        <v>0</v>
      </c>
      <c r="O150" s="217"/>
      <c r="P150" s="217"/>
      <c r="Q150" s="217"/>
      <c r="R150" s="138"/>
      <c r="T150" s="139"/>
      <c r="U150" s="40" t="s">
        <v>38</v>
      </c>
      <c r="V150" s="140"/>
      <c r="W150" s="140"/>
      <c r="X150" s="140"/>
      <c r="Y150" s="140"/>
      <c r="Z150" s="140"/>
      <c r="AA150" s="141"/>
      <c r="AR150" s="18"/>
      <c r="AT150" s="18"/>
      <c r="AU150" s="18"/>
      <c r="AY150" s="18"/>
      <c r="BE150" s="142">
        <f t="shared" si="1"/>
        <v>0</v>
      </c>
      <c r="BF150" s="142"/>
      <c r="BG150" s="142"/>
      <c r="BH150" s="142"/>
      <c r="BI150" s="142"/>
      <c r="BJ150" s="18"/>
      <c r="BK150" s="142">
        <f>N150</f>
        <v>0</v>
      </c>
      <c r="BL150" s="18"/>
      <c r="BM150" s="18"/>
    </row>
    <row r="151" spans="2:65" s="1" customFormat="1" ht="16.5" customHeight="1">
      <c r="B151" s="133"/>
      <c r="C151" s="150">
        <v>44</v>
      </c>
      <c r="D151" s="150" t="s">
        <v>128</v>
      </c>
      <c r="E151" s="135" t="s">
        <v>279</v>
      </c>
      <c r="F151" s="225" t="s">
        <v>236</v>
      </c>
      <c r="G151" s="216"/>
      <c r="H151" s="216"/>
      <c r="I151" s="216"/>
      <c r="J151" s="152" t="s">
        <v>162</v>
      </c>
      <c r="K151" s="137">
        <v>1</v>
      </c>
      <c r="L151" s="217"/>
      <c r="M151" s="217"/>
      <c r="N151" s="217">
        <f t="shared" si="0"/>
        <v>0</v>
      </c>
      <c r="O151" s="217"/>
      <c r="P151" s="217"/>
      <c r="Q151" s="217"/>
      <c r="R151" s="138"/>
      <c r="T151" s="70"/>
      <c r="U151" s="40" t="s">
        <v>38</v>
      </c>
      <c r="V151" s="140"/>
      <c r="W151" s="140"/>
      <c r="X151" s="140"/>
      <c r="Y151" s="140"/>
      <c r="Z151" s="140"/>
      <c r="AA151" s="141"/>
      <c r="AR151" s="18"/>
      <c r="AT151" s="18"/>
      <c r="AU151" s="18"/>
      <c r="AY151" s="18"/>
      <c r="BE151" s="142">
        <f t="shared" si="1"/>
        <v>0</v>
      </c>
      <c r="BF151" s="142"/>
      <c r="BG151" s="142"/>
      <c r="BH151" s="142"/>
      <c r="BI151" s="142"/>
      <c r="BJ151" s="18"/>
      <c r="BK151" s="142">
        <f>N151</f>
        <v>0</v>
      </c>
      <c r="BL151" s="18"/>
      <c r="BM151" s="18"/>
    </row>
    <row r="152" spans="2:63" s="9" customFormat="1" ht="29.85" customHeight="1">
      <c r="B152" s="122"/>
      <c r="C152" s="123"/>
      <c r="D152" s="132" t="s">
        <v>106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223">
        <f>BK152</f>
        <v>0</v>
      </c>
      <c r="O152" s="223"/>
      <c r="P152" s="223"/>
      <c r="Q152" s="223"/>
      <c r="R152" s="125"/>
      <c r="T152" s="126"/>
      <c r="U152" s="123"/>
      <c r="V152" s="123"/>
      <c r="W152" s="127">
        <f>W153</f>
        <v>0</v>
      </c>
      <c r="X152" s="123"/>
      <c r="Y152" s="127">
        <f>Y153</f>
        <v>0</v>
      </c>
      <c r="Z152" s="123"/>
      <c r="AA152" s="128">
        <f>AA153</f>
        <v>0</v>
      </c>
      <c r="AR152" s="129" t="s">
        <v>89</v>
      </c>
      <c r="AT152" s="130" t="s">
        <v>72</v>
      </c>
      <c r="AU152" s="130" t="s">
        <v>78</v>
      </c>
      <c r="AY152" s="129" t="s">
        <v>126</v>
      </c>
      <c r="BK152" s="131">
        <f>BK153</f>
        <v>0</v>
      </c>
    </row>
    <row r="153" spans="2:65" s="1" customFormat="1" ht="16.5" customHeight="1">
      <c r="B153" s="133"/>
      <c r="C153" s="134" t="s">
        <v>187</v>
      </c>
      <c r="D153" s="134" t="s">
        <v>128</v>
      </c>
      <c r="E153" s="135"/>
      <c r="F153" s="230"/>
      <c r="G153" s="231"/>
      <c r="H153" s="231"/>
      <c r="I153" s="232"/>
      <c r="J153" s="136" t="s">
        <v>162</v>
      </c>
      <c r="K153" s="137">
        <v>0</v>
      </c>
      <c r="L153" s="238"/>
      <c r="M153" s="240"/>
      <c r="N153" s="238">
        <f>ROUND(L153*K153,2)</f>
        <v>0</v>
      </c>
      <c r="O153" s="239"/>
      <c r="P153" s="239"/>
      <c r="Q153" s="240"/>
      <c r="R153" s="138"/>
      <c r="T153" s="139" t="s">
        <v>5</v>
      </c>
      <c r="U153" s="40" t="s">
        <v>38</v>
      </c>
      <c r="V153" s="140">
        <v>0.95</v>
      </c>
      <c r="W153" s="140">
        <f>V153*K153</f>
        <v>0</v>
      </c>
      <c r="X153" s="140">
        <v>0</v>
      </c>
      <c r="Y153" s="140">
        <f>X153*K153</f>
        <v>0</v>
      </c>
      <c r="Z153" s="140">
        <v>0</v>
      </c>
      <c r="AA153" s="141">
        <f>Z153*K153</f>
        <v>0</v>
      </c>
      <c r="AR153" s="18" t="s">
        <v>136</v>
      </c>
      <c r="AT153" s="18" t="s">
        <v>128</v>
      </c>
      <c r="AU153" s="18" t="s">
        <v>89</v>
      </c>
      <c r="AY153" s="18" t="s">
        <v>126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18" t="s">
        <v>78</v>
      </c>
      <c r="BK153" s="142">
        <f>ROUND(L153*K153,2)</f>
        <v>0</v>
      </c>
      <c r="BL153" s="18" t="s">
        <v>136</v>
      </c>
      <c r="BM153" s="18" t="s">
        <v>188</v>
      </c>
    </row>
    <row r="154" spans="2:63" s="9" customFormat="1" ht="29.85" customHeight="1">
      <c r="B154" s="122"/>
      <c r="C154" s="123"/>
      <c r="D154" s="132" t="s">
        <v>107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223">
        <f>N155+N156+N157+N158+N159+N160+N161+N162+N163+N164+N166+N165</f>
        <v>0</v>
      </c>
      <c r="O154" s="224"/>
      <c r="P154" s="224"/>
      <c r="Q154" s="224"/>
      <c r="R154" s="125"/>
      <c r="T154" s="126"/>
      <c r="U154" s="123"/>
      <c r="V154" s="123"/>
      <c r="W154" s="127">
        <f>SUM(W155:W166)</f>
        <v>357.09258000000005</v>
      </c>
      <c r="X154" s="123"/>
      <c r="Y154" s="127">
        <f>SUM(Y155:Y166)</f>
        <v>7.137304299999999</v>
      </c>
      <c r="Z154" s="123"/>
      <c r="AA154" s="128">
        <f>SUM(AA155:AA166)</f>
        <v>0</v>
      </c>
      <c r="AR154" s="129" t="s">
        <v>89</v>
      </c>
      <c r="AT154" s="130" t="s">
        <v>72</v>
      </c>
      <c r="AU154" s="130" t="s">
        <v>78</v>
      </c>
      <c r="AY154" s="129" t="s">
        <v>126</v>
      </c>
      <c r="BK154" s="131">
        <f>SUM(BK155:BK166)</f>
        <v>0</v>
      </c>
    </row>
    <row r="155" spans="2:65" s="1" customFormat="1" ht="25.5" customHeight="1">
      <c r="B155" s="133"/>
      <c r="C155" s="134" t="s">
        <v>189</v>
      </c>
      <c r="D155" s="134" t="s">
        <v>128</v>
      </c>
      <c r="E155" s="135" t="s">
        <v>280</v>
      </c>
      <c r="F155" s="216" t="s">
        <v>244</v>
      </c>
      <c r="G155" s="216"/>
      <c r="H155" s="216"/>
      <c r="I155" s="216"/>
      <c r="J155" s="136" t="s">
        <v>130</v>
      </c>
      <c r="K155" s="137">
        <v>47.37</v>
      </c>
      <c r="L155" s="217"/>
      <c r="M155" s="217"/>
      <c r="N155" s="217">
        <f aca="true" t="shared" si="2" ref="N155:N166">ROUND(L155*K155,2)</f>
        <v>0</v>
      </c>
      <c r="O155" s="217"/>
      <c r="P155" s="217"/>
      <c r="Q155" s="217"/>
      <c r="R155" s="138"/>
      <c r="T155" s="139" t="s">
        <v>5</v>
      </c>
      <c r="U155" s="40" t="s">
        <v>38</v>
      </c>
      <c r="V155" s="140">
        <v>0.927</v>
      </c>
      <c r="W155" s="140">
        <f>V155*K155</f>
        <v>43.91199</v>
      </c>
      <c r="X155" s="140">
        <v>0.02197</v>
      </c>
      <c r="Y155" s="140">
        <f>X155*K155</f>
        <v>1.0407189</v>
      </c>
      <c r="Z155" s="140">
        <v>0</v>
      </c>
      <c r="AA155" s="141">
        <f>Z155*K155</f>
        <v>0</v>
      </c>
      <c r="AR155" s="18" t="s">
        <v>136</v>
      </c>
      <c r="AT155" s="18" t="s">
        <v>128</v>
      </c>
      <c r="AU155" s="18" t="s">
        <v>89</v>
      </c>
      <c r="AY155" s="18" t="s">
        <v>126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18" t="s">
        <v>78</v>
      </c>
      <c r="BK155" s="142">
        <f>ROUND(L155*K155,2)</f>
        <v>0</v>
      </c>
      <c r="BL155" s="18" t="s">
        <v>136</v>
      </c>
      <c r="BM155" s="18" t="s">
        <v>190</v>
      </c>
    </row>
    <row r="156" spans="2:65" s="1" customFormat="1" ht="25.5" customHeight="1">
      <c r="B156" s="133"/>
      <c r="C156" s="134">
        <v>42</v>
      </c>
      <c r="D156" s="150" t="s">
        <v>128</v>
      </c>
      <c r="E156" s="151" t="s">
        <v>281</v>
      </c>
      <c r="F156" s="225" t="s">
        <v>235</v>
      </c>
      <c r="G156" s="216"/>
      <c r="H156" s="216"/>
      <c r="I156" s="216"/>
      <c r="J156" s="136" t="s">
        <v>130</v>
      </c>
      <c r="K156" s="137">
        <v>47.37</v>
      </c>
      <c r="L156" s="217"/>
      <c r="M156" s="217"/>
      <c r="N156" s="217">
        <f aca="true" t="shared" si="3" ref="N156">ROUND(L156*K156,2)</f>
        <v>0</v>
      </c>
      <c r="O156" s="217"/>
      <c r="P156" s="217"/>
      <c r="Q156" s="217"/>
      <c r="R156" s="138"/>
      <c r="T156" s="139"/>
      <c r="U156" s="40" t="s">
        <v>38</v>
      </c>
      <c r="V156" s="140"/>
      <c r="W156" s="140"/>
      <c r="X156" s="140"/>
      <c r="Y156" s="140"/>
      <c r="Z156" s="140"/>
      <c r="AA156" s="141"/>
      <c r="AR156" s="18"/>
      <c r="AT156" s="18"/>
      <c r="AU156" s="18"/>
      <c r="AY156" s="18"/>
      <c r="BE156" s="142">
        <f>IF(U156="základní",N156,0)</f>
        <v>0</v>
      </c>
      <c r="BF156" s="142"/>
      <c r="BG156" s="142"/>
      <c r="BH156" s="142"/>
      <c r="BI156" s="142"/>
      <c r="BJ156" s="18"/>
      <c r="BK156" s="142">
        <f>N156</f>
        <v>0</v>
      </c>
      <c r="BL156" s="18"/>
      <c r="BM156" s="18"/>
    </row>
    <row r="157" spans="2:65" s="1" customFormat="1" ht="38.25" customHeight="1">
      <c r="B157" s="133"/>
      <c r="C157" s="134" t="s">
        <v>131</v>
      </c>
      <c r="D157" s="134" t="s">
        <v>128</v>
      </c>
      <c r="E157" s="135" t="s">
        <v>282</v>
      </c>
      <c r="F157" s="216" t="s">
        <v>245</v>
      </c>
      <c r="G157" s="216"/>
      <c r="H157" s="216"/>
      <c r="I157" s="216"/>
      <c r="J157" s="136" t="s">
        <v>130</v>
      </c>
      <c r="K157" s="137">
        <v>210</v>
      </c>
      <c r="L157" s="217"/>
      <c r="M157" s="217"/>
      <c r="N157" s="217">
        <f t="shared" si="2"/>
        <v>0</v>
      </c>
      <c r="O157" s="217"/>
      <c r="P157" s="217"/>
      <c r="Q157" s="217"/>
      <c r="R157" s="138"/>
      <c r="T157" s="139" t="s">
        <v>5</v>
      </c>
      <c r="U157" s="40" t="s">
        <v>38</v>
      </c>
      <c r="V157" s="140">
        <v>0.927</v>
      </c>
      <c r="W157" s="140">
        <f>V157*K157</f>
        <v>194.67000000000002</v>
      </c>
      <c r="X157" s="140">
        <v>0.02197</v>
      </c>
      <c r="Y157" s="140">
        <f>X157*K157</f>
        <v>4.6137</v>
      </c>
      <c r="Z157" s="140">
        <v>0</v>
      </c>
      <c r="AA157" s="141">
        <f>Z157*K157</f>
        <v>0</v>
      </c>
      <c r="AR157" s="18" t="s">
        <v>136</v>
      </c>
      <c r="AT157" s="18" t="s">
        <v>128</v>
      </c>
      <c r="AU157" s="18" t="s">
        <v>89</v>
      </c>
      <c r="AY157" s="18" t="s">
        <v>126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18" t="s">
        <v>78</v>
      </c>
      <c r="BK157" s="142">
        <f>ROUND(L157*K157,2)</f>
        <v>0</v>
      </c>
      <c r="BL157" s="18" t="s">
        <v>136</v>
      </c>
      <c r="BM157" s="18" t="s">
        <v>191</v>
      </c>
    </row>
    <row r="158" spans="2:65" s="1" customFormat="1" ht="38.25" customHeight="1">
      <c r="B158" s="133"/>
      <c r="C158" s="134">
        <v>43</v>
      </c>
      <c r="D158" s="150" t="s">
        <v>128</v>
      </c>
      <c r="E158" s="151" t="s">
        <v>283</v>
      </c>
      <c r="F158" s="225" t="s">
        <v>238</v>
      </c>
      <c r="G158" s="216"/>
      <c r="H158" s="216"/>
      <c r="I158" s="216"/>
      <c r="J158" s="152" t="s">
        <v>239</v>
      </c>
      <c r="K158" s="157">
        <v>2320</v>
      </c>
      <c r="L158" s="217"/>
      <c r="M158" s="217"/>
      <c r="N158" s="217">
        <f aca="true" t="shared" si="4" ref="N158">ROUND(L158*K158,2)</f>
        <v>0</v>
      </c>
      <c r="O158" s="217"/>
      <c r="P158" s="217"/>
      <c r="Q158" s="217"/>
      <c r="R158" s="138"/>
      <c r="T158" s="139"/>
      <c r="U158" s="40" t="s">
        <v>38</v>
      </c>
      <c r="V158" s="140"/>
      <c r="W158" s="140"/>
      <c r="X158" s="140"/>
      <c r="Y158" s="140"/>
      <c r="Z158" s="140"/>
      <c r="AA158" s="141"/>
      <c r="AR158" s="18"/>
      <c r="AT158" s="18"/>
      <c r="AU158" s="18"/>
      <c r="AY158" s="18"/>
      <c r="BE158" s="142">
        <f>IF(U158="základní",N158,0)</f>
        <v>0</v>
      </c>
      <c r="BF158" s="142"/>
      <c r="BG158" s="142"/>
      <c r="BH158" s="142"/>
      <c r="BI158" s="142"/>
      <c r="BJ158" s="18"/>
      <c r="BK158" s="142">
        <f>N158</f>
        <v>0</v>
      </c>
      <c r="BL158" s="18"/>
      <c r="BM158" s="18"/>
    </row>
    <row r="159" spans="2:65" s="1" customFormat="1" ht="38.25" customHeight="1">
      <c r="B159" s="133"/>
      <c r="C159" s="134" t="s">
        <v>78</v>
      </c>
      <c r="D159" s="134" t="s">
        <v>128</v>
      </c>
      <c r="E159" s="135" t="s">
        <v>284</v>
      </c>
      <c r="F159" s="216" t="s">
        <v>246</v>
      </c>
      <c r="G159" s="216"/>
      <c r="H159" s="216"/>
      <c r="I159" s="216"/>
      <c r="J159" s="136" t="s">
        <v>130</v>
      </c>
      <c r="K159" s="137">
        <v>18.69</v>
      </c>
      <c r="L159" s="217"/>
      <c r="M159" s="217"/>
      <c r="N159" s="217">
        <f t="shared" si="2"/>
        <v>0</v>
      </c>
      <c r="O159" s="217"/>
      <c r="P159" s="217"/>
      <c r="Q159" s="217"/>
      <c r="R159" s="138"/>
      <c r="T159" s="139" t="s">
        <v>5</v>
      </c>
      <c r="U159" s="40" t="s">
        <v>38</v>
      </c>
      <c r="V159" s="140">
        <v>0.999</v>
      </c>
      <c r="W159" s="140">
        <f>V159*K159</f>
        <v>18.671310000000002</v>
      </c>
      <c r="X159" s="140">
        <v>0.02503</v>
      </c>
      <c r="Y159" s="140">
        <f>X159*K159</f>
        <v>0.4678107</v>
      </c>
      <c r="Z159" s="140">
        <v>0</v>
      </c>
      <c r="AA159" s="141">
        <f>Z159*K159</f>
        <v>0</v>
      </c>
      <c r="AR159" s="18" t="s">
        <v>136</v>
      </c>
      <c r="AT159" s="18" t="s">
        <v>128</v>
      </c>
      <c r="AU159" s="18" t="s">
        <v>89</v>
      </c>
      <c r="AY159" s="18" t="s">
        <v>126</v>
      </c>
      <c r="BE159" s="142">
        <f>IF(U159="základní",N159,0)</f>
        <v>0</v>
      </c>
      <c r="BF159" s="142">
        <f>IF(U159="snížená",N159,0)</f>
        <v>0</v>
      </c>
      <c r="BG159" s="142">
        <f>IF(U159="zákl. přenesená",N159,0)</f>
        <v>0</v>
      </c>
      <c r="BH159" s="142">
        <f>IF(U159="sníž. přenesená",N159,0)</f>
        <v>0</v>
      </c>
      <c r="BI159" s="142">
        <f>IF(U159="nulová",N159,0)</f>
        <v>0</v>
      </c>
      <c r="BJ159" s="18" t="s">
        <v>78</v>
      </c>
      <c r="BK159" s="142">
        <f>ROUND(L159*K159,2)</f>
        <v>0</v>
      </c>
      <c r="BL159" s="18" t="s">
        <v>136</v>
      </c>
      <c r="BM159" s="18" t="s">
        <v>192</v>
      </c>
    </row>
    <row r="160" spans="2:65" s="1" customFormat="1" ht="38.25" customHeight="1">
      <c r="B160" s="133"/>
      <c r="C160" s="134" t="s">
        <v>89</v>
      </c>
      <c r="D160" s="134" t="s">
        <v>128</v>
      </c>
      <c r="E160" s="151" t="s">
        <v>285</v>
      </c>
      <c r="F160" s="216" t="s">
        <v>247</v>
      </c>
      <c r="G160" s="216"/>
      <c r="H160" s="216"/>
      <c r="I160" s="216"/>
      <c r="J160" s="136" t="s">
        <v>130</v>
      </c>
      <c r="K160" s="137">
        <v>7.79</v>
      </c>
      <c r="L160" s="217"/>
      <c r="M160" s="217"/>
      <c r="N160" s="217">
        <f t="shared" si="2"/>
        <v>0</v>
      </c>
      <c r="O160" s="217"/>
      <c r="P160" s="217"/>
      <c r="Q160" s="217"/>
      <c r="R160" s="138"/>
      <c r="T160" s="139" t="s">
        <v>5</v>
      </c>
      <c r="U160" s="40" t="s">
        <v>38</v>
      </c>
      <c r="V160" s="140">
        <v>0.999</v>
      </c>
      <c r="W160" s="140">
        <f>V160*K160</f>
        <v>7.78221</v>
      </c>
      <c r="X160" s="140">
        <v>0.02503</v>
      </c>
      <c r="Y160" s="140">
        <f>X160*K160</f>
        <v>0.1949837</v>
      </c>
      <c r="Z160" s="140">
        <v>0</v>
      </c>
      <c r="AA160" s="141">
        <f>Z160*K160</f>
        <v>0</v>
      </c>
      <c r="AR160" s="18" t="s">
        <v>136</v>
      </c>
      <c r="AT160" s="18" t="s">
        <v>128</v>
      </c>
      <c r="AU160" s="18" t="s">
        <v>89</v>
      </c>
      <c r="AY160" s="18" t="s">
        <v>126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18" t="s">
        <v>78</v>
      </c>
      <c r="BK160" s="142">
        <f>ROUND(L160*K160,2)</f>
        <v>0</v>
      </c>
      <c r="BL160" s="18" t="s">
        <v>136</v>
      </c>
      <c r="BM160" s="18" t="s">
        <v>193</v>
      </c>
    </row>
    <row r="161" spans="2:65" s="1" customFormat="1" ht="24.75" customHeight="1">
      <c r="B161" s="133"/>
      <c r="C161" s="134" t="s">
        <v>194</v>
      </c>
      <c r="D161" s="134" t="s">
        <v>128</v>
      </c>
      <c r="E161" s="135" t="s">
        <v>286</v>
      </c>
      <c r="F161" s="216" t="s">
        <v>248</v>
      </c>
      <c r="G161" s="216"/>
      <c r="H161" s="216"/>
      <c r="I161" s="216"/>
      <c r="J161" s="136" t="s">
        <v>130</v>
      </c>
      <c r="K161" s="137">
        <v>22</v>
      </c>
      <c r="L161" s="217"/>
      <c r="M161" s="217"/>
      <c r="N161" s="217">
        <f t="shared" si="2"/>
        <v>0</v>
      </c>
      <c r="O161" s="217"/>
      <c r="P161" s="217"/>
      <c r="Q161" s="217"/>
      <c r="R161" s="138"/>
      <c r="T161" s="139" t="s">
        <v>5</v>
      </c>
      <c r="U161" s="40" t="s">
        <v>38</v>
      </c>
      <c r="V161" s="140">
        <v>0.852</v>
      </c>
      <c r="W161" s="140">
        <f>V161*K161</f>
        <v>18.744</v>
      </c>
      <c r="X161" s="140">
        <v>0.01358</v>
      </c>
      <c r="Y161" s="140">
        <f>X161*K161</f>
        <v>0.29876</v>
      </c>
      <c r="Z161" s="140">
        <v>0</v>
      </c>
      <c r="AA161" s="141">
        <f>Z161*K161</f>
        <v>0</v>
      </c>
      <c r="AR161" s="18" t="s">
        <v>136</v>
      </c>
      <c r="AT161" s="18" t="s">
        <v>128</v>
      </c>
      <c r="AU161" s="18" t="s">
        <v>89</v>
      </c>
      <c r="AY161" s="18" t="s">
        <v>126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18" t="s">
        <v>78</v>
      </c>
      <c r="BK161" s="142">
        <f>ROUND(L161*K161,2)</f>
        <v>0</v>
      </c>
      <c r="BL161" s="18" t="s">
        <v>136</v>
      </c>
      <c r="BM161" s="18" t="s">
        <v>195</v>
      </c>
    </row>
    <row r="162" spans="2:65" s="1" customFormat="1" ht="25.5" customHeight="1">
      <c r="B162" s="133"/>
      <c r="C162" s="134" t="s">
        <v>196</v>
      </c>
      <c r="D162" s="134" t="s">
        <v>128</v>
      </c>
      <c r="E162" s="151" t="s">
        <v>287</v>
      </c>
      <c r="F162" s="216" t="s">
        <v>249</v>
      </c>
      <c r="G162" s="216"/>
      <c r="H162" s="216"/>
      <c r="I162" s="216"/>
      <c r="J162" s="136" t="s">
        <v>130</v>
      </c>
      <c r="K162" s="137">
        <v>36.63</v>
      </c>
      <c r="L162" s="217"/>
      <c r="M162" s="217"/>
      <c r="N162" s="217">
        <f t="shared" si="2"/>
        <v>0</v>
      </c>
      <c r="O162" s="217"/>
      <c r="P162" s="217"/>
      <c r="Q162" s="217"/>
      <c r="R162" s="138"/>
      <c r="T162" s="139" t="s">
        <v>5</v>
      </c>
      <c r="U162" s="40" t="s">
        <v>38</v>
      </c>
      <c r="V162" s="140">
        <v>0.965</v>
      </c>
      <c r="W162" s="140">
        <f>V162*K162</f>
        <v>35.347950000000004</v>
      </c>
      <c r="X162" s="140">
        <v>0.00075</v>
      </c>
      <c r="Y162" s="140">
        <f>X162*K162</f>
        <v>0.027472500000000004</v>
      </c>
      <c r="Z162" s="140">
        <v>0</v>
      </c>
      <c r="AA162" s="141">
        <f>Z162*K162</f>
        <v>0</v>
      </c>
      <c r="AR162" s="18" t="s">
        <v>136</v>
      </c>
      <c r="AT162" s="18" t="s">
        <v>128</v>
      </c>
      <c r="AU162" s="18" t="s">
        <v>89</v>
      </c>
      <c r="AY162" s="18" t="s">
        <v>126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18" t="s">
        <v>78</v>
      </c>
      <c r="BK162" s="142">
        <f>ROUND(L162*K162,2)</f>
        <v>0</v>
      </c>
      <c r="BL162" s="18" t="s">
        <v>136</v>
      </c>
      <c r="BM162" s="18" t="s">
        <v>197</v>
      </c>
    </row>
    <row r="163" spans="2:65" s="1" customFormat="1" ht="25.5" customHeight="1">
      <c r="B163" s="133"/>
      <c r="C163" s="143" t="s">
        <v>198</v>
      </c>
      <c r="D163" s="143" t="s">
        <v>199</v>
      </c>
      <c r="E163" s="135" t="s">
        <v>288</v>
      </c>
      <c r="F163" s="228" t="s">
        <v>200</v>
      </c>
      <c r="G163" s="228"/>
      <c r="H163" s="228"/>
      <c r="I163" s="228"/>
      <c r="J163" s="145" t="s">
        <v>130</v>
      </c>
      <c r="K163" s="146">
        <v>42.125</v>
      </c>
      <c r="L163" s="229"/>
      <c r="M163" s="229"/>
      <c r="N163" s="229">
        <f t="shared" si="2"/>
        <v>0</v>
      </c>
      <c r="O163" s="217"/>
      <c r="P163" s="217"/>
      <c r="Q163" s="217"/>
      <c r="R163" s="138"/>
      <c r="T163" s="139" t="s">
        <v>5</v>
      </c>
      <c r="U163" s="40" t="s">
        <v>38</v>
      </c>
      <c r="V163" s="140">
        <v>0</v>
      </c>
      <c r="W163" s="140">
        <f>V163*K163</f>
        <v>0</v>
      </c>
      <c r="X163" s="140">
        <v>0.0105</v>
      </c>
      <c r="Y163" s="140">
        <f>X163*K163</f>
        <v>0.44231250000000005</v>
      </c>
      <c r="Z163" s="140">
        <v>0</v>
      </c>
      <c r="AA163" s="141">
        <f>Z163*K163</f>
        <v>0</v>
      </c>
      <c r="AR163" s="18" t="s">
        <v>201</v>
      </c>
      <c r="AT163" s="18" t="s">
        <v>199</v>
      </c>
      <c r="AU163" s="18" t="s">
        <v>89</v>
      </c>
      <c r="AY163" s="18" t="s">
        <v>126</v>
      </c>
      <c r="BE163" s="142">
        <f>IF(U163="základní",N163,0)</f>
        <v>0</v>
      </c>
      <c r="BF163" s="142">
        <f>IF(U163="snížená",N163,0)</f>
        <v>0</v>
      </c>
      <c r="BG163" s="142">
        <f>IF(U163="zákl. přenesená",N163,0)</f>
        <v>0</v>
      </c>
      <c r="BH163" s="142">
        <f>IF(U163="sníž. přenesená",N163,0)</f>
        <v>0</v>
      </c>
      <c r="BI163" s="142">
        <f>IF(U163="nulová",N163,0)</f>
        <v>0</v>
      </c>
      <c r="BJ163" s="18" t="s">
        <v>78</v>
      </c>
      <c r="BK163" s="142">
        <f>ROUND(L163*K163,2)</f>
        <v>0</v>
      </c>
      <c r="BL163" s="18" t="s">
        <v>136</v>
      </c>
      <c r="BM163" s="18" t="s">
        <v>202</v>
      </c>
    </row>
    <row r="164" spans="2:65" s="1" customFormat="1" ht="16.5" customHeight="1">
      <c r="B164" s="133"/>
      <c r="C164" s="134" t="s">
        <v>201</v>
      </c>
      <c r="D164" s="134" t="s">
        <v>128</v>
      </c>
      <c r="E164" s="151" t="s">
        <v>289</v>
      </c>
      <c r="F164" s="216" t="s">
        <v>203</v>
      </c>
      <c r="G164" s="216"/>
      <c r="H164" s="216"/>
      <c r="I164" s="216"/>
      <c r="J164" s="136" t="s">
        <v>130</v>
      </c>
      <c r="K164" s="137">
        <v>257.73</v>
      </c>
      <c r="L164" s="217"/>
      <c r="M164" s="217"/>
      <c r="N164" s="217">
        <f t="shared" si="2"/>
        <v>0</v>
      </c>
      <c r="O164" s="217"/>
      <c r="P164" s="217"/>
      <c r="Q164" s="217"/>
      <c r="R164" s="138"/>
      <c r="T164" s="139" t="s">
        <v>5</v>
      </c>
      <c r="U164" s="40" t="s">
        <v>38</v>
      </c>
      <c r="V164" s="140">
        <v>0.064</v>
      </c>
      <c r="W164" s="140">
        <f>V164*K164</f>
        <v>16.49472</v>
      </c>
      <c r="X164" s="140">
        <v>0.0002</v>
      </c>
      <c r="Y164" s="140">
        <f>X164*K164</f>
        <v>0.05154600000000001</v>
      </c>
      <c r="Z164" s="140">
        <v>0</v>
      </c>
      <c r="AA164" s="141">
        <f>Z164*K164</f>
        <v>0</v>
      </c>
      <c r="AR164" s="18" t="s">
        <v>136</v>
      </c>
      <c r="AT164" s="18" t="s">
        <v>128</v>
      </c>
      <c r="AU164" s="18" t="s">
        <v>89</v>
      </c>
      <c r="AY164" s="18" t="s">
        <v>126</v>
      </c>
      <c r="BE164" s="142">
        <f>IF(U164="základní",N164,0)</f>
        <v>0</v>
      </c>
      <c r="BF164" s="142">
        <f>IF(U164="snížená",N164,0)</f>
        <v>0</v>
      </c>
      <c r="BG164" s="142">
        <f>IF(U164="zákl. přenesená",N164,0)</f>
        <v>0</v>
      </c>
      <c r="BH164" s="142">
        <f>IF(U164="sníž. přenesená",N164,0)</f>
        <v>0</v>
      </c>
      <c r="BI164" s="142">
        <f>IF(U164="nulová",N164,0)</f>
        <v>0</v>
      </c>
      <c r="BJ164" s="18" t="s">
        <v>78</v>
      </c>
      <c r="BK164" s="142">
        <f>ROUND(L164*K164,2)</f>
        <v>0</v>
      </c>
      <c r="BL164" s="18" t="s">
        <v>136</v>
      </c>
      <c r="BM164" s="18" t="s">
        <v>204</v>
      </c>
    </row>
    <row r="165" spans="2:65" s="1" customFormat="1" ht="16.5" customHeight="1">
      <c r="B165" s="133"/>
      <c r="C165" s="134">
        <v>10</v>
      </c>
      <c r="D165" s="134" t="s">
        <v>128</v>
      </c>
      <c r="E165" s="135" t="s">
        <v>290</v>
      </c>
      <c r="F165" s="230" t="s">
        <v>252</v>
      </c>
      <c r="G165" s="231"/>
      <c r="H165" s="231"/>
      <c r="I165" s="232"/>
      <c r="J165" s="136" t="s">
        <v>130</v>
      </c>
      <c r="K165" s="137">
        <v>217.79</v>
      </c>
      <c r="L165" s="233"/>
      <c r="M165" s="234"/>
      <c r="N165" s="233">
        <f aca="true" t="shared" si="5" ref="N165">ROUND(L165*K165,2)</f>
        <v>0</v>
      </c>
      <c r="O165" s="235"/>
      <c r="P165" s="235"/>
      <c r="Q165" s="234"/>
      <c r="R165" s="138"/>
      <c r="T165" s="139"/>
      <c r="U165" s="40" t="s">
        <v>38</v>
      </c>
      <c r="V165" s="140"/>
      <c r="W165" s="140"/>
      <c r="X165" s="140"/>
      <c r="Y165" s="140"/>
      <c r="Z165" s="140"/>
      <c r="AA165" s="141"/>
      <c r="AR165" s="18"/>
      <c r="AT165" s="18"/>
      <c r="AU165" s="18"/>
      <c r="AY165" s="18"/>
      <c r="BE165" s="142">
        <f>IF(U165="základní",N165,0)</f>
        <v>0</v>
      </c>
      <c r="BF165" s="142"/>
      <c r="BG165" s="142"/>
      <c r="BH165" s="142"/>
      <c r="BI165" s="142"/>
      <c r="BJ165" s="18"/>
      <c r="BK165" s="142">
        <f>ROUND(L165*K165,2)</f>
        <v>0</v>
      </c>
      <c r="BL165" s="18"/>
      <c r="BM165" s="18"/>
    </row>
    <row r="166" spans="2:65" s="1" customFormat="1" ht="25.5" customHeight="1">
      <c r="B166" s="133"/>
      <c r="C166" s="134" t="s">
        <v>205</v>
      </c>
      <c r="D166" s="134" t="s">
        <v>128</v>
      </c>
      <c r="E166" s="151" t="s">
        <v>291</v>
      </c>
      <c r="F166" s="216" t="s">
        <v>206</v>
      </c>
      <c r="G166" s="216"/>
      <c r="H166" s="216"/>
      <c r="I166" s="216"/>
      <c r="J166" s="136" t="s">
        <v>152</v>
      </c>
      <c r="K166" s="137">
        <v>9.94</v>
      </c>
      <c r="L166" s="217"/>
      <c r="M166" s="217"/>
      <c r="N166" s="217">
        <f t="shared" si="2"/>
        <v>0</v>
      </c>
      <c r="O166" s="217"/>
      <c r="P166" s="217"/>
      <c r="Q166" s="217"/>
      <c r="R166" s="138"/>
      <c r="T166" s="139" t="s">
        <v>5</v>
      </c>
      <c r="U166" s="40" t="s">
        <v>38</v>
      </c>
      <c r="V166" s="140">
        <v>2.16</v>
      </c>
      <c r="W166" s="140">
        <f>V166*K166</f>
        <v>21.4704</v>
      </c>
      <c r="X166" s="140">
        <v>0</v>
      </c>
      <c r="Y166" s="140">
        <f>X166*K166</f>
        <v>0</v>
      </c>
      <c r="Z166" s="140">
        <v>0</v>
      </c>
      <c r="AA166" s="141">
        <f>Z166*K166</f>
        <v>0</v>
      </c>
      <c r="AR166" s="18" t="s">
        <v>136</v>
      </c>
      <c r="AT166" s="18" t="s">
        <v>128</v>
      </c>
      <c r="AU166" s="18" t="s">
        <v>89</v>
      </c>
      <c r="AY166" s="18" t="s">
        <v>126</v>
      </c>
      <c r="BE166" s="142">
        <f>IF(U166="základní",N166,0)</f>
        <v>0</v>
      </c>
      <c r="BF166" s="142">
        <f>IF(U166="snížená",N166,0)</f>
        <v>0</v>
      </c>
      <c r="BG166" s="142">
        <f>IF(U166="zákl. přenesená",N166,0)</f>
        <v>0</v>
      </c>
      <c r="BH166" s="142">
        <f>IF(U166="sníž. přenesená",N166,0)</f>
        <v>0</v>
      </c>
      <c r="BI166" s="142">
        <f>IF(U166="nulová",N166,0)</f>
        <v>0</v>
      </c>
      <c r="BJ166" s="18" t="s">
        <v>78</v>
      </c>
      <c r="BK166" s="142">
        <f>ROUND(L166*K166,2)</f>
        <v>0</v>
      </c>
      <c r="BL166" s="18" t="s">
        <v>136</v>
      </c>
      <c r="BM166" s="18" t="s">
        <v>207</v>
      </c>
    </row>
    <row r="167" spans="2:63" s="9" customFormat="1" ht="29.85" customHeight="1">
      <c r="B167" s="122"/>
      <c r="C167" s="123"/>
      <c r="D167" s="132" t="s">
        <v>108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223">
        <f>BK167</f>
        <v>0</v>
      </c>
      <c r="O167" s="224"/>
      <c r="P167" s="224"/>
      <c r="Q167" s="224"/>
      <c r="R167" s="125"/>
      <c r="T167" s="126"/>
      <c r="U167" s="123"/>
      <c r="V167" s="123"/>
      <c r="W167" s="127">
        <f>SUM(W168:W171)</f>
        <v>7.077999999999999</v>
      </c>
      <c r="X167" s="123"/>
      <c r="Y167" s="127">
        <f>SUM(Y168:Y171)</f>
        <v>0.01047</v>
      </c>
      <c r="Z167" s="123"/>
      <c r="AA167" s="128">
        <f>SUM(AA168:AA171)</f>
        <v>0</v>
      </c>
      <c r="AR167" s="129" t="s">
        <v>89</v>
      </c>
      <c r="AT167" s="130" t="s">
        <v>72</v>
      </c>
      <c r="AU167" s="130" t="s">
        <v>78</v>
      </c>
      <c r="AY167" s="129" t="s">
        <v>126</v>
      </c>
      <c r="BK167" s="131">
        <f>SUM(BK168:BK171)</f>
        <v>0</v>
      </c>
    </row>
    <row r="168" spans="2:65" s="1" customFormat="1" ht="16.5" customHeight="1">
      <c r="B168" s="133"/>
      <c r="C168" s="134" t="s">
        <v>11</v>
      </c>
      <c r="D168" s="134" t="s">
        <v>128</v>
      </c>
      <c r="E168" s="135" t="s">
        <v>292</v>
      </c>
      <c r="F168" s="216" t="s">
        <v>208</v>
      </c>
      <c r="G168" s="216"/>
      <c r="H168" s="216"/>
      <c r="I168" s="216"/>
      <c r="J168" s="136" t="s">
        <v>134</v>
      </c>
      <c r="K168" s="137">
        <v>1</v>
      </c>
      <c r="L168" s="217"/>
      <c r="M168" s="217"/>
      <c r="N168" s="217">
        <f>ROUND(L168*K168,2)</f>
        <v>0</v>
      </c>
      <c r="O168" s="217"/>
      <c r="P168" s="217"/>
      <c r="Q168" s="217"/>
      <c r="R168" s="138"/>
      <c r="T168" s="139" t="s">
        <v>5</v>
      </c>
      <c r="U168" s="40" t="s">
        <v>38</v>
      </c>
      <c r="V168" s="140">
        <v>3.544</v>
      </c>
      <c r="W168" s="140">
        <f>V168*K168</f>
        <v>3.544</v>
      </c>
      <c r="X168" s="140">
        <v>0</v>
      </c>
      <c r="Y168" s="140">
        <f>X168*K168</f>
        <v>0</v>
      </c>
      <c r="Z168" s="140">
        <v>0</v>
      </c>
      <c r="AA168" s="141">
        <f>Z168*K168</f>
        <v>0</v>
      </c>
      <c r="AR168" s="18" t="s">
        <v>136</v>
      </c>
      <c r="AT168" s="18" t="s">
        <v>128</v>
      </c>
      <c r="AU168" s="18" t="s">
        <v>89</v>
      </c>
      <c r="AY168" s="18" t="s">
        <v>126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18" t="s">
        <v>78</v>
      </c>
      <c r="BK168" s="142">
        <f>ROUND(L168*K168,2)</f>
        <v>0</v>
      </c>
      <c r="BL168" s="18" t="s">
        <v>136</v>
      </c>
      <c r="BM168" s="18" t="s">
        <v>209</v>
      </c>
    </row>
    <row r="169" spans="2:65" s="1" customFormat="1" ht="16.5" customHeight="1">
      <c r="B169" s="133"/>
      <c r="C169" s="134">
        <v>16</v>
      </c>
      <c r="D169" s="134" t="s">
        <v>128</v>
      </c>
      <c r="E169" s="135" t="s">
        <v>293</v>
      </c>
      <c r="F169" s="230" t="s">
        <v>251</v>
      </c>
      <c r="G169" s="231"/>
      <c r="H169" s="231"/>
      <c r="I169" s="232"/>
      <c r="J169" s="136" t="s">
        <v>134</v>
      </c>
      <c r="K169" s="137">
        <v>2</v>
      </c>
      <c r="L169" s="233"/>
      <c r="M169" s="234"/>
      <c r="N169" s="233">
        <f>ROUND(L169*K169,2)</f>
        <v>0</v>
      </c>
      <c r="O169" s="235"/>
      <c r="P169" s="235"/>
      <c r="Q169" s="234"/>
      <c r="R169" s="138"/>
      <c r="T169" s="139"/>
      <c r="U169" s="40" t="s">
        <v>38</v>
      </c>
      <c r="V169" s="140"/>
      <c r="W169" s="140"/>
      <c r="X169" s="140"/>
      <c r="Y169" s="140"/>
      <c r="Z169" s="140"/>
      <c r="AA169" s="141"/>
      <c r="AR169" s="18"/>
      <c r="AT169" s="18"/>
      <c r="AU169" s="18"/>
      <c r="AY169" s="18"/>
      <c r="BE169" s="142">
        <f>IF(U169="základní",N169,0)</f>
        <v>0</v>
      </c>
      <c r="BF169" s="142"/>
      <c r="BG169" s="142"/>
      <c r="BH169" s="142"/>
      <c r="BI169" s="142"/>
      <c r="BJ169" s="18"/>
      <c r="BK169" s="142">
        <f>ROUND(L169*K169,2)</f>
        <v>0</v>
      </c>
      <c r="BL169" s="18"/>
      <c r="BM169" s="18"/>
    </row>
    <row r="170" spans="2:65" s="1" customFormat="1" ht="25.5" customHeight="1">
      <c r="B170" s="133"/>
      <c r="C170" s="134" t="s">
        <v>210</v>
      </c>
      <c r="D170" s="134" t="s">
        <v>128</v>
      </c>
      <c r="E170" s="135" t="s">
        <v>294</v>
      </c>
      <c r="F170" s="216" t="s">
        <v>211</v>
      </c>
      <c r="G170" s="216"/>
      <c r="H170" s="216"/>
      <c r="I170" s="216"/>
      <c r="J170" s="136" t="s">
        <v>134</v>
      </c>
      <c r="K170" s="137">
        <v>1</v>
      </c>
      <c r="L170" s="217"/>
      <c r="M170" s="217"/>
      <c r="N170" s="217">
        <f>ROUND(L170*K170,2)</f>
        <v>0</v>
      </c>
      <c r="O170" s="217"/>
      <c r="P170" s="217"/>
      <c r="Q170" s="217"/>
      <c r="R170" s="138"/>
      <c r="T170" s="139" t="s">
        <v>5</v>
      </c>
      <c r="U170" s="40" t="s">
        <v>38</v>
      </c>
      <c r="V170" s="140">
        <v>3.534</v>
      </c>
      <c r="W170" s="140">
        <f>V170*K170</f>
        <v>3.534</v>
      </c>
      <c r="X170" s="140">
        <v>0.00047</v>
      </c>
      <c r="Y170" s="140">
        <f>X170*K170</f>
        <v>0.00047</v>
      </c>
      <c r="Z170" s="140">
        <v>0</v>
      </c>
      <c r="AA170" s="141">
        <f>Z170*K170</f>
        <v>0</v>
      </c>
      <c r="AR170" s="18" t="s">
        <v>136</v>
      </c>
      <c r="AT170" s="18" t="s">
        <v>128</v>
      </c>
      <c r="AU170" s="18" t="s">
        <v>89</v>
      </c>
      <c r="AY170" s="18" t="s">
        <v>126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18" t="s">
        <v>78</v>
      </c>
      <c r="BK170" s="142">
        <f>ROUND(L170*K170,2)</f>
        <v>0</v>
      </c>
      <c r="BL170" s="18" t="s">
        <v>136</v>
      </c>
      <c r="BM170" s="18" t="s">
        <v>212</v>
      </c>
    </row>
    <row r="171" spans="2:65" s="1" customFormat="1" ht="25.5" customHeight="1">
      <c r="B171" s="133"/>
      <c r="C171" s="143" t="s">
        <v>213</v>
      </c>
      <c r="D171" s="143" t="s">
        <v>199</v>
      </c>
      <c r="E171" s="135" t="s">
        <v>295</v>
      </c>
      <c r="F171" s="228" t="s">
        <v>214</v>
      </c>
      <c r="G171" s="228"/>
      <c r="H171" s="228"/>
      <c r="I171" s="228"/>
      <c r="J171" s="145" t="s">
        <v>134</v>
      </c>
      <c r="K171" s="146">
        <v>1</v>
      </c>
      <c r="L171" s="229"/>
      <c r="M171" s="229"/>
      <c r="N171" s="229">
        <f>ROUND(L171*K171,2)</f>
        <v>0</v>
      </c>
      <c r="O171" s="217"/>
      <c r="P171" s="217"/>
      <c r="Q171" s="217"/>
      <c r="R171" s="138"/>
      <c r="T171" s="139" t="s">
        <v>5</v>
      </c>
      <c r="U171" s="40" t="s">
        <v>38</v>
      </c>
      <c r="V171" s="140">
        <v>0</v>
      </c>
      <c r="W171" s="140">
        <f>V171*K171</f>
        <v>0</v>
      </c>
      <c r="X171" s="140">
        <v>0.01</v>
      </c>
      <c r="Y171" s="140">
        <f>X171*K171</f>
        <v>0.01</v>
      </c>
      <c r="Z171" s="140">
        <v>0</v>
      </c>
      <c r="AA171" s="141">
        <f>Z171*K171</f>
        <v>0</v>
      </c>
      <c r="AR171" s="18" t="s">
        <v>201</v>
      </c>
      <c r="AT171" s="18" t="s">
        <v>199</v>
      </c>
      <c r="AU171" s="18" t="s">
        <v>89</v>
      </c>
      <c r="AY171" s="18" t="s">
        <v>126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78</v>
      </c>
      <c r="BK171" s="142">
        <f>ROUND(L171*K171,2)</f>
        <v>0</v>
      </c>
      <c r="BL171" s="18" t="s">
        <v>136</v>
      </c>
      <c r="BM171" s="18" t="s">
        <v>215</v>
      </c>
    </row>
    <row r="172" spans="2:63" s="9" customFormat="1" ht="29.85" customHeight="1">
      <c r="B172" s="122"/>
      <c r="C172" s="123"/>
      <c r="D172" s="132" t="s">
        <v>109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223">
        <f>BK172</f>
        <v>0</v>
      </c>
      <c r="O172" s="224"/>
      <c r="P172" s="224"/>
      <c r="Q172" s="224"/>
      <c r="R172" s="125"/>
      <c r="T172" s="126"/>
      <c r="U172" s="123"/>
      <c r="V172" s="123"/>
      <c r="W172" s="127">
        <f>SUM(W173:W175)</f>
        <v>31.096667000000004</v>
      </c>
      <c r="X172" s="123"/>
      <c r="Y172" s="127">
        <f>SUM(Y173:Y175)</f>
        <v>0.387051</v>
      </c>
      <c r="Z172" s="123"/>
      <c r="AA172" s="128">
        <f>SUM(AA173:AA175)</f>
        <v>0</v>
      </c>
      <c r="AR172" s="129" t="s">
        <v>89</v>
      </c>
      <c r="AT172" s="130" t="s">
        <v>72</v>
      </c>
      <c r="AU172" s="130" t="s">
        <v>78</v>
      </c>
      <c r="AY172" s="129" t="s">
        <v>126</v>
      </c>
      <c r="BK172" s="131">
        <f>SUM(BK173:BK175)</f>
        <v>0</v>
      </c>
    </row>
    <row r="173" spans="2:65" s="1" customFormat="1" ht="16.5" customHeight="1">
      <c r="B173" s="133"/>
      <c r="C173" s="134" t="s">
        <v>216</v>
      </c>
      <c r="D173" s="134" t="s">
        <v>128</v>
      </c>
      <c r="E173" s="135" t="s">
        <v>296</v>
      </c>
      <c r="F173" s="216" t="s">
        <v>217</v>
      </c>
      <c r="G173" s="216"/>
      <c r="H173" s="216"/>
      <c r="I173" s="216"/>
      <c r="J173" s="136" t="s">
        <v>130</v>
      </c>
      <c r="K173" s="137">
        <v>131.65</v>
      </c>
      <c r="L173" s="217"/>
      <c r="M173" s="217"/>
      <c r="N173" s="217">
        <f>ROUND(L173*K173,2)</f>
        <v>0</v>
      </c>
      <c r="O173" s="217"/>
      <c r="P173" s="217"/>
      <c r="Q173" s="217"/>
      <c r="R173" s="138"/>
      <c r="T173" s="139" t="s">
        <v>5</v>
      </c>
      <c r="U173" s="40" t="s">
        <v>38</v>
      </c>
      <c r="V173" s="140">
        <v>0.233</v>
      </c>
      <c r="W173" s="140">
        <f>V173*K173</f>
        <v>30.674450000000004</v>
      </c>
      <c r="X173" s="140">
        <v>0.0003</v>
      </c>
      <c r="Y173" s="140">
        <f>X173*K173</f>
        <v>0.039494999999999995</v>
      </c>
      <c r="Z173" s="140">
        <v>0</v>
      </c>
      <c r="AA173" s="141">
        <f>Z173*K173</f>
        <v>0</v>
      </c>
      <c r="AR173" s="18" t="s">
        <v>136</v>
      </c>
      <c r="AT173" s="18" t="s">
        <v>128</v>
      </c>
      <c r="AU173" s="18" t="s">
        <v>89</v>
      </c>
      <c r="AY173" s="18" t="s">
        <v>126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8" t="s">
        <v>78</v>
      </c>
      <c r="BK173" s="142">
        <f>ROUND(L173*K173,2)</f>
        <v>0</v>
      </c>
      <c r="BL173" s="18" t="s">
        <v>136</v>
      </c>
      <c r="BM173" s="18" t="s">
        <v>218</v>
      </c>
    </row>
    <row r="174" spans="2:65" s="1" customFormat="1" ht="63.75" customHeight="1">
      <c r="B174" s="133"/>
      <c r="C174" s="143" t="s">
        <v>219</v>
      </c>
      <c r="D174" s="143" t="s">
        <v>199</v>
      </c>
      <c r="E174" s="144" t="s">
        <v>297</v>
      </c>
      <c r="F174" s="236" t="s">
        <v>243</v>
      </c>
      <c r="G174" s="236"/>
      <c r="H174" s="236"/>
      <c r="I174" s="236"/>
      <c r="J174" s="145" t="s">
        <v>130</v>
      </c>
      <c r="K174" s="146">
        <v>144.815</v>
      </c>
      <c r="L174" s="229"/>
      <c r="M174" s="229"/>
      <c r="N174" s="229">
        <f>ROUND(L174*K174,2)</f>
        <v>0</v>
      </c>
      <c r="O174" s="217"/>
      <c r="P174" s="217"/>
      <c r="Q174" s="217"/>
      <c r="R174" s="138"/>
      <c r="T174" s="139" t="s">
        <v>5</v>
      </c>
      <c r="U174" s="40" t="s">
        <v>38</v>
      </c>
      <c r="V174" s="140">
        <v>0</v>
      </c>
      <c r="W174" s="140">
        <f>V174*K174</f>
        <v>0</v>
      </c>
      <c r="X174" s="140">
        <v>0.0024</v>
      </c>
      <c r="Y174" s="140">
        <f>X174*K174</f>
        <v>0.347556</v>
      </c>
      <c r="Z174" s="140">
        <v>0</v>
      </c>
      <c r="AA174" s="141">
        <f>Z174*K174</f>
        <v>0</v>
      </c>
      <c r="AR174" s="18" t="s">
        <v>201</v>
      </c>
      <c r="AT174" s="18" t="s">
        <v>199</v>
      </c>
      <c r="AU174" s="18" t="s">
        <v>89</v>
      </c>
      <c r="AY174" s="18" t="s">
        <v>126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18" t="s">
        <v>78</v>
      </c>
      <c r="BK174" s="142">
        <f>ROUND(L174*K174,2)</f>
        <v>0</v>
      </c>
      <c r="BL174" s="18" t="s">
        <v>136</v>
      </c>
      <c r="BM174" s="18" t="s">
        <v>220</v>
      </c>
    </row>
    <row r="175" spans="2:65" s="1" customFormat="1" ht="25.5" customHeight="1">
      <c r="B175" s="133"/>
      <c r="C175" s="134" t="s">
        <v>221</v>
      </c>
      <c r="D175" s="134" t="s">
        <v>128</v>
      </c>
      <c r="E175" s="135" t="s">
        <v>298</v>
      </c>
      <c r="F175" s="216" t="s">
        <v>222</v>
      </c>
      <c r="G175" s="216"/>
      <c r="H175" s="216"/>
      <c r="I175" s="216"/>
      <c r="J175" s="136" t="s">
        <v>152</v>
      </c>
      <c r="K175" s="137">
        <v>0.387</v>
      </c>
      <c r="L175" s="217"/>
      <c r="M175" s="217"/>
      <c r="N175" s="217">
        <f>ROUND(L175*K175,2)</f>
        <v>0</v>
      </c>
      <c r="O175" s="217"/>
      <c r="P175" s="217"/>
      <c r="Q175" s="217"/>
      <c r="R175" s="138"/>
      <c r="T175" s="139" t="s">
        <v>5</v>
      </c>
      <c r="U175" s="40" t="s">
        <v>38</v>
      </c>
      <c r="V175" s="140">
        <v>1.091</v>
      </c>
      <c r="W175" s="140">
        <f>V175*K175</f>
        <v>0.422217</v>
      </c>
      <c r="X175" s="140">
        <v>0</v>
      </c>
      <c r="Y175" s="140">
        <f>X175*K175</f>
        <v>0</v>
      </c>
      <c r="Z175" s="140">
        <v>0</v>
      </c>
      <c r="AA175" s="141">
        <f>Z175*K175</f>
        <v>0</v>
      </c>
      <c r="AR175" s="18" t="s">
        <v>136</v>
      </c>
      <c r="AT175" s="18" t="s">
        <v>128</v>
      </c>
      <c r="AU175" s="18" t="s">
        <v>89</v>
      </c>
      <c r="AY175" s="18" t="s">
        <v>126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8" t="s">
        <v>78</v>
      </c>
      <c r="BK175" s="142">
        <f>ROUND(L175*K175,2)</f>
        <v>0</v>
      </c>
      <c r="BL175" s="18" t="s">
        <v>136</v>
      </c>
      <c r="BM175" s="18" t="s">
        <v>223</v>
      </c>
    </row>
    <row r="176" spans="2:63" s="9" customFormat="1" ht="29.85" customHeight="1">
      <c r="B176" s="122"/>
      <c r="C176" s="123"/>
      <c r="D176" s="132" t="s">
        <v>110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223">
        <f>N177+N179+N180</f>
        <v>0</v>
      </c>
      <c r="O176" s="224"/>
      <c r="P176" s="224"/>
      <c r="Q176" s="224"/>
      <c r="R176" s="125"/>
      <c r="T176" s="126"/>
      <c r="U176" s="123"/>
      <c r="V176" s="123"/>
      <c r="W176" s="127">
        <f>SUM(W177:W180)</f>
        <v>57.97651</v>
      </c>
      <c r="X176" s="123"/>
      <c r="Y176" s="127">
        <f>SUM(Y177:Y180)</f>
        <v>0.14458109999999996</v>
      </c>
      <c r="Z176" s="123"/>
      <c r="AA176" s="128">
        <f>SUM(AA177:AA180)</f>
        <v>0</v>
      </c>
      <c r="AR176" s="129" t="s">
        <v>89</v>
      </c>
      <c r="AT176" s="130" t="s">
        <v>72</v>
      </c>
      <c r="AU176" s="130" t="s">
        <v>78</v>
      </c>
      <c r="AY176" s="129" t="s">
        <v>126</v>
      </c>
      <c r="BK176" s="131">
        <f>SUM(BK177:BK180)</f>
        <v>0</v>
      </c>
    </row>
    <row r="177" spans="2:65" s="1" customFormat="1" ht="25.5" customHeight="1">
      <c r="B177" s="133"/>
      <c r="C177" s="134" t="s">
        <v>224</v>
      </c>
      <c r="D177" s="134" t="s">
        <v>128</v>
      </c>
      <c r="E177" s="135" t="s">
        <v>299</v>
      </c>
      <c r="F177" s="216" t="s">
        <v>225</v>
      </c>
      <c r="G177" s="216"/>
      <c r="H177" s="216"/>
      <c r="I177" s="216"/>
      <c r="J177" s="136" t="s">
        <v>130</v>
      </c>
      <c r="K177" s="137">
        <v>144.07</v>
      </c>
      <c r="L177" s="217"/>
      <c r="M177" s="217"/>
      <c r="N177" s="217">
        <f>ROUND(L177*K177,2)</f>
        <v>0</v>
      </c>
      <c r="O177" s="217"/>
      <c r="P177" s="217"/>
      <c r="Q177" s="217"/>
      <c r="R177" s="138"/>
      <c r="T177" s="139" t="s">
        <v>5</v>
      </c>
      <c r="U177" s="40" t="s">
        <v>38</v>
      </c>
      <c r="V177" s="140">
        <v>0.005</v>
      </c>
      <c r="W177" s="140">
        <f>V177*K177</f>
        <v>0.7203499999999999</v>
      </c>
      <c r="X177" s="140">
        <v>1E-05</v>
      </c>
      <c r="Y177" s="140">
        <f>X177*K177</f>
        <v>0.0014407</v>
      </c>
      <c r="Z177" s="140">
        <v>0</v>
      </c>
      <c r="AA177" s="141">
        <f>Z177*K177</f>
        <v>0</v>
      </c>
      <c r="AR177" s="18" t="s">
        <v>136</v>
      </c>
      <c r="AT177" s="18" t="s">
        <v>128</v>
      </c>
      <c r="AU177" s="18" t="s">
        <v>89</v>
      </c>
      <c r="AY177" s="18" t="s">
        <v>126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18" t="s">
        <v>78</v>
      </c>
      <c r="BK177" s="142">
        <f>ROUND(L177*K177,2)</f>
        <v>0</v>
      </c>
      <c r="BL177" s="18" t="s">
        <v>136</v>
      </c>
      <c r="BM177" s="18" t="s">
        <v>226</v>
      </c>
    </row>
    <row r="178" spans="2:65" s="1" customFormat="1" ht="25.5" customHeight="1" hidden="1">
      <c r="B178" s="133"/>
      <c r="C178" s="134"/>
      <c r="D178" s="134"/>
      <c r="E178" s="135"/>
      <c r="F178" s="154"/>
      <c r="G178" s="155"/>
      <c r="H178" s="155"/>
      <c r="I178" s="155"/>
      <c r="J178" s="136"/>
      <c r="K178" s="137"/>
      <c r="L178" s="156"/>
      <c r="M178" s="156"/>
      <c r="N178" s="156"/>
      <c r="O178" s="156"/>
      <c r="P178" s="156"/>
      <c r="Q178" s="156"/>
      <c r="R178" s="138"/>
      <c r="T178" s="139"/>
      <c r="U178" s="40" t="s">
        <v>38</v>
      </c>
      <c r="V178" s="140"/>
      <c r="W178" s="140"/>
      <c r="X178" s="140"/>
      <c r="Y178" s="140"/>
      <c r="Z178" s="140"/>
      <c r="AA178" s="141"/>
      <c r="AR178" s="18" t="s">
        <v>210</v>
      </c>
      <c r="AT178" s="18" t="s">
        <v>128</v>
      </c>
      <c r="AU178" s="18" t="s">
        <v>189</v>
      </c>
      <c r="AY178" s="18" t="s">
        <v>126</v>
      </c>
      <c r="BE178" s="142">
        <f>IF(U178="základní",N178,0)</f>
        <v>0</v>
      </c>
      <c r="BF178" s="142">
        <f>IF(U178="snížená",N178,0)</f>
        <v>0</v>
      </c>
      <c r="BG178" s="142">
        <f>IF(U178="zákl. přenesená",N178,0)</f>
        <v>0</v>
      </c>
      <c r="BH178" s="142">
        <f>IF(U178="sníž. přenesená",N178,0)</f>
        <v>0</v>
      </c>
      <c r="BI178" s="142">
        <f>IF(U178="nulová",N178,0)</f>
        <v>0</v>
      </c>
      <c r="BJ178" s="18" t="s">
        <v>89</v>
      </c>
      <c r="BK178" s="142">
        <f aca="true" t="shared" si="6" ref="BK178:BK179">ROUND(L178*K178,2)</f>
        <v>0</v>
      </c>
      <c r="BL178" s="18"/>
      <c r="BM178" s="18"/>
    </row>
    <row r="179" spans="2:65" s="1" customFormat="1" ht="25.5" customHeight="1">
      <c r="B179" s="133"/>
      <c r="C179" s="134"/>
      <c r="D179" s="134"/>
      <c r="E179" s="135" t="s">
        <v>300</v>
      </c>
      <c r="F179" s="225" t="s">
        <v>240</v>
      </c>
      <c r="G179" s="216"/>
      <c r="H179" s="216"/>
      <c r="I179" s="216"/>
      <c r="J179" s="152" t="s">
        <v>130</v>
      </c>
      <c r="K179" s="137">
        <v>96</v>
      </c>
      <c r="L179" s="217"/>
      <c r="M179" s="217"/>
      <c r="N179" s="217">
        <f>ROUND(L179*K179,2)</f>
        <v>0</v>
      </c>
      <c r="O179" s="217"/>
      <c r="P179" s="217"/>
      <c r="Q179" s="217"/>
      <c r="R179" s="138"/>
      <c r="T179" s="139"/>
      <c r="U179" s="40" t="s">
        <v>38</v>
      </c>
      <c r="V179" s="140"/>
      <c r="W179" s="140"/>
      <c r="X179" s="140"/>
      <c r="Y179" s="140"/>
      <c r="Z179" s="140"/>
      <c r="AA179" s="141"/>
      <c r="AR179" s="18" t="s">
        <v>213</v>
      </c>
      <c r="AT179" s="18" t="s">
        <v>128</v>
      </c>
      <c r="AU179" s="18" t="s">
        <v>131</v>
      </c>
      <c r="AY179" s="18" t="s">
        <v>126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18" t="s">
        <v>189</v>
      </c>
      <c r="BK179" s="142">
        <f t="shared" si="6"/>
        <v>0</v>
      </c>
      <c r="BL179" s="18"/>
      <c r="BM179" s="18"/>
    </row>
    <row r="180" spans="2:65" s="1" customFormat="1" ht="38.25" customHeight="1">
      <c r="B180" s="133"/>
      <c r="C180" s="134" t="s">
        <v>227</v>
      </c>
      <c r="D180" s="134" t="s">
        <v>128</v>
      </c>
      <c r="E180" s="135" t="s">
        <v>301</v>
      </c>
      <c r="F180" s="216" t="s">
        <v>228</v>
      </c>
      <c r="G180" s="216"/>
      <c r="H180" s="216"/>
      <c r="I180" s="216"/>
      <c r="J180" s="136" t="s">
        <v>130</v>
      </c>
      <c r="K180" s="137">
        <v>550.54</v>
      </c>
      <c r="L180" s="217"/>
      <c r="M180" s="217"/>
      <c r="N180" s="217">
        <f>ROUND(L180*K180,2)</f>
        <v>0</v>
      </c>
      <c r="O180" s="217"/>
      <c r="P180" s="217"/>
      <c r="Q180" s="217"/>
      <c r="R180" s="138"/>
      <c r="T180" s="139" t="s">
        <v>5</v>
      </c>
      <c r="U180" s="147" t="s">
        <v>38</v>
      </c>
      <c r="V180" s="148">
        <v>0.104</v>
      </c>
      <c r="W180" s="148">
        <f>V180*K180</f>
        <v>57.256159999999994</v>
      </c>
      <c r="X180" s="148">
        <v>0.00026</v>
      </c>
      <c r="Y180" s="148">
        <f>X180*K180</f>
        <v>0.14314039999999997</v>
      </c>
      <c r="Z180" s="148">
        <v>0</v>
      </c>
      <c r="AA180" s="149">
        <f>Z180*K180</f>
        <v>0</v>
      </c>
      <c r="AR180" s="18" t="s">
        <v>136</v>
      </c>
      <c r="AT180" s="18" t="s">
        <v>128</v>
      </c>
      <c r="AU180" s="18" t="s">
        <v>89</v>
      </c>
      <c r="AY180" s="18" t="s">
        <v>126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18" t="s">
        <v>78</v>
      </c>
      <c r="BK180" s="142">
        <f>ROUND(L180*K180,2)</f>
        <v>0</v>
      </c>
      <c r="BL180" s="18" t="s">
        <v>136</v>
      </c>
      <c r="BM180" s="18" t="s">
        <v>229</v>
      </c>
    </row>
    <row r="181" spans="2:18" s="1" customFormat="1" ht="6.95" customHeight="1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8" ht="13.5">
      <c r="F188" s="153" t="s">
        <v>22</v>
      </c>
    </row>
  </sheetData>
  <mergeCells count="212"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47:I147"/>
    <mergeCell ref="L147:M147"/>
    <mergeCell ref="N147:Q147"/>
    <mergeCell ref="F149:I149"/>
    <mergeCell ref="L149:M149"/>
    <mergeCell ref="N149:Q149"/>
    <mergeCell ref="F138:I138"/>
    <mergeCell ref="L138:M138"/>
    <mergeCell ref="N138:Q138"/>
    <mergeCell ref="F139:I139"/>
    <mergeCell ref="N126:Q126"/>
    <mergeCell ref="N131:Q131"/>
    <mergeCell ref="N137:Q137"/>
    <mergeCell ref="F180:I180"/>
    <mergeCell ref="L180:M180"/>
    <mergeCell ref="N180:Q180"/>
    <mergeCell ref="N154:Q154"/>
    <mergeCell ref="N167:Q167"/>
    <mergeCell ref="N172:Q172"/>
    <mergeCell ref="N176:Q176"/>
    <mergeCell ref="F156:I156"/>
    <mergeCell ref="L156:M156"/>
    <mergeCell ref="N156:Q156"/>
    <mergeCell ref="F158:I158"/>
    <mergeCell ref="F173:I173"/>
    <mergeCell ref="L173:M173"/>
    <mergeCell ref="N173:Q173"/>
    <mergeCell ref="F174:I174"/>
    <mergeCell ref="L174:M174"/>
    <mergeCell ref="N174:Q174"/>
    <mergeCell ref="F179:I179"/>
    <mergeCell ref="L179:M179"/>
    <mergeCell ref="N179:Q179"/>
    <mergeCell ref="L164:M164"/>
    <mergeCell ref="N164:Q164"/>
    <mergeCell ref="F166:I166"/>
    <mergeCell ref="F177:I177"/>
    <mergeCell ref="L177:M177"/>
    <mergeCell ref="N177:Q177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9:I169"/>
    <mergeCell ref="L169:M169"/>
    <mergeCell ref="N169:Q169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L158:M158"/>
    <mergeCell ref="N158:Q158"/>
    <mergeCell ref="F153:I153"/>
    <mergeCell ref="L153:M153"/>
    <mergeCell ref="N153:Q153"/>
    <mergeCell ref="F151:I151"/>
    <mergeCell ref="L151:M151"/>
    <mergeCell ref="N151:Q151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N143:Q143"/>
    <mergeCell ref="N144:Q144"/>
    <mergeCell ref="N152:Q152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L139:M139"/>
    <mergeCell ref="N139:Q139"/>
    <mergeCell ref="F140:I140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N120:Q120"/>
    <mergeCell ref="N121:Q121"/>
    <mergeCell ref="N122:Q122"/>
    <mergeCell ref="N124:Q124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Muzeum Brandýs nad Labem</dc:title>
  <dc:subject>Stavební úpravy_rozpočet</dc:subject>
  <dc:creator>Peter;Ing. Peter Kováčik</dc:creator>
  <cp:keywords/>
  <dc:description/>
  <cp:lastModifiedBy>Zdeněk Šimerka</cp:lastModifiedBy>
  <cp:lastPrinted>2021-04-12T18:46:23Z</cp:lastPrinted>
  <dcterms:created xsi:type="dcterms:W3CDTF">2018-05-11T12:22:48Z</dcterms:created>
  <dcterms:modified xsi:type="dcterms:W3CDTF">2022-08-04T08:27:42Z</dcterms:modified>
  <cp:category/>
  <cp:version/>
  <cp:contentType/>
  <cp:contentStatus/>
</cp:coreProperties>
</file>